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yoshikwm\Desktop\101_第１回就農準備資金公募\経営改善計画書（R7.9変更）\経営改善計画書（参考様式）\"/>
    </mc:Choice>
  </mc:AlternateContent>
  <xr:revisionPtr revIDLastSave="0" documentId="13_ncr:1_{A4FEF02E-E7D9-43FD-9CB0-B55B689EB489}" xr6:coauthVersionLast="47" xr6:coauthVersionMax="47" xr10:uidLastSave="{00000000-0000-0000-0000-000000000000}"/>
  <bookViews>
    <workbookView xWindow="19090" yWindow="-110" windowWidth="19420" windowHeight="10300" tabRatio="833" firstSheet="3" activeTab="5" xr2:uid="{00000000-000D-0000-FFFF-FFFF00000000}"/>
  </bookViews>
  <sheets>
    <sheet name="表紙" sheetId="11" r:id="rId1"/>
    <sheet name="①経営概況" sheetId="1" r:id="rId2"/>
    <sheet name="②飼養計画" sheetId="13" r:id="rId3"/>
    <sheet name="③農経改善計画肉牛内訳" sheetId="23" r:id="rId4"/>
    <sheet name="③-２農業経営の内訳" sheetId="25" r:id="rId5"/>
    <sheet name="④肉牛繁殖損益" sheetId="21" r:id="rId6"/>
    <sheet name="④肉牛肥育損益" sheetId="22" r:id="rId7"/>
    <sheet name="⑤農経改善計画" sheetId="8" r:id="rId8"/>
    <sheet name="⑥固定資産償却" sheetId="5" r:id="rId9"/>
    <sheet name="⑦家計費計画" sheetId="7" r:id="rId10"/>
    <sheet name="⑧償還計画" sheetId="6" r:id="rId11"/>
    <sheet name="⑨農家収支計画" sheetId="4" r:id="rId12"/>
    <sheet name="⑫資金運用計画" sheetId="39" r:id="rId13"/>
  </sheets>
  <definedNames>
    <definedName name="_xlnm.Print_Area" localSheetId="1">①経営概況!$A$1:$AE$104</definedName>
    <definedName name="_xlnm.Print_Area" localSheetId="2">②飼養計画!$A$1:$R$45</definedName>
    <definedName name="_xlnm.Print_Area" localSheetId="3">③農経改善計画肉牛内訳!$A$1:$R$70</definedName>
    <definedName name="_xlnm.Print_Area" localSheetId="5">④肉牛繁殖損益!$A$1:$W$52</definedName>
    <definedName name="_xlnm.Print_Area" localSheetId="7">⑤農経改善計画!$A$1:$R$31</definedName>
    <definedName name="_xlnm.Print_Area" localSheetId="8">⑥固定資産償却!$A$1:$AF$112</definedName>
    <definedName name="_xlnm.Print_Area" localSheetId="9">⑦家計費計画!$A$1:$O$26</definedName>
    <definedName name="_xlnm.Print_Area" localSheetId="10">⑧償還計画!$A$1:$AD$60</definedName>
    <definedName name="_xlnm.Print_Area" localSheetId="11">⑨農家収支計画!$A$1:$Q$51</definedName>
    <definedName name="_xlnm.Print_Area" localSheetId="12">⑫資金運用計画!$A$1:$O$46</definedName>
    <definedName name="_xlnm.Print_Area" localSheetId="0">表紙!$A$1:$N$27</definedName>
    <definedName name="_xlnm.Print_Titles" localSheetId="3">③農経改善計画肉牛内訳!$1:$1</definedName>
    <definedName name="_xlnm.Print_Titles" localSheetId="10">⑧償還計画!$A:$J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21" l="1"/>
  <c r="F9" i="22"/>
  <c r="D4" i="22"/>
  <c r="F9" i="21"/>
  <c r="D4" i="21"/>
  <c r="I5" i="5"/>
  <c r="R13" i="25" l="1"/>
  <c r="R38" i="13" l="1"/>
  <c r="Q38" i="13"/>
  <c r="P38" i="13"/>
  <c r="O38" i="13"/>
  <c r="N38" i="13"/>
  <c r="M38" i="13"/>
  <c r="L38" i="13"/>
  <c r="K38" i="13"/>
  <c r="J38" i="13"/>
  <c r="I38" i="13"/>
  <c r="H38" i="13"/>
  <c r="G38" i="13"/>
  <c r="F38" i="13"/>
  <c r="I34" i="13"/>
  <c r="R33" i="13"/>
  <c r="Q33" i="13"/>
  <c r="Q37" i="13" s="1"/>
  <c r="R31" i="13" s="1"/>
  <c r="R36" i="13" s="1"/>
  <c r="P33" i="13"/>
  <c r="P37" i="13" s="1"/>
  <c r="Q31" i="13" s="1"/>
  <c r="Q36" i="13" s="1"/>
  <c r="O33" i="13"/>
  <c r="O34" i="13" s="1"/>
  <c r="N33" i="13"/>
  <c r="M33" i="13"/>
  <c r="M34" i="13" s="1"/>
  <c r="L33" i="13"/>
  <c r="L37" i="13" s="1"/>
  <c r="M31" i="13" s="1"/>
  <c r="M36" i="13" s="1"/>
  <c r="K33" i="13"/>
  <c r="K34" i="13" s="1"/>
  <c r="J33" i="13"/>
  <c r="I33" i="13"/>
  <c r="I37" i="13" s="1"/>
  <c r="J31" i="13" s="1"/>
  <c r="J36" i="13" s="1"/>
  <c r="H33" i="13"/>
  <c r="G33" i="13"/>
  <c r="G34" i="13" s="1"/>
  <c r="F33" i="13"/>
  <c r="F31" i="13"/>
  <c r="F36" i="13" s="1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F18" i="13"/>
  <c r="F24" i="13" s="1"/>
  <c r="F13" i="13"/>
  <c r="F15" i="13" s="1"/>
  <c r="F8" i="13"/>
  <c r="Q34" i="13" l="1"/>
  <c r="F20" i="13"/>
  <c r="G11" i="13" s="1"/>
  <c r="K37" i="13"/>
  <c r="L31" i="13" s="1"/>
  <c r="L36" i="13" s="1"/>
  <c r="M37" i="13"/>
  <c r="N31" i="13" s="1"/>
  <c r="N36" i="13" s="1"/>
  <c r="F17" i="13"/>
  <c r="N37" i="13"/>
  <c r="O31" i="13" s="1"/>
  <c r="O36" i="13" s="1"/>
  <c r="R37" i="13"/>
  <c r="G37" i="13"/>
  <c r="H31" i="13" s="1"/>
  <c r="H36" i="13" s="1"/>
  <c r="O37" i="13"/>
  <c r="P31" i="13" s="1"/>
  <c r="P36" i="13" s="1"/>
  <c r="F29" i="13"/>
  <c r="G22" i="13" s="1"/>
  <c r="F25" i="13"/>
  <c r="F37" i="13"/>
  <c r="G31" i="13" s="1"/>
  <c r="G36" i="13" s="1"/>
  <c r="F34" i="13"/>
  <c r="H37" i="13"/>
  <c r="I31" i="13" s="1"/>
  <c r="I36" i="13" s="1"/>
  <c r="H34" i="13"/>
  <c r="J37" i="13"/>
  <c r="K31" i="13" s="1"/>
  <c r="K36" i="13" s="1"/>
  <c r="J34" i="13"/>
  <c r="L34" i="13"/>
  <c r="N34" i="13"/>
  <c r="P34" i="13"/>
  <c r="R34" i="13"/>
  <c r="F28" i="13" l="1"/>
  <c r="F7" i="13" s="1"/>
  <c r="F10" i="13" s="1"/>
  <c r="G5" i="13" s="1"/>
  <c r="G18" i="13" s="1"/>
  <c r="G24" i="13" s="1"/>
  <c r="J35" i="21"/>
  <c r="G8" i="13" l="1"/>
  <c r="G13" i="13"/>
  <c r="G20" i="13" s="1"/>
  <c r="G29" i="13"/>
  <c r="H22" i="13" s="1"/>
  <c r="G25" i="13"/>
  <c r="G28" i="13" s="1"/>
  <c r="G7" i="13" s="1"/>
  <c r="G10" i="13" s="1"/>
  <c r="H5" i="13" s="1"/>
  <c r="G15" i="13"/>
  <c r="K107" i="5"/>
  <c r="H11" i="13" l="1"/>
  <c r="G17" i="13"/>
  <c r="H18" i="13"/>
  <c r="H24" i="13" s="1"/>
  <c r="H13" i="13"/>
  <c r="H8" i="13"/>
  <c r="G33" i="8"/>
  <c r="F33" i="8"/>
  <c r="E97" i="5"/>
  <c r="E98" i="5" s="1"/>
  <c r="H29" i="13" l="1"/>
  <c r="I22" i="13" s="1"/>
  <c r="H25" i="13"/>
  <c r="H28" i="13" s="1"/>
  <c r="H7" i="13" s="1"/>
  <c r="H10" i="13" s="1"/>
  <c r="I5" i="13" s="1"/>
  <c r="H15" i="13"/>
  <c r="H20" i="13"/>
  <c r="I11" i="13" s="1"/>
  <c r="T40" i="23"/>
  <c r="F29" i="23" s="1"/>
  <c r="T39" i="23"/>
  <c r="F28" i="23" s="1"/>
  <c r="T38" i="23"/>
  <c r="F27" i="23" s="1"/>
  <c r="T37" i="23"/>
  <c r="F26" i="23" s="1"/>
  <c r="T36" i="23"/>
  <c r="F24" i="23" s="1"/>
  <c r="T28" i="23"/>
  <c r="E29" i="23" s="1"/>
  <c r="T27" i="23"/>
  <c r="E28" i="23" s="1"/>
  <c r="T26" i="23"/>
  <c r="E27" i="23" s="1"/>
  <c r="T25" i="23"/>
  <c r="E26" i="23" s="1"/>
  <c r="T24" i="23"/>
  <c r="E24" i="23" s="1"/>
  <c r="T44" i="23"/>
  <c r="F31" i="23" s="1"/>
  <c r="T33" i="23"/>
  <c r="E32" i="23" s="1"/>
  <c r="T45" i="23"/>
  <c r="F32" i="23" s="1"/>
  <c r="T41" i="23"/>
  <c r="F30" i="23" s="1"/>
  <c r="T29" i="23"/>
  <c r="E30" i="23" s="1"/>
  <c r="T46" i="23"/>
  <c r="F33" i="23" s="1"/>
  <c r="T34" i="23"/>
  <c r="E33" i="23" s="1"/>
  <c r="I13" i="13" l="1"/>
  <c r="I8" i="13"/>
  <c r="I18" i="13"/>
  <c r="I24" i="13" s="1"/>
  <c r="H17" i="13"/>
  <c r="T32" i="23"/>
  <c r="E31" i="23" s="1"/>
  <c r="F91" i="5"/>
  <c r="I25" i="13" l="1"/>
  <c r="I29" i="13"/>
  <c r="J22" i="13" s="1"/>
  <c r="I20" i="13"/>
  <c r="J11" i="13" s="1"/>
  <c r="I15" i="13"/>
  <c r="G22" i="23" s="1"/>
  <c r="D22" i="1"/>
  <c r="I28" i="13" l="1"/>
  <c r="I7" i="13" s="1"/>
  <c r="I10" i="13" s="1"/>
  <c r="J5" i="13" s="1"/>
  <c r="J18" i="13" s="1"/>
  <c r="J24" i="13" s="1"/>
  <c r="I17" i="13"/>
  <c r="J8" i="13" l="1"/>
  <c r="J13" i="13"/>
  <c r="J15" i="13" s="1"/>
  <c r="J29" i="13"/>
  <c r="K22" i="13" s="1"/>
  <c r="J25" i="13"/>
  <c r="J28" i="13" s="1"/>
  <c r="J7" i="13" s="1"/>
  <c r="J10" i="13" s="1"/>
  <c r="K5" i="13" s="1"/>
  <c r="J20" i="13"/>
  <c r="K11" i="13" s="1"/>
  <c r="K18" i="13" l="1"/>
  <c r="K24" i="13" s="1"/>
  <c r="K13" i="13"/>
  <c r="K8" i="13"/>
  <c r="H22" i="23"/>
  <c r="J17" i="13"/>
  <c r="N59" i="1"/>
  <c r="K29" i="13" l="1"/>
  <c r="L22" i="13" s="1"/>
  <c r="K25" i="13"/>
  <c r="K28" i="13" s="1"/>
  <c r="K7" i="13" s="1"/>
  <c r="K10" i="13" s="1"/>
  <c r="L5" i="13" s="1"/>
  <c r="K20" i="13"/>
  <c r="L11" i="13" s="1"/>
  <c r="K15" i="13"/>
  <c r="L50" i="21"/>
  <c r="L18" i="13" l="1"/>
  <c r="L24" i="13" s="1"/>
  <c r="L13" i="13"/>
  <c r="L8" i="13"/>
  <c r="I22" i="23"/>
  <c r="K17" i="13"/>
  <c r="H59" i="1"/>
  <c r="X50" i="1"/>
  <c r="AD50" i="1"/>
  <c r="L29" i="13" l="1"/>
  <c r="M22" i="13" s="1"/>
  <c r="L25" i="13"/>
  <c r="L28" i="13" s="1"/>
  <c r="L7" i="13" s="1"/>
  <c r="L10" i="13" s="1"/>
  <c r="M5" i="13" s="1"/>
  <c r="L15" i="13"/>
  <c r="L20" i="13"/>
  <c r="M11" i="13" s="1"/>
  <c r="M13" i="13" l="1"/>
  <c r="M8" i="13"/>
  <c r="M18" i="13"/>
  <c r="M24" i="13" s="1"/>
  <c r="J22" i="23"/>
  <c r="L17" i="13"/>
  <c r="J2" i="13"/>
  <c r="J4" i="13"/>
  <c r="K4" i="13" s="1"/>
  <c r="L4" i="13" s="1"/>
  <c r="M4" i="13" s="1"/>
  <c r="N4" i="13" s="1"/>
  <c r="O4" i="13" s="1"/>
  <c r="P4" i="13" s="1"/>
  <c r="Q4" i="13" s="1"/>
  <c r="R4" i="13" s="1"/>
  <c r="H4" i="13"/>
  <c r="G4" i="13" s="1"/>
  <c r="F4" i="13" s="1"/>
  <c r="M25" i="13" l="1"/>
  <c r="M29" i="13"/>
  <c r="N22" i="13" s="1"/>
  <c r="M20" i="13"/>
  <c r="N11" i="13" s="1"/>
  <c r="M15" i="13"/>
  <c r="K22" i="23" s="1"/>
  <c r="N8" i="39"/>
  <c r="M8" i="39"/>
  <c r="L8" i="39"/>
  <c r="K8" i="39"/>
  <c r="J8" i="39"/>
  <c r="I8" i="39"/>
  <c r="H8" i="39"/>
  <c r="G8" i="39"/>
  <c r="F8" i="39"/>
  <c r="E8" i="39"/>
  <c r="M17" i="13" l="1"/>
  <c r="M28" i="13"/>
  <c r="M7" i="13" s="1"/>
  <c r="M10" i="13" s="1"/>
  <c r="N5" i="13" s="1"/>
  <c r="N8" i="13" s="1"/>
  <c r="N18" i="13"/>
  <c r="N24" i="13" s="1"/>
  <c r="N13" i="13"/>
  <c r="N15" i="13" l="1"/>
  <c r="N20" i="13"/>
  <c r="O11" i="13" s="1"/>
  <c r="N29" i="13"/>
  <c r="O22" i="13" s="1"/>
  <c r="N25" i="13"/>
  <c r="N28" i="13" s="1"/>
  <c r="N7" i="13" s="1"/>
  <c r="N10" i="13" s="1"/>
  <c r="O5" i="13" s="1"/>
  <c r="E4" i="21"/>
  <c r="F50" i="21" s="1"/>
  <c r="E99" i="5"/>
  <c r="E100" i="5" s="1"/>
  <c r="E101" i="5" s="1"/>
  <c r="E102" i="5" s="1"/>
  <c r="E103" i="5" s="1"/>
  <c r="E104" i="5" s="1"/>
  <c r="O13" i="13" l="1"/>
  <c r="O18" i="13"/>
  <c r="O24" i="13" s="1"/>
  <c r="O8" i="13"/>
  <c r="L22" i="23"/>
  <c r="N17" i="13"/>
  <c r="F52" i="23"/>
  <c r="O20" i="13" l="1"/>
  <c r="P11" i="13" s="1"/>
  <c r="O15" i="13"/>
  <c r="M22" i="23" s="1"/>
  <c r="O29" i="13"/>
  <c r="P22" i="13" s="1"/>
  <c r="O25" i="13"/>
  <c r="J39" i="39"/>
  <c r="F39" i="39"/>
  <c r="G39" i="39"/>
  <c r="H39" i="39"/>
  <c r="I39" i="39"/>
  <c r="E39" i="39"/>
  <c r="O28" i="13" l="1"/>
  <c r="O7" i="13" s="1"/>
  <c r="O10" i="13" s="1"/>
  <c r="P5" i="13" s="1"/>
  <c r="O17" i="13"/>
  <c r="O47" i="22"/>
  <c r="F85" i="5"/>
  <c r="F86" i="5"/>
  <c r="F87" i="5"/>
  <c r="F88" i="5"/>
  <c r="F89" i="5"/>
  <c r="F90" i="5"/>
  <c r="F92" i="5"/>
  <c r="F93" i="5"/>
  <c r="L25" i="23"/>
  <c r="P18" i="13" l="1"/>
  <c r="P24" i="13" s="1"/>
  <c r="P13" i="13"/>
  <c r="P8" i="13"/>
  <c r="E4" i="39"/>
  <c r="E31" i="39" s="1"/>
  <c r="E42" i="39" s="1"/>
  <c r="G46" i="39"/>
  <c r="G26" i="39" s="1"/>
  <c r="L9" i="8"/>
  <c r="M9" i="8"/>
  <c r="N9" i="8"/>
  <c r="O9" i="8"/>
  <c r="P9" i="8"/>
  <c r="Q9" i="8"/>
  <c r="L10" i="8"/>
  <c r="M10" i="8"/>
  <c r="N10" i="8"/>
  <c r="O10" i="8"/>
  <c r="P10" i="8"/>
  <c r="Q10" i="8"/>
  <c r="L14" i="8"/>
  <c r="E52" i="23"/>
  <c r="G52" i="23"/>
  <c r="H52" i="23"/>
  <c r="I52" i="23"/>
  <c r="J52" i="23"/>
  <c r="H67" i="23"/>
  <c r="J67" i="23"/>
  <c r="D67" i="23"/>
  <c r="D68" i="23" s="1"/>
  <c r="E67" i="23"/>
  <c r="F67" i="23"/>
  <c r="F68" i="23" s="1"/>
  <c r="G67" i="23"/>
  <c r="I67" i="23"/>
  <c r="K52" i="23"/>
  <c r="L52" i="23"/>
  <c r="M52" i="23"/>
  <c r="N52" i="23"/>
  <c r="N68" i="23" s="1"/>
  <c r="O52" i="23"/>
  <c r="O68" i="23" s="1"/>
  <c r="P52" i="23"/>
  <c r="K67" i="23"/>
  <c r="L67" i="23"/>
  <c r="M67" i="23"/>
  <c r="N67" i="23"/>
  <c r="O67" i="23"/>
  <c r="P67" i="23"/>
  <c r="P68" i="23" s="1"/>
  <c r="K68" i="23"/>
  <c r="V17" i="13"/>
  <c r="Y17" i="13" s="1"/>
  <c r="V16" i="13"/>
  <c r="Y16" i="13" s="1"/>
  <c r="D11" i="23"/>
  <c r="W18" i="13"/>
  <c r="X18" i="13"/>
  <c r="V18" i="13"/>
  <c r="Y18" i="13" s="1"/>
  <c r="H4" i="8"/>
  <c r="K5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C2" i="6"/>
  <c r="I8" i="6"/>
  <c r="I7" i="6" s="1"/>
  <c r="I11" i="6"/>
  <c r="I10" i="6" s="1"/>
  <c r="I14" i="6"/>
  <c r="I13" i="6" s="1"/>
  <c r="I17" i="6"/>
  <c r="I16" i="6" s="1"/>
  <c r="I20" i="6"/>
  <c r="I19" i="6" s="1"/>
  <c r="I22" i="6"/>
  <c r="I23" i="6"/>
  <c r="I25" i="6"/>
  <c r="I26" i="6"/>
  <c r="I28" i="6"/>
  <c r="I29" i="6"/>
  <c r="I31" i="6"/>
  <c r="I32" i="6"/>
  <c r="I33" i="6"/>
  <c r="I38" i="6"/>
  <c r="I37" i="6" s="1"/>
  <c r="I41" i="6"/>
  <c r="I40" i="6" s="1"/>
  <c r="I43" i="6"/>
  <c r="I44" i="6"/>
  <c r="I46" i="6"/>
  <c r="I47" i="6"/>
  <c r="I49" i="6"/>
  <c r="I50" i="6"/>
  <c r="I52" i="6"/>
  <c r="I53" i="6"/>
  <c r="I54" i="6"/>
  <c r="B6" i="1"/>
  <c r="W17" i="13"/>
  <c r="X17" i="13"/>
  <c r="W16" i="13"/>
  <c r="X16" i="13"/>
  <c r="W15" i="13"/>
  <c r="X15" i="13"/>
  <c r="V15" i="13"/>
  <c r="N46" i="39"/>
  <c r="N26" i="39" s="1"/>
  <c r="M46" i="39"/>
  <c r="L46" i="39"/>
  <c r="L26" i="39" s="1"/>
  <c r="K46" i="39"/>
  <c r="K26" i="39" s="1"/>
  <c r="J46" i="39"/>
  <c r="J26" i="39" s="1"/>
  <c r="I46" i="39"/>
  <c r="I26" i="39" s="1"/>
  <c r="H46" i="39"/>
  <c r="H26" i="39" s="1"/>
  <c r="F46" i="39"/>
  <c r="F26" i="39" s="1"/>
  <c r="E46" i="39"/>
  <c r="E26" i="39" s="1"/>
  <c r="N39" i="39"/>
  <c r="M39" i="39"/>
  <c r="L39" i="39"/>
  <c r="L18" i="39" s="1"/>
  <c r="K39" i="39"/>
  <c r="N32" i="39"/>
  <c r="N43" i="39" s="1"/>
  <c r="M32" i="39"/>
  <c r="M43" i="39" s="1"/>
  <c r="L32" i="39"/>
  <c r="L43" i="39" s="1"/>
  <c r="K32" i="39"/>
  <c r="K43" i="39" s="1"/>
  <c r="J32" i="39"/>
  <c r="J43" i="39" s="1"/>
  <c r="I32" i="39"/>
  <c r="I43" i="39" s="1"/>
  <c r="H32" i="39"/>
  <c r="H43" i="39" s="1"/>
  <c r="G32" i="39"/>
  <c r="G43" i="39" s="1"/>
  <c r="F32" i="39"/>
  <c r="F43" i="39" s="1"/>
  <c r="E32" i="39"/>
  <c r="E43" i="39" s="1"/>
  <c r="M26" i="39"/>
  <c r="N18" i="39"/>
  <c r="M18" i="39"/>
  <c r="K18" i="39"/>
  <c r="J18" i="39"/>
  <c r="I18" i="39"/>
  <c r="H18" i="39"/>
  <c r="G18" i="39"/>
  <c r="F18" i="39"/>
  <c r="E18" i="39"/>
  <c r="N14" i="39"/>
  <c r="N12" i="39" s="1"/>
  <c r="M14" i="39"/>
  <c r="L14" i="39"/>
  <c r="L12" i="39" s="1"/>
  <c r="K14" i="39"/>
  <c r="K12" i="39" s="1"/>
  <c r="J14" i="39"/>
  <c r="J12" i="39" s="1"/>
  <c r="I14" i="39"/>
  <c r="I12" i="39" s="1"/>
  <c r="H14" i="39"/>
  <c r="H12" i="39" s="1"/>
  <c r="G14" i="39"/>
  <c r="G12" i="39" s="1"/>
  <c r="F14" i="39"/>
  <c r="E14" i="39"/>
  <c r="M12" i="39"/>
  <c r="F12" i="39"/>
  <c r="E12" i="39"/>
  <c r="H82" i="5"/>
  <c r="Q106" i="5"/>
  <c r="I106" i="5"/>
  <c r="K106" i="5" s="1"/>
  <c r="Q105" i="5"/>
  <c r="Q104" i="5"/>
  <c r="Q103" i="5"/>
  <c r="Q102" i="5"/>
  <c r="Q101" i="5"/>
  <c r="Q100" i="5"/>
  <c r="Q99" i="5"/>
  <c r="Q98" i="5"/>
  <c r="Q97" i="5"/>
  <c r="Q96" i="5"/>
  <c r="Q95" i="5"/>
  <c r="Q93" i="5"/>
  <c r="M93" i="5"/>
  <c r="K93" i="5"/>
  <c r="I93" i="5"/>
  <c r="Q92" i="5"/>
  <c r="M92" i="5"/>
  <c r="K92" i="5"/>
  <c r="I92" i="5"/>
  <c r="Q91" i="5"/>
  <c r="M91" i="5"/>
  <c r="I91" i="5"/>
  <c r="K91" i="5" s="1"/>
  <c r="Q90" i="5"/>
  <c r="M90" i="5"/>
  <c r="I90" i="5"/>
  <c r="K90" i="5" s="1"/>
  <c r="Q89" i="5"/>
  <c r="I89" i="5"/>
  <c r="K89" i="5" s="1"/>
  <c r="Q88" i="5"/>
  <c r="M88" i="5"/>
  <c r="Q87" i="5"/>
  <c r="I87" i="5"/>
  <c r="K87" i="5" s="1"/>
  <c r="Q86" i="5"/>
  <c r="M86" i="5"/>
  <c r="Q85" i="5"/>
  <c r="M85" i="5"/>
  <c r="AF21" i="6"/>
  <c r="AF20" i="6"/>
  <c r="AF19" i="6"/>
  <c r="AF18" i="6"/>
  <c r="AF17" i="6"/>
  <c r="AF16" i="6"/>
  <c r="AF14" i="6"/>
  <c r="AF13" i="6"/>
  <c r="AF12" i="6"/>
  <c r="AF11" i="6"/>
  <c r="AF10" i="6"/>
  <c r="AF9" i="6"/>
  <c r="AM24" i="6" s="1"/>
  <c r="I47" i="4" s="1"/>
  <c r="AF8" i="6"/>
  <c r="AF7" i="6"/>
  <c r="AF6" i="6"/>
  <c r="D22" i="7"/>
  <c r="D23" i="7"/>
  <c r="D24" i="7"/>
  <c r="D25" i="7"/>
  <c r="D26" i="7"/>
  <c r="D21" i="7"/>
  <c r="D20" i="7"/>
  <c r="A22" i="7"/>
  <c r="A23" i="7"/>
  <c r="A24" i="7"/>
  <c r="A25" i="7"/>
  <c r="A26" i="7"/>
  <c r="A21" i="7"/>
  <c r="E2" i="7"/>
  <c r="E4" i="7"/>
  <c r="D4" i="7" s="1"/>
  <c r="C4" i="7" s="1"/>
  <c r="B4" i="7" s="1"/>
  <c r="M14" i="7"/>
  <c r="O40" i="4" s="1"/>
  <c r="M20" i="39" s="1"/>
  <c r="O14" i="7"/>
  <c r="A20" i="7"/>
  <c r="AD103" i="1"/>
  <c r="AA99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100" i="1"/>
  <c r="AA101" i="1"/>
  <c r="AA102" i="1"/>
  <c r="Y69" i="1"/>
  <c r="Y103" i="1" s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AC102" i="1"/>
  <c r="V102" i="1"/>
  <c r="R102" i="1"/>
  <c r="AC101" i="1"/>
  <c r="V101" i="1"/>
  <c r="R101" i="1"/>
  <c r="AC100" i="1"/>
  <c r="V100" i="1"/>
  <c r="R100" i="1"/>
  <c r="AC88" i="1"/>
  <c r="AC89" i="1"/>
  <c r="AC91" i="1"/>
  <c r="AC92" i="1"/>
  <c r="AC93" i="1"/>
  <c r="AC94" i="1"/>
  <c r="AC95" i="1"/>
  <c r="AC96" i="1"/>
  <c r="AC97" i="1"/>
  <c r="AC98" i="1"/>
  <c r="AC99" i="1"/>
  <c r="V88" i="1"/>
  <c r="V89" i="1"/>
  <c r="V90" i="1"/>
  <c r="V91" i="1"/>
  <c r="V92" i="1"/>
  <c r="V93" i="1"/>
  <c r="V94" i="1"/>
  <c r="V95" i="1"/>
  <c r="V96" i="1"/>
  <c r="V97" i="1"/>
  <c r="V98" i="1"/>
  <c r="V99" i="1"/>
  <c r="R88" i="1"/>
  <c r="R89" i="1"/>
  <c r="R90" i="1"/>
  <c r="R91" i="1"/>
  <c r="R92" i="1"/>
  <c r="R93" i="1"/>
  <c r="R94" i="1"/>
  <c r="R95" i="1"/>
  <c r="R96" i="1"/>
  <c r="R97" i="1"/>
  <c r="R98" i="1"/>
  <c r="R99" i="1"/>
  <c r="K93" i="1"/>
  <c r="K94" i="1"/>
  <c r="K95" i="1"/>
  <c r="K96" i="1"/>
  <c r="K97" i="1"/>
  <c r="K98" i="1"/>
  <c r="K99" i="1"/>
  <c r="B93" i="1"/>
  <c r="B94" i="1"/>
  <c r="B95" i="1"/>
  <c r="B96" i="1"/>
  <c r="B97" i="1"/>
  <c r="B98" i="1"/>
  <c r="B99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T67" i="1"/>
  <c r="AC87" i="1"/>
  <c r="V87" i="1"/>
  <c r="R87" i="1"/>
  <c r="AC86" i="1"/>
  <c r="V86" i="1"/>
  <c r="R86" i="1"/>
  <c r="AC85" i="1"/>
  <c r="V85" i="1"/>
  <c r="R85" i="1"/>
  <c r="AC84" i="1"/>
  <c r="V84" i="1"/>
  <c r="R84" i="1"/>
  <c r="AC83" i="1"/>
  <c r="V83" i="1"/>
  <c r="R83" i="1"/>
  <c r="AC82" i="1"/>
  <c r="V82" i="1"/>
  <c r="R82" i="1"/>
  <c r="AC81" i="1"/>
  <c r="V81" i="1"/>
  <c r="R81" i="1"/>
  <c r="AC80" i="1"/>
  <c r="V80" i="1"/>
  <c r="R80" i="1"/>
  <c r="AC79" i="1"/>
  <c r="V79" i="1"/>
  <c r="R79" i="1"/>
  <c r="AC78" i="1"/>
  <c r="V78" i="1"/>
  <c r="R78" i="1"/>
  <c r="V77" i="1"/>
  <c r="R77" i="1"/>
  <c r="V76" i="1"/>
  <c r="R76" i="1"/>
  <c r="V75" i="1"/>
  <c r="R75" i="1"/>
  <c r="V74" i="1"/>
  <c r="R74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D29" i="1"/>
  <c r="G29" i="1"/>
  <c r="E29" i="1"/>
  <c r="N65" i="1"/>
  <c r="AD104" i="1" s="1"/>
  <c r="T31" i="1"/>
  <c r="H104" i="1"/>
  <c r="K59" i="1"/>
  <c r="N104" i="1"/>
  <c r="AD42" i="1"/>
  <c r="B70" i="1"/>
  <c r="B69" i="1"/>
  <c r="V73" i="1"/>
  <c r="V72" i="1"/>
  <c r="V71" i="1"/>
  <c r="V70" i="1"/>
  <c r="V69" i="1"/>
  <c r="R73" i="1"/>
  <c r="R72" i="1"/>
  <c r="R71" i="1"/>
  <c r="R70" i="1"/>
  <c r="R69" i="1"/>
  <c r="AA50" i="1"/>
  <c r="H65" i="1"/>
  <c r="X42" i="1"/>
  <c r="AA42" i="1"/>
  <c r="K65" i="1"/>
  <c r="AA26" i="1"/>
  <c r="X26" i="1"/>
  <c r="U26" i="1"/>
  <c r="R26" i="1"/>
  <c r="O26" i="1"/>
  <c r="AC76" i="1"/>
  <c r="AC69" i="1"/>
  <c r="F34" i="4"/>
  <c r="F32" i="4"/>
  <c r="R9" i="25"/>
  <c r="R10" i="25"/>
  <c r="G10" i="25" s="1"/>
  <c r="R11" i="25"/>
  <c r="G11" i="25" s="1"/>
  <c r="R12" i="25"/>
  <c r="G12" i="25" s="1"/>
  <c r="R14" i="25"/>
  <c r="G14" i="25" s="1"/>
  <c r="R15" i="25"/>
  <c r="G15" i="25" s="1"/>
  <c r="H32" i="21"/>
  <c r="D32" i="21"/>
  <c r="D17" i="21"/>
  <c r="B15" i="21" s="1"/>
  <c r="D20" i="21"/>
  <c r="B18" i="21" s="1"/>
  <c r="G14" i="8"/>
  <c r="F47" i="21"/>
  <c r="H50" i="21"/>
  <c r="P50" i="21"/>
  <c r="M5" i="5"/>
  <c r="M6" i="5"/>
  <c r="M7" i="5"/>
  <c r="M25" i="5" s="1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K46" i="4"/>
  <c r="J46" i="4"/>
  <c r="I46" i="4"/>
  <c r="H46" i="4"/>
  <c r="K34" i="4"/>
  <c r="J34" i="4"/>
  <c r="I34" i="4"/>
  <c r="H34" i="4"/>
  <c r="K32" i="4"/>
  <c r="J32" i="4"/>
  <c r="I32" i="4"/>
  <c r="H32" i="4"/>
  <c r="G34" i="4"/>
  <c r="G32" i="4"/>
  <c r="L7" i="25"/>
  <c r="L8" i="25"/>
  <c r="L13" i="25"/>
  <c r="L17" i="25"/>
  <c r="L18" i="25"/>
  <c r="K7" i="25"/>
  <c r="K8" i="25" s="1"/>
  <c r="K16" i="25" s="1"/>
  <c r="K18" i="25"/>
  <c r="J7" i="25"/>
  <c r="J18" i="25" s="1"/>
  <c r="J13" i="25"/>
  <c r="I7" i="25"/>
  <c r="I8" i="25" s="1"/>
  <c r="I16" i="25" s="1"/>
  <c r="I17" i="25"/>
  <c r="H7" i="25"/>
  <c r="H17" i="25" s="1"/>
  <c r="H14" i="8"/>
  <c r="I14" i="8"/>
  <c r="J14" i="8"/>
  <c r="K14" i="8"/>
  <c r="G46" i="4"/>
  <c r="I35" i="5"/>
  <c r="K35" i="5"/>
  <c r="I71" i="5"/>
  <c r="K71" i="5"/>
  <c r="K69" i="5"/>
  <c r="I69" i="5"/>
  <c r="K68" i="5"/>
  <c r="I68" i="5"/>
  <c r="K67" i="5"/>
  <c r="I67" i="5"/>
  <c r="K66" i="5"/>
  <c r="I66" i="5"/>
  <c r="K65" i="5"/>
  <c r="I65" i="5"/>
  <c r="K64" i="5"/>
  <c r="I64" i="5"/>
  <c r="K63" i="5"/>
  <c r="I63" i="5"/>
  <c r="K62" i="5"/>
  <c r="I62" i="5"/>
  <c r="K61" i="5"/>
  <c r="I61" i="5"/>
  <c r="Q71" i="5"/>
  <c r="Q69" i="5"/>
  <c r="Q68" i="5"/>
  <c r="Q67" i="5"/>
  <c r="Q66" i="5"/>
  <c r="Q65" i="5"/>
  <c r="Q64" i="5"/>
  <c r="Q63" i="5"/>
  <c r="Q62" i="5"/>
  <c r="Q61" i="5"/>
  <c r="Q55" i="5"/>
  <c r="Q51" i="5"/>
  <c r="Q50" i="5"/>
  <c r="Q49" i="5"/>
  <c r="Q48" i="5"/>
  <c r="Q47" i="5"/>
  <c r="Q46" i="5"/>
  <c r="K55" i="5"/>
  <c r="I55" i="5"/>
  <c r="K51" i="5"/>
  <c r="I51" i="5"/>
  <c r="K50" i="5"/>
  <c r="I50" i="5"/>
  <c r="K49" i="5"/>
  <c r="I49" i="5"/>
  <c r="K48" i="5"/>
  <c r="I48" i="5"/>
  <c r="I47" i="5"/>
  <c r="K47" i="5" s="1"/>
  <c r="I46" i="5"/>
  <c r="K46" i="5" s="1"/>
  <c r="Q33" i="5"/>
  <c r="Q32" i="5"/>
  <c r="Q31" i="5"/>
  <c r="Q30" i="5"/>
  <c r="Q29" i="5"/>
  <c r="Q28" i="5"/>
  <c r="Q27" i="5"/>
  <c r="K33" i="5"/>
  <c r="I33" i="5"/>
  <c r="K32" i="5"/>
  <c r="I32" i="5"/>
  <c r="K31" i="5"/>
  <c r="I31" i="5"/>
  <c r="K30" i="5"/>
  <c r="I30" i="5"/>
  <c r="K29" i="5"/>
  <c r="I29" i="5"/>
  <c r="I28" i="5"/>
  <c r="K28" i="5" s="1"/>
  <c r="I27" i="5"/>
  <c r="K27" i="5" s="1"/>
  <c r="Q20" i="5"/>
  <c r="Q19" i="5"/>
  <c r="Q18" i="5"/>
  <c r="Q17" i="5"/>
  <c r="Q16" i="5"/>
  <c r="Q15" i="5"/>
  <c r="Q14" i="5"/>
  <c r="Q13" i="5"/>
  <c r="Q12" i="5"/>
  <c r="Q11" i="5"/>
  <c r="Q10" i="5"/>
  <c r="K20" i="5"/>
  <c r="I20" i="5"/>
  <c r="K19" i="5"/>
  <c r="I19" i="5"/>
  <c r="K18" i="5"/>
  <c r="I18" i="5"/>
  <c r="K17" i="5"/>
  <c r="I17" i="5"/>
  <c r="K16" i="5"/>
  <c r="I16" i="5"/>
  <c r="K15" i="5"/>
  <c r="I15" i="5"/>
  <c r="I14" i="5"/>
  <c r="K14" i="5"/>
  <c r="I13" i="5"/>
  <c r="K13" i="5"/>
  <c r="I12" i="5"/>
  <c r="K12" i="5"/>
  <c r="I11" i="5"/>
  <c r="K11" i="5"/>
  <c r="I10" i="5"/>
  <c r="K10" i="5" s="1"/>
  <c r="H2" i="5"/>
  <c r="I8" i="5"/>
  <c r="K8" i="5" s="1"/>
  <c r="I60" i="5"/>
  <c r="I45" i="5"/>
  <c r="K45" i="5" s="1"/>
  <c r="I52" i="5"/>
  <c r="K52" i="5"/>
  <c r="I53" i="5"/>
  <c r="K53" i="5"/>
  <c r="I70" i="5"/>
  <c r="K70" i="5"/>
  <c r="I26" i="5"/>
  <c r="I6" i="5"/>
  <c r="K6" i="5"/>
  <c r="I7" i="5"/>
  <c r="K7" i="5" s="1"/>
  <c r="I44" i="5"/>
  <c r="K72" i="5"/>
  <c r="K73" i="5"/>
  <c r="K74" i="5"/>
  <c r="Q74" i="5"/>
  <c r="I74" i="5"/>
  <c r="Q73" i="5"/>
  <c r="I73" i="5"/>
  <c r="Q72" i="5"/>
  <c r="I72" i="5"/>
  <c r="Q70" i="5"/>
  <c r="Q60" i="5"/>
  <c r="K54" i="5"/>
  <c r="K56" i="5"/>
  <c r="K57" i="5"/>
  <c r="K58" i="5"/>
  <c r="Q58" i="5"/>
  <c r="I58" i="5"/>
  <c r="Q57" i="5"/>
  <c r="I57" i="5"/>
  <c r="Q56" i="5"/>
  <c r="I56" i="5"/>
  <c r="Q54" i="5"/>
  <c r="I54" i="5"/>
  <c r="Q53" i="5"/>
  <c r="Q52" i="5"/>
  <c r="Q45" i="5"/>
  <c r="Q44" i="5"/>
  <c r="K34" i="5"/>
  <c r="K36" i="5"/>
  <c r="K37" i="5"/>
  <c r="K38" i="5"/>
  <c r="Q38" i="5"/>
  <c r="I38" i="5"/>
  <c r="Q37" i="5"/>
  <c r="I37" i="5"/>
  <c r="Q36" i="5"/>
  <c r="I36" i="5"/>
  <c r="Q35" i="5"/>
  <c r="Q34" i="5"/>
  <c r="I34" i="5"/>
  <c r="Q26" i="5"/>
  <c r="K21" i="5"/>
  <c r="K22" i="5"/>
  <c r="K23" i="5"/>
  <c r="K24" i="5"/>
  <c r="Q24" i="5"/>
  <c r="I24" i="5"/>
  <c r="Q23" i="5"/>
  <c r="I23" i="5"/>
  <c r="Q22" i="5"/>
  <c r="I22" i="5"/>
  <c r="Q21" i="5"/>
  <c r="I21" i="5"/>
  <c r="Q9" i="5"/>
  <c r="I9" i="5"/>
  <c r="K9" i="5" s="1"/>
  <c r="Q8" i="5"/>
  <c r="Q7" i="5"/>
  <c r="Q6" i="5"/>
  <c r="Q5" i="5"/>
  <c r="AH7" i="6"/>
  <c r="AH10" i="6"/>
  <c r="AH14" i="6"/>
  <c r="AH5" i="6"/>
  <c r="AG21" i="6"/>
  <c r="AG20" i="6"/>
  <c r="AG19" i="6"/>
  <c r="AG18" i="6"/>
  <c r="AG17" i="6"/>
  <c r="AG16" i="6"/>
  <c r="AG14" i="6"/>
  <c r="AG13" i="6"/>
  <c r="AG12" i="6"/>
  <c r="AG11" i="6"/>
  <c r="AG10" i="6"/>
  <c r="AG9" i="6"/>
  <c r="AG8" i="6"/>
  <c r="AG7" i="6"/>
  <c r="AG6" i="6"/>
  <c r="AH17" i="6"/>
  <c r="AH19" i="6"/>
  <c r="AH21" i="6"/>
  <c r="K42" i="6"/>
  <c r="K47" i="6"/>
  <c r="K53" i="6"/>
  <c r="K13" i="6"/>
  <c r="K19" i="6"/>
  <c r="K25" i="6"/>
  <c r="K31" i="6"/>
  <c r="K40" i="6"/>
  <c r="K46" i="6"/>
  <c r="K52" i="6"/>
  <c r="K12" i="6"/>
  <c r="K14" i="6" s="1"/>
  <c r="K21" i="6"/>
  <c r="K24" i="6"/>
  <c r="K27" i="6"/>
  <c r="K30" i="6"/>
  <c r="AH4" i="6"/>
  <c r="K51" i="6"/>
  <c r="K45" i="6"/>
  <c r="D23" i="21"/>
  <c r="B21" i="21" s="1"/>
  <c r="D2" i="21"/>
  <c r="D2" i="22"/>
  <c r="H50" i="22"/>
  <c r="L50" i="22"/>
  <c r="P50" i="22"/>
  <c r="D35" i="22"/>
  <c r="H35" i="22"/>
  <c r="D26" i="22"/>
  <c r="B24" i="22" s="1"/>
  <c r="D23" i="22"/>
  <c r="B21" i="22" s="1"/>
  <c r="D20" i="22"/>
  <c r="B18" i="22"/>
  <c r="H17" i="22"/>
  <c r="H14" i="22"/>
  <c r="D11" i="22"/>
  <c r="H11" i="22"/>
  <c r="B9" i="22" s="1"/>
  <c r="D20" i="4"/>
  <c r="P22" i="4"/>
  <c r="O22" i="4"/>
  <c r="N22" i="4"/>
  <c r="M22" i="4"/>
  <c r="L22" i="4"/>
  <c r="K22" i="4"/>
  <c r="J22" i="4"/>
  <c r="I22" i="4"/>
  <c r="H22" i="4"/>
  <c r="G22" i="4"/>
  <c r="F22" i="4"/>
  <c r="E22" i="4"/>
  <c r="P19" i="4"/>
  <c r="O19" i="4"/>
  <c r="N19" i="4"/>
  <c r="M19" i="4"/>
  <c r="L19" i="4"/>
  <c r="K19" i="4"/>
  <c r="J19" i="4"/>
  <c r="I19" i="4"/>
  <c r="H19" i="4"/>
  <c r="G19" i="4"/>
  <c r="F19" i="4"/>
  <c r="E19" i="4"/>
  <c r="D22" i="4"/>
  <c r="D19" i="4"/>
  <c r="P34" i="4"/>
  <c r="O34" i="4"/>
  <c r="N34" i="4"/>
  <c r="M34" i="4"/>
  <c r="L34" i="4"/>
  <c r="E34" i="4"/>
  <c r="P32" i="4"/>
  <c r="O32" i="4"/>
  <c r="N32" i="4"/>
  <c r="M32" i="4"/>
  <c r="L32" i="4"/>
  <c r="E32" i="4"/>
  <c r="D34" i="4"/>
  <c r="D32" i="4"/>
  <c r="D29" i="4"/>
  <c r="F20" i="4"/>
  <c r="E20" i="4"/>
  <c r="P10" i="4"/>
  <c r="O10" i="4"/>
  <c r="N10" i="4"/>
  <c r="M10" i="4"/>
  <c r="L10" i="4"/>
  <c r="K10" i="4"/>
  <c r="J10" i="4"/>
  <c r="I10" i="4"/>
  <c r="H10" i="4"/>
  <c r="G10" i="4"/>
  <c r="F10" i="4"/>
  <c r="E10" i="4"/>
  <c r="D15" i="4"/>
  <c r="D12" i="4"/>
  <c r="D9" i="4"/>
  <c r="D6" i="4"/>
  <c r="D16" i="4"/>
  <c r="D10" i="4"/>
  <c r="D2" i="4"/>
  <c r="P46" i="4"/>
  <c r="O46" i="4"/>
  <c r="N46" i="4"/>
  <c r="M46" i="4"/>
  <c r="L46" i="4"/>
  <c r="P20" i="4"/>
  <c r="O20" i="4"/>
  <c r="N20" i="4"/>
  <c r="M20" i="4"/>
  <c r="L20" i="4"/>
  <c r="K20" i="4"/>
  <c r="J20" i="4"/>
  <c r="I20" i="4"/>
  <c r="H20" i="4"/>
  <c r="G20" i="4"/>
  <c r="B10" i="8"/>
  <c r="B21" i="4" s="1"/>
  <c r="B5" i="8"/>
  <c r="B6" i="4" s="1"/>
  <c r="B6" i="8"/>
  <c r="B9" i="4" s="1"/>
  <c r="B7" i="8"/>
  <c r="B12" i="4" s="1"/>
  <c r="B8" i="8"/>
  <c r="B15" i="4" s="1"/>
  <c r="B9" i="8"/>
  <c r="B18" i="4" s="1"/>
  <c r="H10" i="8"/>
  <c r="G23" i="4" s="1"/>
  <c r="I10" i="8"/>
  <c r="H23" i="4" s="1"/>
  <c r="J10" i="8"/>
  <c r="I23" i="4" s="1"/>
  <c r="K10" i="8"/>
  <c r="J23" i="4" s="1"/>
  <c r="K23" i="4"/>
  <c r="L23" i="4"/>
  <c r="M23" i="4"/>
  <c r="N23" i="4"/>
  <c r="O23" i="4"/>
  <c r="P23" i="4"/>
  <c r="F9" i="25"/>
  <c r="F41" i="25"/>
  <c r="F42" i="25"/>
  <c r="E21" i="23" s="1"/>
  <c r="E9" i="25"/>
  <c r="E10" i="25"/>
  <c r="E11" i="25"/>
  <c r="E12" i="25"/>
  <c r="E14" i="25"/>
  <c r="E41" i="25"/>
  <c r="E42" i="25"/>
  <c r="D21" i="23" s="1"/>
  <c r="N7" i="25"/>
  <c r="N8" i="25" s="1"/>
  <c r="N16" i="25" s="1"/>
  <c r="N13" i="25"/>
  <c r="N14" i="25"/>
  <c r="N15" i="25"/>
  <c r="N17" i="25"/>
  <c r="N25" i="25"/>
  <c r="N28" i="25"/>
  <c r="N29" i="25" s="1"/>
  <c r="R30" i="25"/>
  <c r="K30" i="25" s="1"/>
  <c r="R31" i="25"/>
  <c r="P31" i="25" s="1"/>
  <c r="R32" i="25"/>
  <c r="R33" i="25"/>
  <c r="R34" i="25"/>
  <c r="J34" i="25" s="1"/>
  <c r="R35" i="25"/>
  <c r="P35" i="25" s="1"/>
  <c r="R36" i="25"/>
  <c r="K36" i="25" s="1"/>
  <c r="R37" i="25"/>
  <c r="J37" i="25" s="1"/>
  <c r="R38" i="25"/>
  <c r="H38" i="25" s="1"/>
  <c r="R39" i="25"/>
  <c r="P7" i="25"/>
  <c r="P13" i="25"/>
  <c r="P25" i="25"/>
  <c r="P28" i="25" s="1"/>
  <c r="P29" i="25" s="1"/>
  <c r="O7" i="25"/>
  <c r="O8" i="25" s="1"/>
  <c r="O16" i="25"/>
  <c r="O13" i="25"/>
  <c r="O25" i="25"/>
  <c r="O36" i="25" s="1"/>
  <c r="O30" i="25"/>
  <c r="O32" i="25"/>
  <c r="O34" i="25"/>
  <c r="G10" i="8"/>
  <c r="F23" i="4" s="1"/>
  <c r="E10" i="8"/>
  <c r="D23" i="4" s="1"/>
  <c r="F10" i="8"/>
  <c r="E23" i="4" s="1"/>
  <c r="H7" i="23"/>
  <c r="H11" i="4" s="1"/>
  <c r="I7" i="23"/>
  <c r="I11" i="4" s="1"/>
  <c r="K7" i="23"/>
  <c r="M7" i="23"/>
  <c r="N7" i="23"/>
  <c r="L7" i="23"/>
  <c r="J7" i="23"/>
  <c r="J11" i="4" s="1"/>
  <c r="G7" i="23"/>
  <c r="G11" i="4" s="1"/>
  <c r="P7" i="23"/>
  <c r="Q6" i="8" s="1"/>
  <c r="O7" i="23"/>
  <c r="P6" i="8" s="1"/>
  <c r="F7" i="23"/>
  <c r="F11" i="4" s="1"/>
  <c r="E7" i="23"/>
  <c r="E11" i="4" s="1"/>
  <c r="D7" i="23"/>
  <c r="D11" i="4" s="1"/>
  <c r="M25" i="23"/>
  <c r="N14" i="8" s="1"/>
  <c r="N25" i="23"/>
  <c r="O14" i="8" s="1"/>
  <c r="M14" i="8"/>
  <c r="P25" i="23"/>
  <c r="Q14" i="8" s="1"/>
  <c r="O25" i="23"/>
  <c r="P14" i="8" s="1"/>
  <c r="E14" i="8"/>
  <c r="F14" i="8"/>
  <c r="Q7" i="25"/>
  <c r="Q8" i="25" s="1"/>
  <c r="Q13" i="25"/>
  <c r="Q25" i="25"/>
  <c r="Q28" i="25" s="1"/>
  <c r="Q29" i="25" s="1"/>
  <c r="Q30" i="25"/>
  <c r="Q32" i="25"/>
  <c r="Q34" i="25"/>
  <c r="L25" i="25"/>
  <c r="L30" i="25"/>
  <c r="L32" i="25"/>
  <c r="M7" i="25"/>
  <c r="M9" i="25"/>
  <c r="M10" i="25"/>
  <c r="M11" i="25"/>
  <c r="M12" i="25"/>
  <c r="M13" i="25"/>
  <c r="M14" i="25"/>
  <c r="M25" i="25"/>
  <c r="M30" i="25"/>
  <c r="M32" i="25"/>
  <c r="I25" i="25"/>
  <c r="I30" i="25"/>
  <c r="I32" i="25"/>
  <c r="I34" i="25"/>
  <c r="J25" i="25"/>
  <c r="J36" i="25" s="1"/>
  <c r="J28" i="25"/>
  <c r="J29" i="25" s="1"/>
  <c r="J30" i="25"/>
  <c r="J32" i="25"/>
  <c r="K25" i="25"/>
  <c r="K28" i="25" s="1"/>
  <c r="K29" i="25" s="1"/>
  <c r="K32" i="25"/>
  <c r="H25" i="25"/>
  <c r="H28" i="25" s="1"/>
  <c r="H29" i="25" s="1"/>
  <c r="H30" i="25"/>
  <c r="H32" i="25"/>
  <c r="H34" i="25"/>
  <c r="G29" i="25"/>
  <c r="J1" i="25"/>
  <c r="E25" i="25"/>
  <c r="F25" i="25"/>
  <c r="G25" i="25"/>
  <c r="R122" i="25"/>
  <c r="Q108" i="25"/>
  <c r="Q118" i="25" s="1"/>
  <c r="Q109" i="25"/>
  <c r="Q117" i="25" s="1"/>
  <c r="R110" i="25"/>
  <c r="H110" i="25" s="1"/>
  <c r="Q110" i="25"/>
  <c r="Q121" i="25" s="1"/>
  <c r="Q122" i="25" s="1"/>
  <c r="R111" i="25"/>
  <c r="Q111" i="25" s="1"/>
  <c r="R112" i="25"/>
  <c r="Q112" i="25"/>
  <c r="R113" i="25"/>
  <c r="Q113" i="25" s="1"/>
  <c r="R114" i="25"/>
  <c r="Q114" i="25"/>
  <c r="R115" i="25"/>
  <c r="J115" i="25" s="1"/>
  <c r="Q115" i="25"/>
  <c r="R116" i="25"/>
  <c r="I116" i="25" s="1"/>
  <c r="Q116" i="25"/>
  <c r="Q119" i="25"/>
  <c r="P108" i="25"/>
  <c r="P113" i="25"/>
  <c r="O108" i="25"/>
  <c r="O109" i="25" s="1"/>
  <c r="O113" i="25"/>
  <c r="N108" i="25"/>
  <c r="N109" i="25" s="1"/>
  <c r="N113" i="25"/>
  <c r="N118" i="25"/>
  <c r="M108" i="25"/>
  <c r="M109" i="25" s="1"/>
  <c r="M113" i="25"/>
  <c r="L108" i="25"/>
  <c r="L113" i="25"/>
  <c r="K108" i="25"/>
  <c r="K109" i="25" s="1"/>
  <c r="K113" i="25"/>
  <c r="K118" i="25"/>
  <c r="J108" i="25"/>
  <c r="J109" i="25" s="1"/>
  <c r="I108" i="25"/>
  <c r="I113" i="25"/>
  <c r="H108" i="25"/>
  <c r="H113" i="25"/>
  <c r="G121" i="25"/>
  <c r="G122" i="25" s="1"/>
  <c r="F121" i="25"/>
  <c r="F122" i="25" s="1"/>
  <c r="E121" i="25"/>
  <c r="E122" i="25" s="1"/>
  <c r="R121" i="25"/>
  <c r="R119" i="25"/>
  <c r="R118" i="25"/>
  <c r="R117" i="25"/>
  <c r="R102" i="25"/>
  <c r="Q88" i="25"/>
  <c r="Q89" i="25" s="1"/>
  <c r="R90" i="25"/>
  <c r="I90" i="25" s="1"/>
  <c r="R91" i="25"/>
  <c r="Q91" i="25" s="1"/>
  <c r="R92" i="25"/>
  <c r="Q92" i="25" s="1"/>
  <c r="R93" i="25"/>
  <c r="Q93" i="25" s="1"/>
  <c r="R94" i="25"/>
  <c r="K94" i="25" s="1"/>
  <c r="R95" i="25"/>
  <c r="Q95" i="25" s="1"/>
  <c r="R96" i="25"/>
  <c r="P88" i="25"/>
  <c r="P99" i="25" s="1"/>
  <c r="O88" i="25"/>
  <c r="O99" i="25"/>
  <c r="N88" i="25"/>
  <c r="N99" i="25"/>
  <c r="M88" i="25"/>
  <c r="M98" i="25" s="1"/>
  <c r="M89" i="25"/>
  <c r="M97" i="25" s="1"/>
  <c r="L88" i="25"/>
  <c r="L98" i="25" s="1"/>
  <c r="K88" i="25"/>
  <c r="K89" i="25" s="1"/>
  <c r="K97" i="25" s="1"/>
  <c r="K99" i="25"/>
  <c r="J88" i="25"/>
  <c r="J89" i="25" s="1"/>
  <c r="J97" i="25" s="1"/>
  <c r="J98" i="25"/>
  <c r="J99" i="25"/>
  <c r="I88" i="25"/>
  <c r="I98" i="25" s="1"/>
  <c r="I89" i="25"/>
  <c r="I97" i="25" s="1"/>
  <c r="H88" i="25"/>
  <c r="H98" i="25" s="1"/>
  <c r="G101" i="25"/>
  <c r="G102" i="25"/>
  <c r="F101" i="25"/>
  <c r="F102" i="25"/>
  <c r="E101" i="25"/>
  <c r="E102" i="25"/>
  <c r="R101" i="25"/>
  <c r="R99" i="25"/>
  <c r="R98" i="25"/>
  <c r="R97" i="25"/>
  <c r="R82" i="25"/>
  <c r="Q68" i="25"/>
  <c r="Q69" i="25" s="1"/>
  <c r="R70" i="25"/>
  <c r="Q70" i="25" s="1"/>
  <c r="R71" i="25"/>
  <c r="F71" i="25" s="1"/>
  <c r="R72" i="25"/>
  <c r="Q72" i="25" s="1"/>
  <c r="R73" i="25"/>
  <c r="Q73" i="25" s="1"/>
  <c r="R74" i="25"/>
  <c r="Q74" i="25" s="1"/>
  <c r="R75" i="25"/>
  <c r="J75" i="25" s="1"/>
  <c r="R76" i="25"/>
  <c r="Q76" i="25" s="1"/>
  <c r="Q79" i="25"/>
  <c r="P68" i="25"/>
  <c r="P69" i="25" s="1"/>
  <c r="P77" i="25" s="1"/>
  <c r="O68" i="25"/>
  <c r="O69" i="25" s="1"/>
  <c r="O77" i="25"/>
  <c r="O78" i="25"/>
  <c r="O79" i="25"/>
  <c r="N68" i="25"/>
  <c r="N78" i="25" s="1"/>
  <c r="N69" i="25"/>
  <c r="N77" i="25" s="1"/>
  <c r="M68" i="25"/>
  <c r="L68" i="25"/>
  <c r="L69" i="25" s="1"/>
  <c r="L77" i="25" s="1"/>
  <c r="K68" i="25"/>
  <c r="J68" i="25"/>
  <c r="J69" i="25"/>
  <c r="J77" i="25" s="1"/>
  <c r="J78" i="25"/>
  <c r="J79" i="25"/>
  <c r="I68" i="25"/>
  <c r="I79" i="25"/>
  <c r="H68" i="25"/>
  <c r="G68" i="25"/>
  <c r="G69" i="25" s="1"/>
  <c r="F68" i="25"/>
  <c r="F69" i="25" s="1"/>
  <c r="E68" i="25"/>
  <c r="E69" i="25" s="1"/>
  <c r="R81" i="25"/>
  <c r="R79" i="25"/>
  <c r="R78" i="25"/>
  <c r="R77" i="25"/>
  <c r="R62" i="25"/>
  <c r="Q48" i="25"/>
  <c r="Q49" i="25" s="1"/>
  <c r="Q57" i="25" s="1"/>
  <c r="R50" i="25"/>
  <c r="Q50" i="25" s="1"/>
  <c r="R51" i="25"/>
  <c r="Q51" i="25" s="1"/>
  <c r="R52" i="25"/>
  <c r="J52" i="25" s="1"/>
  <c r="R53" i="25"/>
  <c r="Q53" i="25" s="1"/>
  <c r="R54" i="25"/>
  <c r="Q54" i="25"/>
  <c r="R55" i="25"/>
  <c r="Q55" i="25" s="1"/>
  <c r="R56" i="25"/>
  <c r="J56" i="25" s="1"/>
  <c r="Q56" i="25"/>
  <c r="Q59" i="25"/>
  <c r="P48" i="25"/>
  <c r="P49" i="25" s="1"/>
  <c r="O48" i="25"/>
  <c r="O53" i="25"/>
  <c r="N48" i="25"/>
  <c r="N49" i="25" s="1"/>
  <c r="N53" i="25"/>
  <c r="M48" i="25"/>
  <c r="M49" i="25" s="1"/>
  <c r="M58" i="25"/>
  <c r="L48" i="25"/>
  <c r="L49" i="25" s="1"/>
  <c r="L58" i="25"/>
  <c r="K48" i="25"/>
  <c r="K53" i="25"/>
  <c r="J48" i="25"/>
  <c r="J53" i="25"/>
  <c r="I48" i="25"/>
  <c r="I49" i="25" s="1"/>
  <c r="I53" i="25"/>
  <c r="H48" i="25"/>
  <c r="H49" i="25" s="1"/>
  <c r="H58" i="25"/>
  <c r="G61" i="25"/>
  <c r="G62" i="25" s="1"/>
  <c r="F61" i="25"/>
  <c r="F62" i="25" s="1"/>
  <c r="E48" i="25"/>
  <c r="E49" i="25" s="1"/>
  <c r="E61" i="25"/>
  <c r="R61" i="25"/>
  <c r="R59" i="25"/>
  <c r="R58" i="25"/>
  <c r="R57" i="25"/>
  <c r="R42" i="25"/>
  <c r="R41" i="25"/>
  <c r="R21" i="25"/>
  <c r="R20" i="25"/>
  <c r="R18" i="25"/>
  <c r="R17" i="25"/>
  <c r="R16" i="25"/>
  <c r="K9" i="8"/>
  <c r="J9" i="8"/>
  <c r="I9" i="8"/>
  <c r="H9" i="8"/>
  <c r="G9" i="8"/>
  <c r="F9" i="8"/>
  <c r="E9" i="8"/>
  <c r="B11" i="8"/>
  <c r="F2" i="8"/>
  <c r="G4" i="8"/>
  <c r="F4" i="8" s="1"/>
  <c r="E4" i="8" s="1"/>
  <c r="I4" i="8"/>
  <c r="J4" i="8" s="1"/>
  <c r="K4" i="8" s="1"/>
  <c r="L4" i="8" s="1"/>
  <c r="M4" i="8" s="1"/>
  <c r="N4" i="8" s="1"/>
  <c r="O4" i="8" s="1"/>
  <c r="P4" i="8" s="1"/>
  <c r="Q4" i="8" s="1"/>
  <c r="G6" i="8"/>
  <c r="I6" i="8"/>
  <c r="K38" i="23"/>
  <c r="G4" i="23"/>
  <c r="F4" i="23" s="1"/>
  <c r="E4" i="23" s="1"/>
  <c r="D4" i="23" s="1"/>
  <c r="I1" i="23"/>
  <c r="H54" i="25"/>
  <c r="H52" i="25"/>
  <c r="I56" i="25"/>
  <c r="I54" i="25"/>
  <c r="J54" i="25"/>
  <c r="K54" i="25"/>
  <c r="K52" i="25"/>
  <c r="L56" i="25"/>
  <c r="L54" i="25"/>
  <c r="L52" i="25"/>
  <c r="M54" i="25"/>
  <c r="N54" i="25"/>
  <c r="N52" i="25"/>
  <c r="O56" i="25"/>
  <c r="O54" i="25"/>
  <c r="O52" i="25"/>
  <c r="P54" i="25"/>
  <c r="G72" i="25"/>
  <c r="H76" i="25"/>
  <c r="H72" i="25"/>
  <c r="I76" i="25"/>
  <c r="M76" i="25"/>
  <c r="M72" i="25"/>
  <c r="N76" i="25"/>
  <c r="N72" i="25"/>
  <c r="O76" i="25"/>
  <c r="Q78" i="25"/>
  <c r="K90" i="25"/>
  <c r="L92" i="25"/>
  <c r="M94" i="25"/>
  <c r="P94" i="25"/>
  <c r="Q98" i="25"/>
  <c r="H116" i="25"/>
  <c r="H114" i="25"/>
  <c r="H112" i="25"/>
  <c r="I114" i="25"/>
  <c r="I112" i="25"/>
  <c r="J114" i="25"/>
  <c r="J112" i="25"/>
  <c r="K114" i="25"/>
  <c r="K112" i="25"/>
  <c r="L116" i="25"/>
  <c r="L114" i="25"/>
  <c r="L112" i="25"/>
  <c r="M114" i="25"/>
  <c r="M112" i="25"/>
  <c r="N114" i="25"/>
  <c r="N112" i="25"/>
  <c r="O114" i="25"/>
  <c r="O112" i="25"/>
  <c r="P116" i="25"/>
  <c r="P114" i="25"/>
  <c r="P112" i="25"/>
  <c r="E12" i="4"/>
  <c r="H8" i="25"/>
  <c r="H16" i="25" s="1"/>
  <c r="H18" i="25"/>
  <c r="J8" i="25"/>
  <c r="J16" i="25" s="1"/>
  <c r="L16" i="25"/>
  <c r="N14" i="7"/>
  <c r="P40" i="4" s="1"/>
  <c r="N20" i="39" s="1"/>
  <c r="B14" i="7"/>
  <c r="D40" i="4" s="1"/>
  <c r="F14" i="7"/>
  <c r="H40" i="4" s="1"/>
  <c r="F20" i="39" s="1"/>
  <c r="H14" i="7"/>
  <c r="J40" i="4" s="1"/>
  <c r="H20" i="39" s="1"/>
  <c r="H55" i="25"/>
  <c r="I51" i="25"/>
  <c r="J55" i="25"/>
  <c r="J51" i="25"/>
  <c r="L51" i="25"/>
  <c r="M51" i="25"/>
  <c r="N51" i="25"/>
  <c r="O51" i="25"/>
  <c r="H95" i="25"/>
  <c r="H91" i="25"/>
  <c r="I91" i="25"/>
  <c r="J95" i="25"/>
  <c r="L95" i="25"/>
  <c r="N95" i="25"/>
  <c r="P95" i="25"/>
  <c r="P91" i="25"/>
  <c r="H115" i="25"/>
  <c r="I115" i="25"/>
  <c r="M115" i="25"/>
  <c r="N115" i="25"/>
  <c r="O115" i="25"/>
  <c r="M17" i="25"/>
  <c r="P18" i="25"/>
  <c r="N18" i="25"/>
  <c r="H9" i="25"/>
  <c r="I18" i="25"/>
  <c r="K9" i="25"/>
  <c r="L9" i="25"/>
  <c r="D13" i="4"/>
  <c r="D9" i="23"/>
  <c r="D14" i="4" s="1"/>
  <c r="E6" i="4"/>
  <c r="G12" i="4"/>
  <c r="M106" i="5"/>
  <c r="H12" i="4"/>
  <c r="E13" i="4"/>
  <c r="F9" i="23"/>
  <c r="F12" i="4"/>
  <c r="Y15" i="13"/>
  <c r="F13" i="4"/>
  <c r="E9" i="23"/>
  <c r="F7" i="8" s="1"/>
  <c r="K14" i="7"/>
  <c r="M40" i="4" s="1"/>
  <c r="K20" i="39" s="1"/>
  <c r="J14" i="7"/>
  <c r="L40" i="4" s="1"/>
  <c r="J20" i="39" s="1"/>
  <c r="C14" i="7"/>
  <c r="E40" i="4" s="1"/>
  <c r="L14" i="7"/>
  <c r="N40" i="4" s="1"/>
  <c r="L20" i="39" s="1"/>
  <c r="E14" i="7"/>
  <c r="G40" i="4" s="1"/>
  <c r="E20" i="39" s="1"/>
  <c r="G14" i="7"/>
  <c r="I40" i="4" s="1"/>
  <c r="G20" i="39" s="1"/>
  <c r="I14" i="7"/>
  <c r="K40" i="4" s="1"/>
  <c r="I20" i="39" s="1"/>
  <c r="K36" i="6"/>
  <c r="K38" i="6" s="1"/>
  <c r="AH16" i="6"/>
  <c r="AC71" i="1"/>
  <c r="AC73" i="1"/>
  <c r="AC75" i="1"/>
  <c r="K10" i="6"/>
  <c r="AC74" i="1"/>
  <c r="AC77" i="1"/>
  <c r="AC72" i="1"/>
  <c r="AC90" i="1"/>
  <c r="G9" i="23"/>
  <c r="J6" i="8"/>
  <c r="F6" i="8"/>
  <c r="AC70" i="1"/>
  <c r="K6" i="6"/>
  <c r="K8" i="6" s="1"/>
  <c r="E9" i="4"/>
  <c r="G13" i="4"/>
  <c r="AH6" i="6"/>
  <c r="H9" i="23"/>
  <c r="H14" i="4" s="1"/>
  <c r="H13" i="4"/>
  <c r="M89" i="5"/>
  <c r="I88" i="5"/>
  <c r="K88" i="5" s="1"/>
  <c r="M87" i="5"/>
  <c r="I86" i="5"/>
  <c r="K86" i="5" s="1"/>
  <c r="D17" i="4"/>
  <c r="E8" i="8"/>
  <c r="D14" i="7"/>
  <c r="F40" i="4" s="1"/>
  <c r="D5" i="23"/>
  <c r="D7" i="4"/>
  <c r="AU24" i="6" l="1"/>
  <c r="F4" i="7"/>
  <c r="G4" i="7" s="1"/>
  <c r="H4" i="7" s="1"/>
  <c r="I4" i="7" s="1"/>
  <c r="J4" i="7" s="1"/>
  <c r="K4" i="7" s="1"/>
  <c r="L4" i="7" s="1"/>
  <c r="M4" i="7" s="1"/>
  <c r="N4" i="7" s="1"/>
  <c r="P15" i="25"/>
  <c r="N36" i="25"/>
  <c r="Q18" i="25"/>
  <c r="P14" i="25"/>
  <c r="K92" i="25"/>
  <c r="H50" i="25"/>
  <c r="I37" i="25"/>
  <c r="M111" i="25"/>
  <c r="J92" i="25"/>
  <c r="K50" i="25"/>
  <c r="P92" i="25"/>
  <c r="L111" i="25"/>
  <c r="K116" i="25"/>
  <c r="I92" i="25"/>
  <c r="H56" i="25"/>
  <c r="O15" i="25"/>
  <c r="N10" i="25"/>
  <c r="G9" i="25"/>
  <c r="J9" i="25"/>
  <c r="P37" i="25"/>
  <c r="L115" i="25"/>
  <c r="P55" i="25"/>
  <c r="O92" i="25"/>
  <c r="H92" i="25"/>
  <c r="L76" i="25"/>
  <c r="Q58" i="25"/>
  <c r="N56" i="25"/>
  <c r="K56" i="25"/>
  <c r="P36" i="25"/>
  <c r="N58" i="25"/>
  <c r="P79" i="25"/>
  <c r="H99" i="25"/>
  <c r="K98" i="25"/>
  <c r="J118" i="25"/>
  <c r="Q14" i="25"/>
  <c r="O14" i="25"/>
  <c r="P12" i="25"/>
  <c r="N9" i="25"/>
  <c r="I14" i="25"/>
  <c r="L14" i="25"/>
  <c r="H111" i="25"/>
  <c r="N11" i="25"/>
  <c r="O116" i="25"/>
  <c r="Q15" i="25"/>
  <c r="O18" i="25"/>
  <c r="K111" i="25"/>
  <c r="M91" i="25"/>
  <c r="O28" i="25"/>
  <c r="O29" i="25" s="1"/>
  <c r="O94" i="25"/>
  <c r="H94" i="25"/>
  <c r="K72" i="25"/>
  <c r="P50" i="25"/>
  <c r="M50" i="25"/>
  <c r="J50" i="25"/>
  <c r="I58" i="25"/>
  <c r="P78" i="25"/>
  <c r="H89" i="25"/>
  <c r="H97" i="25" s="1"/>
  <c r="J113" i="25"/>
  <c r="O118" i="25"/>
  <c r="M34" i="25"/>
  <c r="L38" i="25"/>
  <c r="P11" i="25"/>
  <c r="F15" i="25"/>
  <c r="I9" i="25"/>
  <c r="K14" i="25"/>
  <c r="N12" i="25"/>
  <c r="N20" i="25" s="1"/>
  <c r="N21" i="25" s="1"/>
  <c r="E72" i="25"/>
  <c r="G41" i="23"/>
  <c r="F41" i="23" s="1"/>
  <c r="E41" i="23" s="1"/>
  <c r="D41" i="23" s="1"/>
  <c r="K115" i="25"/>
  <c r="L91" i="25"/>
  <c r="Q36" i="25"/>
  <c r="N116" i="25"/>
  <c r="J116" i="25"/>
  <c r="N90" i="25"/>
  <c r="K76" i="25"/>
  <c r="P52" i="25"/>
  <c r="M52" i="25"/>
  <c r="Q52" i="25"/>
  <c r="Q61" i="25" s="1"/>
  <c r="Q62" i="25" s="1"/>
  <c r="F74" i="25"/>
  <c r="L99" i="25"/>
  <c r="Q99" i="25"/>
  <c r="L34" i="25"/>
  <c r="Q12" i="25"/>
  <c r="O12" i="25"/>
  <c r="P10" i="25"/>
  <c r="F14" i="25"/>
  <c r="L11" i="25"/>
  <c r="M68" i="23"/>
  <c r="J17" i="25"/>
  <c r="L68" i="23"/>
  <c r="H15" i="25"/>
  <c r="O91" i="25"/>
  <c r="N91" i="25"/>
  <c r="I99" i="25"/>
  <c r="O11" i="25"/>
  <c r="O20" i="25" s="1"/>
  <c r="O21" i="25" s="1"/>
  <c r="P9" i="25"/>
  <c r="F12" i="25"/>
  <c r="P115" i="25"/>
  <c r="K91" i="25"/>
  <c r="H36" i="25"/>
  <c r="M92" i="25"/>
  <c r="P76" i="25"/>
  <c r="J76" i="25"/>
  <c r="P56" i="25"/>
  <c r="M56" i="25"/>
  <c r="I50" i="25"/>
  <c r="N79" i="25"/>
  <c r="M99" i="25"/>
  <c r="Q10" i="25"/>
  <c r="O10" i="25"/>
  <c r="F11" i="25"/>
  <c r="B33" i="22"/>
  <c r="N111" i="25"/>
  <c r="N50" i="25"/>
  <c r="F72" i="25"/>
  <c r="O17" i="25"/>
  <c r="L72" i="25"/>
  <c r="P111" i="25"/>
  <c r="J111" i="25"/>
  <c r="N92" i="25"/>
  <c r="P72" i="25"/>
  <c r="J72" i="25"/>
  <c r="Q11" i="25"/>
  <c r="O111" i="25"/>
  <c r="I111" i="25"/>
  <c r="J91" i="25"/>
  <c r="L55" i="25"/>
  <c r="M116" i="25"/>
  <c r="O72" i="25"/>
  <c r="I72" i="25"/>
  <c r="O50" i="25"/>
  <c r="L50" i="25"/>
  <c r="I52" i="25"/>
  <c r="P58" i="25"/>
  <c r="M15" i="25"/>
  <c r="Q9" i="25"/>
  <c r="O9" i="25"/>
  <c r="E15" i="25"/>
  <c r="F10" i="25"/>
  <c r="F20" i="25" s="1"/>
  <c r="F21" i="25" s="1"/>
  <c r="J11" i="25"/>
  <c r="BA24" i="6"/>
  <c r="AP24" i="6"/>
  <c r="L47" i="4" s="1"/>
  <c r="AS24" i="6"/>
  <c r="O47" i="4" s="1"/>
  <c r="AY24" i="6"/>
  <c r="AW24" i="6"/>
  <c r="AI24" i="6"/>
  <c r="E47" i="4" s="1"/>
  <c r="F4" i="39"/>
  <c r="F31" i="39" s="1"/>
  <c r="F42" i="39" s="1"/>
  <c r="AQ24" i="6"/>
  <c r="M47" i="4" s="1"/>
  <c r="Q75" i="25"/>
  <c r="I75" i="25"/>
  <c r="N75" i="25"/>
  <c r="P75" i="25"/>
  <c r="K75" i="25"/>
  <c r="H75" i="25"/>
  <c r="L75" i="25"/>
  <c r="O75" i="25"/>
  <c r="M75" i="25"/>
  <c r="Q71" i="25"/>
  <c r="E71" i="25"/>
  <c r="H71" i="25"/>
  <c r="J71" i="25"/>
  <c r="L71" i="25"/>
  <c r="K71" i="25"/>
  <c r="G71" i="25"/>
  <c r="N71" i="25"/>
  <c r="I71" i="25"/>
  <c r="O71" i="25"/>
  <c r="N39" i="25"/>
  <c r="M39" i="25"/>
  <c r="O39" i="25"/>
  <c r="Q39" i="25"/>
  <c r="L39" i="25"/>
  <c r="K39" i="25"/>
  <c r="H39" i="25"/>
  <c r="I39" i="25"/>
  <c r="P39" i="25"/>
  <c r="P71" i="25"/>
  <c r="M78" i="25"/>
  <c r="M79" i="25"/>
  <c r="M69" i="25"/>
  <c r="M77" i="25" s="1"/>
  <c r="J39" i="25"/>
  <c r="H69" i="25"/>
  <c r="H77" i="25" s="1"/>
  <c r="H78" i="25"/>
  <c r="H79" i="25"/>
  <c r="L28" i="25"/>
  <c r="L29" i="25" s="1"/>
  <c r="L36" i="25"/>
  <c r="M71" i="25"/>
  <c r="K69" i="25"/>
  <c r="K77" i="25" s="1"/>
  <c r="K78" i="25"/>
  <c r="K79" i="25"/>
  <c r="P98" i="25"/>
  <c r="P89" i="25"/>
  <c r="P97" i="25" s="1"/>
  <c r="Q90" i="25"/>
  <c r="H90" i="25"/>
  <c r="L90" i="25"/>
  <c r="P90" i="25"/>
  <c r="O90" i="25"/>
  <c r="O49" i="25"/>
  <c r="O57" i="25" s="1"/>
  <c r="O58" i="25"/>
  <c r="I78" i="25"/>
  <c r="I69" i="25"/>
  <c r="I77" i="25" s="1"/>
  <c r="L78" i="25"/>
  <c r="L79" i="25"/>
  <c r="N89" i="25"/>
  <c r="N97" i="25" s="1"/>
  <c r="N98" i="25"/>
  <c r="Q94" i="25"/>
  <c r="J94" i="25"/>
  <c r="N94" i="25"/>
  <c r="P109" i="25"/>
  <c r="P117" i="25" s="1"/>
  <c r="P118" i="25"/>
  <c r="I38" i="25"/>
  <c r="J38" i="25"/>
  <c r="N38" i="25"/>
  <c r="O38" i="25"/>
  <c r="P38" i="25"/>
  <c r="Q38" i="25"/>
  <c r="K38" i="25"/>
  <c r="H4" i="23"/>
  <c r="I4" i="23" s="1"/>
  <c r="J4" i="23" s="1"/>
  <c r="K4" i="23" s="1"/>
  <c r="L4" i="23" s="1"/>
  <c r="M4" i="23" s="1"/>
  <c r="N4" i="23" s="1"/>
  <c r="O4" i="23" s="1"/>
  <c r="P4" i="23" s="1"/>
  <c r="M90" i="25"/>
  <c r="L94" i="25"/>
  <c r="J90" i="25"/>
  <c r="I94" i="25"/>
  <c r="J49" i="25"/>
  <c r="J57" i="25" s="1"/>
  <c r="J58" i="25"/>
  <c r="O89" i="25"/>
  <c r="O97" i="25" s="1"/>
  <c r="O98" i="25"/>
  <c r="I109" i="25"/>
  <c r="I117" i="25" s="1"/>
  <c r="I118" i="25"/>
  <c r="L109" i="25"/>
  <c r="L118" i="25"/>
  <c r="M38" i="25"/>
  <c r="M28" i="25"/>
  <c r="M29" i="25" s="1"/>
  <c r="M36" i="25"/>
  <c r="M8" i="25"/>
  <c r="M16" i="25" s="1"/>
  <c r="M18" i="25"/>
  <c r="O95" i="25"/>
  <c r="M95" i="25"/>
  <c r="K95" i="25"/>
  <c r="I95" i="25"/>
  <c r="P51" i="25"/>
  <c r="N55" i="25"/>
  <c r="K51" i="25"/>
  <c r="H51" i="25"/>
  <c r="K49" i="25"/>
  <c r="K58" i="25"/>
  <c r="M53" i="25"/>
  <c r="L89" i="25"/>
  <c r="L97" i="25" s="1"/>
  <c r="Q96" i="25"/>
  <c r="H96" i="25"/>
  <c r="I96" i="25"/>
  <c r="J96" i="25"/>
  <c r="K96" i="25"/>
  <c r="L96" i="25"/>
  <c r="M96" i="25"/>
  <c r="N96" i="25"/>
  <c r="O96" i="25"/>
  <c r="P96" i="25"/>
  <c r="H109" i="25"/>
  <c r="H117" i="25" s="1"/>
  <c r="H119" i="25"/>
  <c r="N37" i="25"/>
  <c r="O37" i="25"/>
  <c r="Q37" i="25"/>
  <c r="L37" i="25"/>
  <c r="K37" i="25"/>
  <c r="H37" i="25"/>
  <c r="M37" i="25"/>
  <c r="Q33" i="25"/>
  <c r="P33" i="25"/>
  <c r="E20" i="25"/>
  <c r="E21" i="25" s="1"/>
  <c r="D20" i="23" s="1"/>
  <c r="D17" i="23" s="1"/>
  <c r="E11" i="8" s="1"/>
  <c r="D24" i="4" s="1"/>
  <c r="I55" i="25"/>
  <c r="K55" i="25"/>
  <c r="M55" i="25"/>
  <c r="O55" i="25"/>
  <c r="P53" i="25"/>
  <c r="L53" i="25"/>
  <c r="H53" i="25"/>
  <c r="I28" i="25"/>
  <c r="I29" i="25" s="1"/>
  <c r="I36" i="25"/>
  <c r="P8" i="25"/>
  <c r="P16" i="25" s="1"/>
  <c r="P17" i="25"/>
  <c r="L5" i="6"/>
  <c r="L40" i="6" s="1"/>
  <c r="AH9" i="6"/>
  <c r="AH12" i="6"/>
  <c r="K9" i="6"/>
  <c r="K18" i="6"/>
  <c r="K20" i="6" s="1"/>
  <c r="AH13" i="6"/>
  <c r="AH20" i="6"/>
  <c r="K44" i="6"/>
  <c r="K7" i="6"/>
  <c r="K22" i="6"/>
  <c r="K37" i="6"/>
  <c r="K49" i="6"/>
  <c r="K15" i="6"/>
  <c r="K17" i="6" s="1"/>
  <c r="K26" i="6"/>
  <c r="K32" i="6"/>
  <c r="K48" i="6"/>
  <c r="AH8" i="6"/>
  <c r="AH11" i="6"/>
  <c r="AH18" i="6"/>
  <c r="K54" i="6" s="1"/>
  <c r="K39" i="6"/>
  <c r="K41" i="6" s="1"/>
  <c r="K50" i="6"/>
  <c r="K16" i="6"/>
  <c r="K28" i="6"/>
  <c r="K43" i="6"/>
  <c r="K11" i="6"/>
  <c r="K23" i="6"/>
  <c r="K29" i="6"/>
  <c r="P110" i="25"/>
  <c r="O110" i="25"/>
  <c r="N110" i="25"/>
  <c r="M110" i="25"/>
  <c r="L110" i="25"/>
  <c r="K110" i="25"/>
  <c r="J110" i="25"/>
  <c r="I110" i="25"/>
  <c r="E62" i="25"/>
  <c r="M118" i="25"/>
  <c r="K34" i="25"/>
  <c r="M75" i="5"/>
  <c r="H13" i="25"/>
  <c r="H11" i="25"/>
  <c r="I12" i="25"/>
  <c r="K12" i="25"/>
  <c r="G4" i="4"/>
  <c r="J68" i="23"/>
  <c r="K26" i="5"/>
  <c r="I39" i="5"/>
  <c r="K60" i="5"/>
  <c r="K75" i="5" s="1"/>
  <c r="I75" i="5"/>
  <c r="I10" i="25"/>
  <c r="J15" i="25"/>
  <c r="K10" i="25"/>
  <c r="K44" i="5"/>
  <c r="I59" i="5"/>
  <c r="K5" i="5"/>
  <c r="K25" i="5" s="1"/>
  <c r="I25" i="5"/>
  <c r="P15" i="13"/>
  <c r="N22" i="23" s="1"/>
  <c r="P20" i="13"/>
  <c r="Q11" i="13" s="1"/>
  <c r="P17" i="13"/>
  <c r="P29" i="13"/>
  <c r="Q22" i="13" s="1"/>
  <c r="P25" i="13"/>
  <c r="P28" i="13" s="1"/>
  <c r="P7" i="13" s="1"/>
  <c r="P10" i="13" s="1"/>
  <c r="Q5" i="13" s="1"/>
  <c r="B30" i="21"/>
  <c r="K6" i="8"/>
  <c r="E6" i="8"/>
  <c r="M59" i="5"/>
  <c r="E7" i="8"/>
  <c r="E14" i="4"/>
  <c r="M39" i="5"/>
  <c r="I7" i="8"/>
  <c r="H6" i="8"/>
  <c r="E17" i="23"/>
  <c r="F11" i="8" s="1"/>
  <c r="E24" i="4" s="1"/>
  <c r="E68" i="23"/>
  <c r="I57" i="6"/>
  <c r="K59" i="5"/>
  <c r="AO24" i="6"/>
  <c r="K47" i="4" s="1"/>
  <c r="K39" i="5"/>
  <c r="AA103" i="1"/>
  <c r="H68" i="23"/>
  <c r="M94" i="5"/>
  <c r="I68" i="23"/>
  <c r="G68" i="23"/>
  <c r="O11" i="4"/>
  <c r="P11" i="4"/>
  <c r="AL24" i="6"/>
  <c r="H47" i="4" s="1"/>
  <c r="AZ24" i="6"/>
  <c r="AX24" i="6"/>
  <c r="AV24" i="6"/>
  <c r="AT24" i="6"/>
  <c r="P47" i="4" s="1"/>
  <c r="AR24" i="6"/>
  <c r="N47" i="4" s="1"/>
  <c r="AJ24" i="6"/>
  <c r="F47" i="4" s="1"/>
  <c r="AH24" i="6"/>
  <c r="D47" i="4" s="1"/>
  <c r="AK24" i="6"/>
  <c r="G47" i="4" s="1"/>
  <c r="K104" i="1"/>
  <c r="D8" i="4"/>
  <c r="E5" i="8"/>
  <c r="H57" i="25"/>
  <c r="L57" i="25"/>
  <c r="N57" i="25"/>
  <c r="P57" i="25"/>
  <c r="Q77" i="25"/>
  <c r="J117" i="25"/>
  <c r="L117" i="25"/>
  <c r="N117" i="25"/>
  <c r="H7" i="8"/>
  <c r="G14" i="4"/>
  <c r="F14" i="4"/>
  <c r="G7" i="8"/>
  <c r="I57" i="25"/>
  <c r="I61" i="25" s="1"/>
  <c r="I62" i="25" s="1"/>
  <c r="K57" i="25"/>
  <c r="K61" i="25" s="1"/>
  <c r="K62" i="25" s="1"/>
  <c r="M57" i="25"/>
  <c r="Q81" i="25"/>
  <c r="Q82" i="25" s="1"/>
  <c r="Q97" i="25"/>
  <c r="K117" i="25"/>
  <c r="M117" i="25"/>
  <c r="O117" i="25"/>
  <c r="Q16" i="25"/>
  <c r="P70" i="25"/>
  <c r="P74" i="25"/>
  <c r="O70" i="25"/>
  <c r="O74" i="25"/>
  <c r="N70" i="25"/>
  <c r="N74" i="25"/>
  <c r="M70" i="25"/>
  <c r="M74" i="25"/>
  <c r="L70" i="25"/>
  <c r="L74" i="25"/>
  <c r="K70" i="25"/>
  <c r="K74" i="25"/>
  <c r="J70" i="25"/>
  <c r="J74" i="25"/>
  <c r="I70" i="25"/>
  <c r="I74" i="25"/>
  <c r="H70" i="25"/>
  <c r="H74" i="25"/>
  <c r="G70" i="25"/>
  <c r="F70" i="25"/>
  <c r="F81" i="25" s="1"/>
  <c r="F82" i="25" s="1"/>
  <c r="E70" i="25"/>
  <c r="H59" i="25"/>
  <c r="I59" i="25"/>
  <c r="J59" i="25"/>
  <c r="K59" i="25"/>
  <c r="L59" i="25"/>
  <c r="M59" i="25"/>
  <c r="N59" i="25"/>
  <c r="O59" i="25"/>
  <c r="P59" i="25"/>
  <c r="E74" i="25"/>
  <c r="G74" i="25"/>
  <c r="H73" i="25"/>
  <c r="I73" i="25"/>
  <c r="J73" i="25"/>
  <c r="K73" i="25"/>
  <c r="L73" i="25"/>
  <c r="M73" i="25"/>
  <c r="N73" i="25"/>
  <c r="O73" i="25"/>
  <c r="P73" i="25"/>
  <c r="H93" i="25"/>
  <c r="I93" i="25"/>
  <c r="J93" i="25"/>
  <c r="K93" i="25"/>
  <c r="K101" i="25" s="1"/>
  <c r="K102" i="25" s="1"/>
  <c r="L93" i="25"/>
  <c r="M93" i="25"/>
  <c r="N93" i="25"/>
  <c r="O93" i="25"/>
  <c r="P93" i="25"/>
  <c r="P101" i="25" s="1"/>
  <c r="P102" i="25" s="1"/>
  <c r="H118" i="25"/>
  <c r="I119" i="25"/>
  <c r="J119" i="25"/>
  <c r="K119" i="25"/>
  <c r="L119" i="25"/>
  <c r="M119" i="25"/>
  <c r="N119" i="25"/>
  <c r="O119" i="25"/>
  <c r="P119" i="25"/>
  <c r="G33" i="25"/>
  <c r="G41" i="25" s="1"/>
  <c r="G42" i="25" s="1"/>
  <c r="F21" i="23" s="1"/>
  <c r="H35" i="25"/>
  <c r="H33" i="25"/>
  <c r="H31" i="25"/>
  <c r="K35" i="25"/>
  <c r="K33" i="25"/>
  <c r="K31" i="25"/>
  <c r="J35" i="25"/>
  <c r="J33" i="25"/>
  <c r="J31" i="25"/>
  <c r="I35" i="25"/>
  <c r="I33" i="25"/>
  <c r="I31" i="25"/>
  <c r="M35" i="25"/>
  <c r="M33" i="25"/>
  <c r="M31" i="25"/>
  <c r="L35" i="25"/>
  <c r="L33" i="25"/>
  <c r="L31" i="25"/>
  <c r="Q35" i="25"/>
  <c r="Q31" i="25"/>
  <c r="Q17" i="25"/>
  <c r="O6" i="8"/>
  <c r="N11" i="4"/>
  <c r="L6" i="8"/>
  <c r="K11" i="4"/>
  <c r="N34" i="25"/>
  <c r="P34" i="25"/>
  <c r="N32" i="25"/>
  <c r="P32" i="25"/>
  <c r="N30" i="25"/>
  <c r="P30" i="25"/>
  <c r="M6" i="8"/>
  <c r="L11" i="4"/>
  <c r="N6" i="8"/>
  <c r="M11" i="4"/>
  <c r="N35" i="25"/>
  <c r="O35" i="25"/>
  <c r="N33" i="25"/>
  <c r="O33" i="25"/>
  <c r="N31" i="25"/>
  <c r="O31" i="25"/>
  <c r="O41" i="25" s="1"/>
  <c r="O42" i="25" s="1"/>
  <c r="N21" i="23" s="1"/>
  <c r="G20" i="25"/>
  <c r="G21" i="25" s="1"/>
  <c r="AN24" i="6"/>
  <c r="J47" i="4" s="1"/>
  <c r="H14" i="25"/>
  <c r="H12" i="25"/>
  <c r="H10" i="25"/>
  <c r="I15" i="25"/>
  <c r="I13" i="25"/>
  <c r="I11" i="25"/>
  <c r="J14" i="25"/>
  <c r="J12" i="25"/>
  <c r="J10" i="25"/>
  <c r="K17" i="25"/>
  <c r="K15" i="25"/>
  <c r="K13" i="25"/>
  <c r="K11" i="25"/>
  <c r="L15" i="25"/>
  <c r="L12" i="25"/>
  <c r="L10" i="25"/>
  <c r="I85" i="5"/>
  <c r="H41" i="23" l="1"/>
  <c r="I41" i="23" s="1"/>
  <c r="J41" i="23" s="1"/>
  <c r="K41" i="23" s="1"/>
  <c r="L41" i="23" s="1"/>
  <c r="M41" i="23" s="1"/>
  <c r="N41" i="23" s="1"/>
  <c r="O41" i="23" s="1"/>
  <c r="P41" i="23" s="1"/>
  <c r="O101" i="25"/>
  <c r="O102" i="25" s="1"/>
  <c r="P20" i="25"/>
  <c r="P21" i="25" s="1"/>
  <c r="L101" i="25"/>
  <c r="L102" i="25" s="1"/>
  <c r="K22" i="8"/>
  <c r="R84" i="5"/>
  <c r="R43" i="5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R4" i="5"/>
  <c r="Q101" i="25"/>
  <c r="Q102" i="25" s="1"/>
  <c r="L41" i="25"/>
  <c r="L42" i="25" s="1"/>
  <c r="K21" i="23" s="1"/>
  <c r="K41" i="25"/>
  <c r="K42" i="25" s="1"/>
  <c r="J21" i="23" s="1"/>
  <c r="H101" i="25"/>
  <c r="H102" i="25" s="1"/>
  <c r="K56" i="6"/>
  <c r="D44" i="4" s="1"/>
  <c r="AI16" i="6"/>
  <c r="G4" i="39"/>
  <c r="G31" i="39" s="1"/>
  <c r="G42" i="39" s="1"/>
  <c r="K35" i="6"/>
  <c r="K55" i="6"/>
  <c r="AH15" i="6"/>
  <c r="K34" i="6"/>
  <c r="K33" i="6"/>
  <c r="K57" i="6" s="1"/>
  <c r="K20" i="25"/>
  <c r="K21" i="25" s="1"/>
  <c r="Q41" i="25"/>
  <c r="Q42" i="25" s="1"/>
  <c r="P21" i="23" s="1"/>
  <c r="I41" i="25"/>
  <c r="I42" i="25" s="1"/>
  <c r="H21" i="23" s="1"/>
  <c r="N101" i="25"/>
  <c r="N102" i="25" s="1"/>
  <c r="J101" i="25"/>
  <c r="J102" i="25" s="1"/>
  <c r="O61" i="25"/>
  <c r="O62" i="25" s="1"/>
  <c r="AH22" i="6"/>
  <c r="D49" i="4" s="1"/>
  <c r="AI11" i="6"/>
  <c r="L50" i="6"/>
  <c r="L32" i="6"/>
  <c r="AI8" i="6"/>
  <c r="L53" i="6"/>
  <c r="L29" i="6"/>
  <c r="AI9" i="6"/>
  <c r="L37" i="6"/>
  <c r="L31" i="6"/>
  <c r="M5" i="6"/>
  <c r="M38" i="6" s="1"/>
  <c r="AI18" i="6"/>
  <c r="L16" i="6"/>
  <c r="AI4" i="6"/>
  <c r="L6" i="6"/>
  <c r="L8" i="6" s="1"/>
  <c r="L36" i="6"/>
  <c r="L38" i="6" s="1"/>
  <c r="L12" i="6"/>
  <c r="L14" i="6" s="1"/>
  <c r="L13" i="6"/>
  <c r="AI12" i="6"/>
  <c r="L46" i="6"/>
  <c r="L48" i="6"/>
  <c r="L44" i="6"/>
  <c r="L26" i="6"/>
  <c r="AI10" i="6"/>
  <c r="L49" i="6"/>
  <c r="L9" i="6"/>
  <c r="L11" i="6"/>
  <c r="AI17" i="6"/>
  <c r="L25" i="6"/>
  <c r="L15" i="6"/>
  <c r="L17" i="6" s="1"/>
  <c r="L10" i="6"/>
  <c r="AI13" i="6"/>
  <c r="L52" i="6"/>
  <c r="L24" i="6"/>
  <c r="L18" i="6"/>
  <c r="L20" i="6" s="1"/>
  <c r="L28" i="6"/>
  <c r="AI7" i="6"/>
  <c r="L30" i="6"/>
  <c r="L22" i="6"/>
  <c r="L7" i="6"/>
  <c r="L42" i="6"/>
  <c r="L45" i="6"/>
  <c r="L27" i="6"/>
  <c r="L19" i="6"/>
  <c r="L47" i="6"/>
  <c r="AI6" i="6"/>
  <c r="AI20" i="6"/>
  <c r="L21" i="6"/>
  <c r="AI21" i="6"/>
  <c r="AI5" i="6"/>
  <c r="AI19" i="6"/>
  <c r="L51" i="6"/>
  <c r="L23" i="6"/>
  <c r="L43" i="6"/>
  <c r="L39" i="6"/>
  <c r="L41" i="6" s="1"/>
  <c r="AI14" i="6"/>
  <c r="M20" i="25"/>
  <c r="M21" i="25" s="1"/>
  <c r="I20" i="25"/>
  <c r="I21" i="25" s="1"/>
  <c r="F4" i="4"/>
  <c r="E4" i="4" s="1"/>
  <c r="D4" i="4" s="1"/>
  <c r="H4" i="4"/>
  <c r="I4" i="4" s="1"/>
  <c r="J4" i="4" s="1"/>
  <c r="K4" i="4" s="1"/>
  <c r="L4" i="4" s="1"/>
  <c r="M4" i="4" s="1"/>
  <c r="N4" i="4" s="1"/>
  <c r="O4" i="4" s="1"/>
  <c r="P4" i="4" s="1"/>
  <c r="L20" i="25"/>
  <c r="L21" i="25" s="1"/>
  <c r="P41" i="25"/>
  <c r="P42" i="25" s="1"/>
  <c r="O21" i="23" s="1"/>
  <c r="H121" i="25"/>
  <c r="H122" i="25" s="1"/>
  <c r="M101" i="25"/>
  <c r="M102" i="25" s="1"/>
  <c r="I101" i="25"/>
  <c r="I102" i="25" s="1"/>
  <c r="Q20" i="25"/>
  <c r="Q21" i="25" s="1"/>
  <c r="M61" i="25"/>
  <c r="M62" i="25" s="1"/>
  <c r="K85" i="5"/>
  <c r="K94" i="5" s="1"/>
  <c r="I94" i="5"/>
  <c r="Q13" i="13"/>
  <c r="Q8" i="13"/>
  <c r="Q18" i="13"/>
  <c r="Q24" i="13" s="1"/>
  <c r="E12" i="8"/>
  <c r="D23" i="23"/>
  <c r="D5" i="4"/>
  <c r="E22" i="8"/>
  <c r="Q22" i="8"/>
  <c r="I22" i="8"/>
  <c r="P22" i="8"/>
  <c r="M22" i="8"/>
  <c r="N22" i="8"/>
  <c r="O22" i="8"/>
  <c r="L22" i="8"/>
  <c r="H22" i="8"/>
  <c r="J22" i="8"/>
  <c r="AA104" i="1"/>
  <c r="AH25" i="6"/>
  <c r="D48" i="4" s="1"/>
  <c r="E28" i="8"/>
  <c r="D33" i="4" s="1"/>
  <c r="I12" i="4"/>
  <c r="I9" i="23"/>
  <c r="I13" i="4"/>
  <c r="M41" i="25"/>
  <c r="M42" i="25" s="1"/>
  <c r="L21" i="23" s="1"/>
  <c r="J41" i="25"/>
  <c r="J42" i="25" s="1"/>
  <c r="I21" i="23" s="1"/>
  <c r="H41" i="25"/>
  <c r="H42" i="25" s="1"/>
  <c r="G21" i="23" s="1"/>
  <c r="E81" i="25"/>
  <c r="E82" i="25" s="1"/>
  <c r="G81" i="25"/>
  <c r="G82" i="25" s="1"/>
  <c r="H81" i="25"/>
  <c r="H82" i="25" s="1"/>
  <c r="I81" i="25"/>
  <c r="I82" i="25" s="1"/>
  <c r="J81" i="25"/>
  <c r="J82" i="25" s="1"/>
  <c r="K81" i="25"/>
  <c r="K82" i="25" s="1"/>
  <c r="L81" i="25"/>
  <c r="L82" i="25" s="1"/>
  <c r="M81" i="25"/>
  <c r="M82" i="25" s="1"/>
  <c r="N81" i="25"/>
  <c r="N82" i="25" s="1"/>
  <c r="O81" i="25"/>
  <c r="O82" i="25" s="1"/>
  <c r="P81" i="25"/>
  <c r="P82" i="25" s="1"/>
  <c r="E15" i="4"/>
  <c r="O121" i="25"/>
  <c r="O122" i="25" s="1"/>
  <c r="M121" i="25"/>
  <c r="M122" i="25" s="1"/>
  <c r="K121" i="25"/>
  <c r="K122" i="25" s="1"/>
  <c r="I121" i="25"/>
  <c r="I122" i="25" s="1"/>
  <c r="J20" i="25"/>
  <c r="J21" i="25" s="1"/>
  <c r="H20" i="25"/>
  <c r="H21" i="25" s="1"/>
  <c r="N41" i="25"/>
  <c r="N42" i="25" s="1"/>
  <c r="M21" i="23" s="1"/>
  <c r="P121" i="25"/>
  <c r="P122" i="25" s="1"/>
  <c r="N121" i="25"/>
  <c r="N122" i="25" s="1"/>
  <c r="L121" i="25"/>
  <c r="L122" i="25" s="1"/>
  <c r="J121" i="25"/>
  <c r="J122" i="25" s="1"/>
  <c r="P61" i="25"/>
  <c r="P62" i="25" s="1"/>
  <c r="N61" i="25"/>
  <c r="N62" i="25" s="1"/>
  <c r="L61" i="25"/>
  <c r="L62" i="25" s="1"/>
  <c r="J61" i="25"/>
  <c r="J62" i="25" s="1"/>
  <c r="H61" i="25"/>
  <c r="H62" i="25" s="1"/>
  <c r="K59" i="6" l="1"/>
  <c r="R3" i="5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R5" i="5"/>
  <c r="R83" i="5"/>
  <c r="S83" i="5" s="1"/>
  <c r="T83" i="5" s="1"/>
  <c r="U83" i="5" s="1"/>
  <c r="V83" i="5" s="1"/>
  <c r="W83" i="5" s="1"/>
  <c r="X83" i="5" s="1"/>
  <c r="Y83" i="5" s="1"/>
  <c r="Z83" i="5" s="1"/>
  <c r="AA83" i="5" s="1"/>
  <c r="AB83" i="5" s="1"/>
  <c r="AC83" i="5" s="1"/>
  <c r="AD83" i="5" s="1"/>
  <c r="AE83" i="5" s="1"/>
  <c r="AJ16" i="6"/>
  <c r="D50" i="4"/>
  <c r="L54" i="6"/>
  <c r="L56" i="6"/>
  <c r="E44" i="4" s="1"/>
  <c r="K58" i="6"/>
  <c r="D43" i="4" s="1"/>
  <c r="H4" i="39"/>
  <c r="AI22" i="6"/>
  <c r="E49" i="4" s="1"/>
  <c r="R65" i="5"/>
  <c r="R73" i="5"/>
  <c r="R52" i="5"/>
  <c r="R27" i="5"/>
  <c r="R35" i="5"/>
  <c r="R11" i="5"/>
  <c r="R21" i="5"/>
  <c r="R62" i="5"/>
  <c r="R70" i="5"/>
  <c r="R49" i="5"/>
  <c r="R57" i="5"/>
  <c r="R32" i="5"/>
  <c r="R8" i="5"/>
  <c r="R63" i="5"/>
  <c r="R44" i="5"/>
  <c r="R56" i="5"/>
  <c r="R33" i="5"/>
  <c r="R15" i="5"/>
  <c r="R68" i="5"/>
  <c r="R51" i="5"/>
  <c r="R28" i="5"/>
  <c r="R38" i="5"/>
  <c r="R18" i="5"/>
  <c r="R13" i="5"/>
  <c r="R53" i="5"/>
  <c r="R10" i="5"/>
  <c r="R6" i="5"/>
  <c r="R67" i="5"/>
  <c r="R48" i="5"/>
  <c r="R58" i="5"/>
  <c r="R37" i="5"/>
  <c r="R17" i="5"/>
  <c r="R60" i="5"/>
  <c r="R72" i="5"/>
  <c r="R30" i="5"/>
  <c r="R20" i="5"/>
  <c r="R61" i="5"/>
  <c r="R54" i="5"/>
  <c r="R9" i="5"/>
  <c r="R66" i="5"/>
  <c r="R26" i="5"/>
  <c r="R16" i="5"/>
  <c r="R7" i="5"/>
  <c r="R69" i="5"/>
  <c r="R19" i="5"/>
  <c r="R74" i="5"/>
  <c r="R34" i="5"/>
  <c r="R22" i="5"/>
  <c r="R71" i="5"/>
  <c r="R23" i="5"/>
  <c r="R45" i="5"/>
  <c r="R24" i="5"/>
  <c r="R29" i="5"/>
  <c r="R31" i="5"/>
  <c r="R36" i="5"/>
  <c r="S4" i="5"/>
  <c r="R50" i="5"/>
  <c r="R64" i="5"/>
  <c r="R55" i="5"/>
  <c r="R12" i="5"/>
  <c r="R14" i="5"/>
  <c r="R46" i="5"/>
  <c r="R47" i="5"/>
  <c r="S43" i="5"/>
  <c r="L35" i="6"/>
  <c r="M15" i="6"/>
  <c r="M6" i="6"/>
  <c r="M8" i="6" s="1"/>
  <c r="M13" i="6"/>
  <c r="AJ4" i="6"/>
  <c r="M32" i="6"/>
  <c r="M53" i="6"/>
  <c r="AJ7" i="6"/>
  <c r="AJ18" i="6"/>
  <c r="M26" i="6"/>
  <c r="N5" i="6"/>
  <c r="AJ13" i="6"/>
  <c r="M48" i="6"/>
  <c r="AJ10" i="6"/>
  <c r="M42" i="6"/>
  <c r="M31" i="6"/>
  <c r="M46" i="6"/>
  <c r="M27" i="6"/>
  <c r="M25" i="6"/>
  <c r="AJ12" i="6"/>
  <c r="M10" i="6"/>
  <c r="M19" i="6"/>
  <c r="M18" i="6"/>
  <c r="M20" i="6" s="1"/>
  <c r="M30" i="6"/>
  <c r="M21" i="6"/>
  <c r="AJ11" i="6"/>
  <c r="AJ20" i="6"/>
  <c r="M49" i="6"/>
  <c r="M39" i="6"/>
  <c r="AJ17" i="6" s="1"/>
  <c r="M23" i="6"/>
  <c r="M36" i="6"/>
  <c r="AJ9" i="6"/>
  <c r="M43" i="6"/>
  <c r="M24" i="6"/>
  <c r="AJ19" i="6"/>
  <c r="M50" i="6"/>
  <c r="M52" i="6"/>
  <c r="AJ5" i="6"/>
  <c r="AJ14" i="6"/>
  <c r="AJ6" i="6"/>
  <c r="M47" i="6"/>
  <c r="M40" i="6"/>
  <c r="M22" i="6"/>
  <c r="M44" i="6"/>
  <c r="M17" i="6"/>
  <c r="M45" i="6"/>
  <c r="M37" i="6"/>
  <c r="M9" i="6"/>
  <c r="M11" i="6" s="1"/>
  <c r="M29" i="6"/>
  <c r="M51" i="6"/>
  <c r="AJ8" i="6"/>
  <c r="M16" i="6"/>
  <c r="M12" i="6"/>
  <c r="M14" i="6" s="1"/>
  <c r="M28" i="6"/>
  <c r="AJ21" i="6"/>
  <c r="M7" i="6"/>
  <c r="M41" i="6"/>
  <c r="AI15" i="6"/>
  <c r="L33" i="6"/>
  <c r="L57" i="6" s="1"/>
  <c r="L34" i="6"/>
  <c r="R103" i="5"/>
  <c r="R99" i="5"/>
  <c r="R100" i="5"/>
  <c r="R92" i="5"/>
  <c r="R88" i="5"/>
  <c r="R101" i="5"/>
  <c r="R104" i="5"/>
  <c r="R90" i="5"/>
  <c r="R87" i="5"/>
  <c r="R93" i="5"/>
  <c r="S84" i="5"/>
  <c r="S85" i="5" s="1"/>
  <c r="R106" i="5"/>
  <c r="R91" i="5"/>
  <c r="R86" i="5"/>
  <c r="R105" i="5"/>
  <c r="R102" i="5"/>
  <c r="R89" i="5"/>
  <c r="L55" i="6"/>
  <c r="AH23" i="6"/>
  <c r="R85" i="5"/>
  <c r="Q25" i="13"/>
  <c r="Q29" i="13"/>
  <c r="R22" i="13" s="1"/>
  <c r="Q20" i="13"/>
  <c r="R11" i="13" s="1"/>
  <c r="Q15" i="13"/>
  <c r="O22" i="23" s="1"/>
  <c r="D95" i="5"/>
  <c r="I14" i="4"/>
  <c r="J7" i="8"/>
  <c r="E16" i="4"/>
  <c r="E11" i="23"/>
  <c r="AJ22" i="6" l="1"/>
  <c r="F49" i="4" s="1"/>
  <c r="L58" i="6"/>
  <c r="E43" i="4" s="1"/>
  <c r="M54" i="6"/>
  <c r="I4" i="39"/>
  <c r="H31" i="39"/>
  <c r="H42" i="39" s="1"/>
  <c r="R94" i="5"/>
  <c r="R95" i="5" s="1"/>
  <c r="M56" i="6"/>
  <c r="F44" i="4" s="1"/>
  <c r="K60" i="6"/>
  <c r="F28" i="8"/>
  <c r="E33" i="4" s="1"/>
  <c r="L59" i="6"/>
  <c r="L60" i="6" s="1"/>
  <c r="M34" i="6"/>
  <c r="M33" i="6"/>
  <c r="M57" i="6" s="1"/>
  <c r="AJ15" i="6"/>
  <c r="R25" i="5"/>
  <c r="Q28" i="13"/>
  <c r="Q7" i="13" s="1"/>
  <c r="Q10" i="13" s="1"/>
  <c r="R5" i="13" s="1"/>
  <c r="R18" i="13" s="1"/>
  <c r="R24" i="13" s="1"/>
  <c r="S105" i="5"/>
  <c r="S101" i="5"/>
  <c r="S90" i="5"/>
  <c r="S89" i="5"/>
  <c r="T84" i="5"/>
  <c r="S86" i="5"/>
  <c r="S104" i="5"/>
  <c r="S100" i="5"/>
  <c r="S88" i="5"/>
  <c r="S87" i="5"/>
  <c r="S103" i="5"/>
  <c r="S93" i="5"/>
  <c r="S106" i="5"/>
  <c r="S102" i="5"/>
  <c r="S92" i="5"/>
  <c r="S91" i="5"/>
  <c r="AI25" i="6"/>
  <c r="E48" i="4" s="1"/>
  <c r="E50" i="4" s="1"/>
  <c r="AI23" i="6"/>
  <c r="M55" i="6"/>
  <c r="N42" i="6"/>
  <c r="AK4" i="6"/>
  <c r="AK14" i="6"/>
  <c r="N40" i="6"/>
  <c r="N16" i="6"/>
  <c r="AK12" i="6"/>
  <c r="AK10" i="6"/>
  <c r="AK8" i="6"/>
  <c r="N52" i="6"/>
  <c r="N31" i="6"/>
  <c r="N25" i="6"/>
  <c r="N19" i="6"/>
  <c r="N47" i="6"/>
  <c r="N10" i="6"/>
  <c r="N44" i="6"/>
  <c r="N37" i="6"/>
  <c r="N32" i="6"/>
  <c r="N46" i="6"/>
  <c r="N28" i="6"/>
  <c r="AK9" i="6"/>
  <c r="AK7" i="6"/>
  <c r="N26" i="6"/>
  <c r="AK11" i="6"/>
  <c r="AK13" i="6"/>
  <c r="N48" i="6"/>
  <c r="AK18" i="6"/>
  <c r="AK5" i="6"/>
  <c r="N15" i="6"/>
  <c r="N17" i="6" s="1"/>
  <c r="N50" i="6"/>
  <c r="N24" i="6"/>
  <c r="N9" i="6"/>
  <c r="N29" i="6"/>
  <c r="N51" i="6"/>
  <c r="AK19" i="6"/>
  <c r="N27" i="6"/>
  <c r="N18" i="6"/>
  <c r="N20" i="6" s="1"/>
  <c r="N39" i="6"/>
  <c r="N13" i="6"/>
  <c r="N7" i="6"/>
  <c r="N30" i="6"/>
  <c r="O5" i="6"/>
  <c r="N21" i="6"/>
  <c r="N23" i="6" s="1"/>
  <c r="N43" i="6"/>
  <c r="N22" i="6"/>
  <c r="N49" i="6"/>
  <c r="AK20" i="6"/>
  <c r="N12" i="6"/>
  <c r="N14" i="6" s="1"/>
  <c r="AK21" i="6"/>
  <c r="N53" i="6"/>
  <c r="N6" i="6"/>
  <c r="N45" i="6"/>
  <c r="N36" i="6"/>
  <c r="N11" i="6"/>
  <c r="N38" i="6"/>
  <c r="N41" i="6"/>
  <c r="AK16" i="6"/>
  <c r="N8" i="6"/>
  <c r="AK17" i="6"/>
  <c r="AK6" i="6"/>
  <c r="M35" i="6"/>
  <c r="T43" i="5"/>
  <c r="R39" i="5"/>
  <c r="R75" i="5"/>
  <c r="R107" i="5"/>
  <c r="R59" i="5"/>
  <c r="R76" i="5" s="1"/>
  <c r="S8" i="5"/>
  <c r="S66" i="5"/>
  <c r="S55" i="5"/>
  <c r="S38" i="5"/>
  <c r="S63" i="5"/>
  <c r="S48" i="5"/>
  <c r="S58" i="5"/>
  <c r="S33" i="5"/>
  <c r="S10" i="5"/>
  <c r="S20" i="5"/>
  <c r="S7" i="5"/>
  <c r="S70" i="5"/>
  <c r="S26" i="5"/>
  <c r="S11" i="5"/>
  <c r="S67" i="5"/>
  <c r="S52" i="5"/>
  <c r="S35" i="5"/>
  <c r="S12" i="5"/>
  <c r="S22" i="5"/>
  <c r="S27" i="5"/>
  <c r="S13" i="5"/>
  <c r="S51" i="5"/>
  <c r="S21" i="5"/>
  <c r="S56" i="5"/>
  <c r="S5" i="5"/>
  <c r="S14" i="5"/>
  <c r="S30" i="5"/>
  <c r="S71" i="5"/>
  <c r="S29" i="5"/>
  <c r="S6" i="5"/>
  <c r="S62" i="5"/>
  <c r="S34" i="5"/>
  <c r="S31" i="5"/>
  <c r="S18" i="5"/>
  <c r="S16" i="5"/>
  <c r="S44" i="5"/>
  <c r="S74" i="5"/>
  <c r="S17" i="5"/>
  <c r="S54" i="5"/>
  <c r="S37" i="5"/>
  <c r="S24" i="5"/>
  <c r="T4" i="5"/>
  <c r="S72" i="5"/>
  <c r="S57" i="5"/>
  <c r="S9" i="5"/>
  <c r="S61" i="5"/>
  <c r="S46" i="5"/>
  <c r="S47" i="5"/>
  <c r="S49" i="5"/>
  <c r="S32" i="5"/>
  <c r="S69" i="5"/>
  <c r="S53" i="5"/>
  <c r="S36" i="5"/>
  <c r="S23" i="5"/>
  <c r="S73" i="5"/>
  <c r="S60" i="5"/>
  <c r="S45" i="5"/>
  <c r="S28" i="5"/>
  <c r="S15" i="5"/>
  <c r="S65" i="5"/>
  <c r="S50" i="5"/>
  <c r="S64" i="5"/>
  <c r="S19" i="5"/>
  <c r="S68" i="5"/>
  <c r="R8" i="13"/>
  <c r="Q17" i="13"/>
  <c r="J12" i="4"/>
  <c r="F6" i="4"/>
  <c r="F8" i="8"/>
  <c r="E17" i="4"/>
  <c r="E7" i="4"/>
  <c r="E5" i="23"/>
  <c r="F9" i="4"/>
  <c r="S94" i="5" l="1"/>
  <c r="R40" i="5"/>
  <c r="E20" i="8" s="1"/>
  <c r="R108" i="5"/>
  <c r="N34" i="6"/>
  <c r="J4" i="39"/>
  <c r="I31" i="39"/>
  <c r="I42" i="39" s="1"/>
  <c r="M58" i="6"/>
  <c r="F43" i="4" s="1"/>
  <c r="R13" i="13"/>
  <c r="R20" i="13" s="1"/>
  <c r="S39" i="5"/>
  <c r="T8" i="5"/>
  <c r="T12" i="5"/>
  <c r="T67" i="5"/>
  <c r="T71" i="5"/>
  <c r="T35" i="5"/>
  <c r="T47" i="5"/>
  <c r="T10" i="5"/>
  <c r="T65" i="5"/>
  <c r="U4" i="5"/>
  <c r="T5" i="5"/>
  <c r="T18" i="5"/>
  <c r="T58" i="5"/>
  <c r="T33" i="5"/>
  <c r="T53" i="5"/>
  <c r="T56" i="5"/>
  <c r="T28" i="5"/>
  <c r="T14" i="5"/>
  <c r="T31" i="5"/>
  <c r="T68" i="5"/>
  <c r="T73" i="5"/>
  <c r="T72" i="5"/>
  <c r="T20" i="5"/>
  <c r="T64" i="5"/>
  <c r="T27" i="5"/>
  <c r="T61" i="5"/>
  <c r="T22" i="5"/>
  <c r="T55" i="5"/>
  <c r="T51" i="5"/>
  <c r="T62" i="5"/>
  <c r="T48" i="5"/>
  <c r="T46" i="5"/>
  <c r="T38" i="5"/>
  <c r="T54" i="5"/>
  <c r="T30" i="5"/>
  <c r="T21" i="5"/>
  <c r="T15" i="5"/>
  <c r="T19" i="5"/>
  <c r="T32" i="5"/>
  <c r="T24" i="5"/>
  <c r="T66" i="5"/>
  <c r="T69" i="5"/>
  <c r="T17" i="5"/>
  <c r="T9" i="5"/>
  <c r="T7" i="5"/>
  <c r="T63" i="5"/>
  <c r="T45" i="5"/>
  <c r="T52" i="5"/>
  <c r="T23" i="5"/>
  <c r="T29" i="5"/>
  <c r="T26" i="5"/>
  <c r="T70" i="5"/>
  <c r="T50" i="5"/>
  <c r="T74" i="5"/>
  <c r="T11" i="5"/>
  <c r="T57" i="5"/>
  <c r="T49" i="5"/>
  <c r="T16" i="5"/>
  <c r="T34" i="5"/>
  <c r="T37" i="5"/>
  <c r="T60" i="5"/>
  <c r="T36" i="5"/>
  <c r="T13" i="5"/>
  <c r="T6" i="5"/>
  <c r="T44" i="5"/>
  <c r="U43" i="5"/>
  <c r="N56" i="6"/>
  <c r="G44" i="4" s="1"/>
  <c r="E19" i="8"/>
  <c r="D28" i="4" s="1"/>
  <c r="D27" i="4" s="1"/>
  <c r="R77" i="5"/>
  <c r="AK15" i="6"/>
  <c r="N33" i="6"/>
  <c r="S25" i="5"/>
  <c r="N35" i="6"/>
  <c r="O6" i="6"/>
  <c r="O37" i="6"/>
  <c r="O45" i="6"/>
  <c r="O7" i="6"/>
  <c r="P5" i="6"/>
  <c r="O31" i="6"/>
  <c r="O44" i="6"/>
  <c r="O24" i="6"/>
  <c r="O48" i="6"/>
  <c r="O52" i="6"/>
  <c r="O21" i="6"/>
  <c r="O23" i="6" s="1"/>
  <c r="O25" i="6"/>
  <c r="AL12" i="6"/>
  <c r="O8" i="6"/>
  <c r="O42" i="6"/>
  <c r="O49" i="6"/>
  <c r="O18" i="6"/>
  <c r="O20" i="6" s="1"/>
  <c r="AL18" i="6"/>
  <c r="AL14" i="6"/>
  <c r="O46" i="6"/>
  <c r="O12" i="6"/>
  <c r="O15" i="6"/>
  <c r="O17" i="6" s="1"/>
  <c r="O26" i="6"/>
  <c r="O28" i="6"/>
  <c r="AL4" i="6"/>
  <c r="O29" i="6"/>
  <c r="O22" i="6"/>
  <c r="O16" i="6"/>
  <c r="O32" i="6"/>
  <c r="O40" i="6"/>
  <c r="O27" i="6"/>
  <c r="O39" i="6"/>
  <c r="O41" i="6" s="1"/>
  <c r="O19" i="6"/>
  <c r="AL21" i="6"/>
  <c r="O13" i="6"/>
  <c r="AL5" i="6"/>
  <c r="O30" i="6"/>
  <c r="O43" i="6"/>
  <c r="AL6" i="6"/>
  <c r="AL19" i="6"/>
  <c r="O53" i="6"/>
  <c r="O50" i="6"/>
  <c r="O10" i="6"/>
  <c r="AL20" i="6"/>
  <c r="O36" i="6"/>
  <c r="O38" i="6" s="1"/>
  <c r="O9" i="6"/>
  <c r="O51" i="6"/>
  <c r="O47" i="6"/>
  <c r="AL13" i="6"/>
  <c r="AL8" i="6"/>
  <c r="AL17" i="6"/>
  <c r="O11" i="6"/>
  <c r="AL10" i="6"/>
  <c r="AL11" i="6"/>
  <c r="AL7" i="6"/>
  <c r="AL9" i="6"/>
  <c r="O14" i="6"/>
  <c r="AL16" i="6"/>
  <c r="T92" i="5"/>
  <c r="T88" i="5"/>
  <c r="T87" i="5"/>
  <c r="T102" i="5"/>
  <c r="T93" i="5"/>
  <c r="T104" i="5"/>
  <c r="T105" i="5"/>
  <c r="T91" i="5"/>
  <c r="T106" i="5"/>
  <c r="T86" i="5"/>
  <c r="U84" i="5"/>
  <c r="T101" i="5"/>
  <c r="T103" i="5"/>
  <c r="T90" i="5"/>
  <c r="T85" i="5"/>
  <c r="T89" i="5"/>
  <c r="AJ25" i="6"/>
  <c r="F48" i="4" s="1"/>
  <c r="F50" i="4" s="1"/>
  <c r="AJ23" i="6"/>
  <c r="S75" i="5"/>
  <c r="S59" i="5"/>
  <c r="G28" i="8"/>
  <c r="F33" i="4" s="1"/>
  <c r="M59" i="6"/>
  <c r="M60" i="6" s="1"/>
  <c r="N54" i="6"/>
  <c r="AK22" i="6"/>
  <c r="G49" i="4" s="1"/>
  <c r="N55" i="6"/>
  <c r="R29" i="13"/>
  <c r="R25" i="13"/>
  <c r="F28" i="4"/>
  <c r="F27" i="4" s="1"/>
  <c r="J9" i="23"/>
  <c r="J13" i="4"/>
  <c r="E8" i="4"/>
  <c r="E5" i="4" s="1"/>
  <c r="F5" i="8"/>
  <c r="F12" i="8" s="1"/>
  <c r="E23" i="23"/>
  <c r="F15" i="4"/>
  <c r="N58" i="6" l="1"/>
  <c r="R28" i="13"/>
  <c r="R7" i="13" s="1"/>
  <c r="R10" i="13" s="1"/>
  <c r="R15" i="13"/>
  <c r="N57" i="6"/>
  <c r="S40" i="5"/>
  <c r="K4" i="39"/>
  <c r="J31" i="39"/>
  <c r="J42" i="39" s="1"/>
  <c r="T94" i="5"/>
  <c r="G43" i="4"/>
  <c r="E23" i="39" s="1"/>
  <c r="E22" i="39" s="1"/>
  <c r="U104" i="5"/>
  <c r="U89" i="5"/>
  <c r="U87" i="5"/>
  <c r="V84" i="5"/>
  <c r="U90" i="5"/>
  <c r="U88" i="5"/>
  <c r="U103" i="5"/>
  <c r="U95" i="5"/>
  <c r="U92" i="5"/>
  <c r="U86" i="5"/>
  <c r="U102" i="5"/>
  <c r="U93" i="5"/>
  <c r="U85" i="5"/>
  <c r="U105" i="5"/>
  <c r="U91" i="5"/>
  <c r="U106" i="5"/>
  <c r="O56" i="6"/>
  <c r="H44" i="4" s="1"/>
  <c r="P53" i="6"/>
  <c r="P31" i="6"/>
  <c r="Q5" i="6"/>
  <c r="P7" i="6"/>
  <c r="AM4" i="6"/>
  <c r="P37" i="6"/>
  <c r="P30" i="6"/>
  <c r="P40" i="6"/>
  <c r="P50" i="6"/>
  <c r="P39" i="6"/>
  <c r="P41" i="6" s="1"/>
  <c r="P36" i="6"/>
  <c r="P6" i="6"/>
  <c r="AM12" i="6"/>
  <c r="P15" i="6"/>
  <c r="P17" i="6" s="1"/>
  <c r="P24" i="6"/>
  <c r="AM19" i="6"/>
  <c r="P42" i="6"/>
  <c r="P26" i="6"/>
  <c r="AM5" i="6"/>
  <c r="P21" i="6"/>
  <c r="P23" i="6" s="1"/>
  <c r="P27" i="6"/>
  <c r="P51" i="6"/>
  <c r="P52" i="6"/>
  <c r="AM18" i="6"/>
  <c r="P48" i="6"/>
  <c r="AM13" i="6"/>
  <c r="AM11" i="6"/>
  <c r="P16" i="6"/>
  <c r="AM7" i="6"/>
  <c r="P43" i="6"/>
  <c r="P25" i="6"/>
  <c r="P18" i="6"/>
  <c r="AM10" i="6" s="1"/>
  <c r="P45" i="6"/>
  <c r="AM20" i="6"/>
  <c r="AM21" i="6"/>
  <c r="P22" i="6"/>
  <c r="P32" i="6"/>
  <c r="P49" i="6"/>
  <c r="P28" i="6"/>
  <c r="P19" i="6"/>
  <c r="P44" i="6"/>
  <c r="P29" i="6"/>
  <c r="P13" i="6"/>
  <c r="P47" i="6"/>
  <c r="AM14" i="6"/>
  <c r="P46" i="6"/>
  <c r="P12" i="6"/>
  <c r="P14" i="6" s="1"/>
  <c r="P9" i="6"/>
  <c r="P11" i="6" s="1"/>
  <c r="P10" i="6"/>
  <c r="AM17" i="6"/>
  <c r="P38" i="6"/>
  <c r="P20" i="6"/>
  <c r="AM9" i="6"/>
  <c r="AM6" i="6"/>
  <c r="P8" i="6"/>
  <c r="AM16" i="6"/>
  <c r="AM8" i="6"/>
  <c r="AK23" i="6"/>
  <c r="AK25" i="6"/>
  <c r="G48" i="4" s="1"/>
  <c r="G50" i="4" s="1"/>
  <c r="V43" i="5"/>
  <c r="O54" i="6"/>
  <c r="AL22" i="6"/>
  <c r="H49" i="4" s="1"/>
  <c r="S76" i="5"/>
  <c r="O35" i="6"/>
  <c r="O34" i="6"/>
  <c r="H28" i="8"/>
  <c r="G33" i="4" s="1"/>
  <c r="N59" i="6"/>
  <c r="N60" i="6" s="1"/>
  <c r="T39" i="5"/>
  <c r="T25" i="5"/>
  <c r="O55" i="6"/>
  <c r="AL15" i="6"/>
  <c r="O33" i="6"/>
  <c r="T59" i="5"/>
  <c r="T75" i="5"/>
  <c r="U22" i="5"/>
  <c r="U62" i="5"/>
  <c r="U46" i="5"/>
  <c r="U72" i="5"/>
  <c r="U35" i="5"/>
  <c r="U30" i="5"/>
  <c r="U38" i="5"/>
  <c r="U49" i="5"/>
  <c r="U23" i="5"/>
  <c r="U16" i="5"/>
  <c r="U58" i="5"/>
  <c r="U70" i="5"/>
  <c r="U28" i="5"/>
  <c r="U8" i="5"/>
  <c r="U9" i="5"/>
  <c r="U61" i="5"/>
  <c r="U65" i="5"/>
  <c r="U66" i="5"/>
  <c r="U5" i="5"/>
  <c r="U54" i="5"/>
  <c r="U56" i="5"/>
  <c r="U37" i="5"/>
  <c r="U20" i="5"/>
  <c r="U7" i="5"/>
  <c r="U19" i="5"/>
  <c r="V4" i="5"/>
  <c r="U64" i="5"/>
  <c r="U45" i="5"/>
  <c r="U44" i="5"/>
  <c r="U60" i="5"/>
  <c r="U18" i="5"/>
  <c r="U68" i="5"/>
  <c r="U48" i="5"/>
  <c r="U32" i="5"/>
  <c r="U17" i="5"/>
  <c r="U63" i="5"/>
  <c r="U57" i="5"/>
  <c r="U67" i="5"/>
  <c r="U47" i="5"/>
  <c r="U13" i="5"/>
  <c r="U50" i="5"/>
  <c r="U26" i="5"/>
  <c r="U11" i="5"/>
  <c r="U55" i="5"/>
  <c r="U69" i="5"/>
  <c r="U12" i="5"/>
  <c r="U74" i="5"/>
  <c r="U24" i="5"/>
  <c r="U51" i="5"/>
  <c r="U71" i="5"/>
  <c r="U6" i="5"/>
  <c r="U73" i="5"/>
  <c r="U15" i="5"/>
  <c r="U10" i="5"/>
  <c r="U33" i="5"/>
  <c r="U14" i="5"/>
  <c r="U31" i="5"/>
  <c r="U27" i="5"/>
  <c r="U29" i="5"/>
  <c r="U36" i="5"/>
  <c r="U52" i="5"/>
  <c r="U21" i="5"/>
  <c r="U53" i="5"/>
  <c r="U34" i="5"/>
  <c r="P22" i="23"/>
  <c r="R17" i="13"/>
  <c r="D96" i="5"/>
  <c r="F17" i="23"/>
  <c r="G11" i="8" s="1"/>
  <c r="F24" i="4" s="1"/>
  <c r="F29" i="4"/>
  <c r="K12" i="4"/>
  <c r="J14" i="4"/>
  <c r="K7" i="8"/>
  <c r="F16" i="4"/>
  <c r="F11" i="23"/>
  <c r="O58" i="6" l="1"/>
  <c r="H43" i="4" s="1"/>
  <c r="F23" i="39" s="1"/>
  <c r="F22" i="39" s="1"/>
  <c r="L4" i="39"/>
  <c r="K31" i="39"/>
  <c r="K42" i="39" s="1"/>
  <c r="U94" i="5"/>
  <c r="U25" i="5"/>
  <c r="P55" i="6"/>
  <c r="V93" i="5"/>
  <c r="V89" i="5"/>
  <c r="V87" i="5"/>
  <c r="V104" i="5"/>
  <c r="V96" i="5"/>
  <c r="V105" i="5"/>
  <c r="V92" i="5"/>
  <c r="V88" i="5"/>
  <c r="V86" i="5"/>
  <c r="V106" i="5"/>
  <c r="V91" i="5"/>
  <c r="V103" i="5"/>
  <c r="V85" i="5"/>
  <c r="V90" i="5"/>
  <c r="W84" i="5"/>
  <c r="U39" i="5"/>
  <c r="U75" i="5"/>
  <c r="V30" i="5"/>
  <c r="V47" i="5"/>
  <c r="V15" i="5"/>
  <c r="V45" i="5"/>
  <c r="V68" i="5"/>
  <c r="V14" i="5"/>
  <c r="V29" i="5"/>
  <c r="V58" i="5"/>
  <c r="V72" i="5"/>
  <c r="V35" i="5"/>
  <c r="V62" i="5"/>
  <c r="V46" i="5"/>
  <c r="V51" i="5"/>
  <c r="V53" i="5"/>
  <c r="V18" i="5"/>
  <c r="V7" i="5"/>
  <c r="V28" i="5"/>
  <c r="V60" i="5"/>
  <c r="V31" i="5"/>
  <c r="V70" i="5"/>
  <c r="V27" i="5"/>
  <c r="V50" i="5"/>
  <c r="V19" i="5"/>
  <c r="V6" i="5"/>
  <c r="V37" i="5"/>
  <c r="V34" i="5"/>
  <c r="V21" i="5"/>
  <c r="V20" i="5"/>
  <c r="V63" i="5"/>
  <c r="V65" i="5"/>
  <c r="V71" i="5"/>
  <c r="V64" i="5"/>
  <c r="V36" i="5"/>
  <c r="V32" i="5"/>
  <c r="V13" i="5"/>
  <c r="V57" i="5"/>
  <c r="V5" i="5"/>
  <c r="V26" i="5"/>
  <c r="V69" i="5"/>
  <c r="V11" i="5"/>
  <c r="V44" i="5"/>
  <c r="V9" i="5"/>
  <c r="V22" i="5"/>
  <c r="V54" i="5"/>
  <c r="V12" i="5"/>
  <c r="V52" i="5"/>
  <c r="V66" i="5"/>
  <c r="V8" i="5"/>
  <c r="V17" i="5"/>
  <c r="V55" i="5"/>
  <c r="V73" i="5"/>
  <c r="V49" i="5"/>
  <c r="V67" i="5"/>
  <c r="V56" i="5"/>
  <c r="V33" i="5"/>
  <c r="W4" i="5"/>
  <c r="V23" i="5"/>
  <c r="V48" i="5"/>
  <c r="V10" i="5"/>
  <c r="V16" i="5"/>
  <c r="V38" i="5"/>
  <c r="V24" i="5"/>
  <c r="V61" i="5"/>
  <c r="V74" i="5"/>
  <c r="O57" i="6"/>
  <c r="T40" i="5"/>
  <c r="I28" i="8"/>
  <c r="H33" i="4" s="1"/>
  <c r="O59" i="6"/>
  <c r="O60" i="6" s="1"/>
  <c r="W43" i="5"/>
  <c r="U59" i="5"/>
  <c r="AL25" i="6"/>
  <c r="H48" i="4" s="1"/>
  <c r="H50" i="4" s="1"/>
  <c r="AL23" i="6"/>
  <c r="E28" i="4"/>
  <c r="E27" i="4" s="1"/>
  <c r="S77" i="5"/>
  <c r="AM22" i="6"/>
  <c r="I49" i="4" s="1"/>
  <c r="P54" i="6"/>
  <c r="P34" i="6"/>
  <c r="P58" i="6" s="1"/>
  <c r="I43" i="4" s="1"/>
  <c r="G23" i="39" s="1"/>
  <c r="G22" i="39" s="1"/>
  <c r="AM15" i="6"/>
  <c r="P33" i="6"/>
  <c r="T76" i="5"/>
  <c r="P35" i="6"/>
  <c r="P56" i="6"/>
  <c r="I44" i="4" s="1"/>
  <c r="Q26" i="6"/>
  <c r="AN4" i="6"/>
  <c r="Q27" i="6"/>
  <c r="Q37" i="6"/>
  <c r="Q29" i="6"/>
  <c r="Q24" i="6"/>
  <c r="Q16" i="6"/>
  <c r="Q40" i="6"/>
  <c r="Q19" i="6"/>
  <c r="Q10" i="6"/>
  <c r="Q7" i="6"/>
  <c r="Q36" i="6"/>
  <c r="Q38" i="6" s="1"/>
  <c r="Q31" i="6"/>
  <c r="Q32" i="6"/>
  <c r="Q28" i="6"/>
  <c r="Q39" i="6"/>
  <c r="AN17" i="6" s="1"/>
  <c r="Q12" i="6"/>
  <c r="Q14" i="6" s="1"/>
  <c r="AN12" i="6"/>
  <c r="AN21" i="6"/>
  <c r="Q45" i="6"/>
  <c r="Q51" i="6"/>
  <c r="Q25" i="6"/>
  <c r="Q44" i="6"/>
  <c r="Q43" i="6"/>
  <c r="AN19" i="6"/>
  <c r="Q22" i="6"/>
  <c r="AN13" i="6"/>
  <c r="Q50" i="6"/>
  <c r="AN5" i="6"/>
  <c r="Q47" i="6"/>
  <c r="R5" i="6"/>
  <c r="AN20" i="6"/>
  <c r="Q15" i="6"/>
  <c r="Q17" i="6" s="1"/>
  <c r="Q9" i="6"/>
  <c r="Q11" i="6" s="1"/>
  <c r="Q52" i="6"/>
  <c r="AN14" i="6"/>
  <c r="Q13" i="6"/>
  <c r="AN9" i="6"/>
  <c r="Q42" i="6"/>
  <c r="Q21" i="6"/>
  <c r="Q23" i="6" s="1"/>
  <c r="Q30" i="6"/>
  <c r="Q18" i="6"/>
  <c r="Q20" i="6" s="1"/>
  <c r="Q48" i="6"/>
  <c r="Q53" i="6"/>
  <c r="Q49" i="6"/>
  <c r="AN18" i="6"/>
  <c r="Q46" i="6"/>
  <c r="Q6" i="6"/>
  <c r="Q8" i="6" s="1"/>
  <c r="AN7" i="6"/>
  <c r="AN16" i="6"/>
  <c r="AN8" i="6"/>
  <c r="AN10" i="6"/>
  <c r="Q41" i="6"/>
  <c r="AN6" i="6"/>
  <c r="AN11" i="6"/>
  <c r="L12" i="4"/>
  <c r="K13" i="4"/>
  <c r="K9" i="23"/>
  <c r="G9" i="4"/>
  <c r="G15" i="4"/>
  <c r="F17" i="4"/>
  <c r="G8" i="8"/>
  <c r="G6" i="4"/>
  <c r="Q56" i="6" l="1"/>
  <c r="J44" i="4" s="1"/>
  <c r="T77" i="5"/>
  <c r="P57" i="6"/>
  <c r="U40" i="5"/>
  <c r="H20" i="8" s="1"/>
  <c r="V59" i="5"/>
  <c r="V94" i="5"/>
  <c r="M4" i="39"/>
  <c r="L31" i="39"/>
  <c r="L42" i="39" s="1"/>
  <c r="V25" i="5"/>
  <c r="V75" i="5"/>
  <c r="V76" i="5" s="1"/>
  <c r="Q35" i="6"/>
  <c r="Q55" i="6"/>
  <c r="AM23" i="6"/>
  <c r="AM25" i="6"/>
  <c r="I48" i="4" s="1"/>
  <c r="I50" i="4" s="1"/>
  <c r="W29" i="5"/>
  <c r="W61" i="5"/>
  <c r="W51" i="5"/>
  <c r="W65" i="5"/>
  <c r="W36" i="5"/>
  <c r="W8" i="5"/>
  <c r="W34" i="5"/>
  <c r="W23" i="5"/>
  <c r="W72" i="5"/>
  <c r="X4" i="5"/>
  <c r="W33" i="5"/>
  <c r="W74" i="5"/>
  <c r="W6" i="5"/>
  <c r="W28" i="5"/>
  <c r="W14" i="5"/>
  <c r="W19" i="5"/>
  <c r="W71" i="5"/>
  <c r="W16" i="5"/>
  <c r="W18" i="5"/>
  <c r="W13" i="5"/>
  <c r="W31" i="5"/>
  <c r="W57" i="5"/>
  <c r="W24" i="5"/>
  <c r="W45" i="5"/>
  <c r="W5" i="5"/>
  <c r="W37" i="5"/>
  <c r="W7" i="5"/>
  <c r="W21" i="5"/>
  <c r="W54" i="5"/>
  <c r="W68" i="5"/>
  <c r="W11" i="5"/>
  <c r="W15" i="5"/>
  <c r="W32" i="5"/>
  <c r="W69" i="5"/>
  <c r="W56" i="5"/>
  <c r="W30" i="5"/>
  <c r="W20" i="5"/>
  <c r="W50" i="5"/>
  <c r="W27" i="5"/>
  <c r="W64" i="5"/>
  <c r="W46" i="5"/>
  <c r="W49" i="5"/>
  <c r="W73" i="5"/>
  <c r="W47" i="5"/>
  <c r="W22" i="5"/>
  <c r="W44" i="5"/>
  <c r="W63" i="5"/>
  <c r="W55" i="5"/>
  <c r="W38" i="5"/>
  <c r="W26" i="5"/>
  <c r="W9" i="5"/>
  <c r="W70" i="5"/>
  <c r="W48" i="5"/>
  <c r="W60" i="5"/>
  <c r="W53" i="5"/>
  <c r="W12" i="5"/>
  <c r="W67" i="5"/>
  <c r="W66" i="5"/>
  <c r="W35" i="5"/>
  <c r="W52" i="5"/>
  <c r="W17" i="5"/>
  <c r="W10" i="5"/>
  <c r="W62" i="5"/>
  <c r="W58" i="5"/>
  <c r="W106" i="5"/>
  <c r="W93" i="5"/>
  <c r="W86" i="5"/>
  <c r="W88" i="5"/>
  <c r="W105" i="5"/>
  <c r="W92" i="5"/>
  <c r="W91" i="5"/>
  <c r="W85" i="5"/>
  <c r="W104" i="5"/>
  <c r="W90" i="5"/>
  <c r="W89" i="5"/>
  <c r="X84" i="5"/>
  <c r="W87" i="5"/>
  <c r="R32" i="6"/>
  <c r="R37" i="6"/>
  <c r="R7" i="6"/>
  <c r="R44" i="6"/>
  <c r="R43" i="6"/>
  <c r="S5" i="6"/>
  <c r="R47" i="6"/>
  <c r="AO4" i="6"/>
  <c r="R42" i="6"/>
  <c r="R51" i="6"/>
  <c r="R46" i="6"/>
  <c r="R9" i="6"/>
  <c r="R11" i="6" s="1"/>
  <c r="AO21" i="6"/>
  <c r="R50" i="6"/>
  <c r="R21" i="6"/>
  <c r="R23" i="6" s="1"/>
  <c r="AO18" i="6"/>
  <c r="R26" i="6"/>
  <c r="R15" i="6"/>
  <c r="R17" i="6" s="1"/>
  <c r="R53" i="6"/>
  <c r="AO13" i="6"/>
  <c r="R10" i="6"/>
  <c r="R13" i="6"/>
  <c r="R12" i="6"/>
  <c r="R14" i="6" s="1"/>
  <c r="R48" i="6"/>
  <c r="R27" i="6"/>
  <c r="AO12" i="6"/>
  <c r="R40" i="6"/>
  <c r="R16" i="6"/>
  <c r="R22" i="6"/>
  <c r="R24" i="6"/>
  <c r="R19" i="6"/>
  <c r="AO5" i="6"/>
  <c r="R52" i="6"/>
  <c r="R36" i="6"/>
  <c r="R38" i="6" s="1"/>
  <c r="R6" i="6"/>
  <c r="R8" i="6" s="1"/>
  <c r="R18" i="6"/>
  <c r="AO10" i="6" s="1"/>
  <c r="R45" i="6"/>
  <c r="R29" i="6"/>
  <c r="AO16" i="6"/>
  <c r="R49" i="6"/>
  <c r="R28" i="6"/>
  <c r="R31" i="6"/>
  <c r="R39" i="6"/>
  <c r="R41" i="6" s="1"/>
  <c r="AO20" i="6"/>
  <c r="AO19" i="6"/>
  <c r="R25" i="6"/>
  <c r="AO8" i="6"/>
  <c r="R30" i="6"/>
  <c r="AO14" i="6"/>
  <c r="AO11" i="6"/>
  <c r="R20" i="6"/>
  <c r="AO17" i="6"/>
  <c r="AO6" i="6"/>
  <c r="AO9" i="6"/>
  <c r="AO7" i="6"/>
  <c r="Q34" i="6"/>
  <c r="J28" i="8"/>
  <c r="I33" i="4" s="1"/>
  <c r="P59" i="6"/>
  <c r="P60" i="6" s="1"/>
  <c r="U76" i="5"/>
  <c r="AN15" i="6"/>
  <c r="Q33" i="6"/>
  <c r="AN22" i="6"/>
  <c r="J49" i="4" s="1"/>
  <c r="Q54" i="6"/>
  <c r="X43" i="5"/>
  <c r="V39" i="5"/>
  <c r="D97" i="5"/>
  <c r="F7" i="4"/>
  <c r="F5" i="23"/>
  <c r="F23" i="23" s="1"/>
  <c r="K14" i="4"/>
  <c r="L7" i="8"/>
  <c r="M12" i="4"/>
  <c r="L9" i="23"/>
  <c r="L13" i="4"/>
  <c r="G16" i="4"/>
  <c r="G11" i="23"/>
  <c r="V40" i="5" l="1"/>
  <c r="I20" i="8" s="1"/>
  <c r="Q57" i="6"/>
  <c r="N4" i="39"/>
  <c r="N31" i="39" s="1"/>
  <c r="N42" i="39" s="1"/>
  <c r="M31" i="39"/>
  <c r="M42" i="39" s="1"/>
  <c r="R33" i="6"/>
  <c r="AO15" i="6"/>
  <c r="Y43" i="5"/>
  <c r="AN25" i="6"/>
  <c r="J48" i="4" s="1"/>
  <c r="J50" i="4" s="1"/>
  <c r="AN23" i="6"/>
  <c r="Q58" i="6"/>
  <c r="R54" i="6"/>
  <c r="W25" i="5"/>
  <c r="K28" i="8"/>
  <c r="J33" i="4" s="1"/>
  <c r="Q59" i="6"/>
  <c r="X64" i="5"/>
  <c r="X8" i="5"/>
  <c r="X69" i="5"/>
  <c r="X32" i="5"/>
  <c r="X18" i="5"/>
  <c r="X24" i="5"/>
  <c r="X66" i="5"/>
  <c r="X36" i="5"/>
  <c r="X30" i="5"/>
  <c r="X52" i="5"/>
  <c r="X60" i="5"/>
  <c r="X68" i="5"/>
  <c r="X48" i="5"/>
  <c r="X44" i="5"/>
  <c r="X14" i="5"/>
  <c r="X7" i="5"/>
  <c r="X16" i="5"/>
  <c r="X57" i="5"/>
  <c r="X72" i="5"/>
  <c r="X65" i="5"/>
  <c r="X73" i="5"/>
  <c r="X22" i="5"/>
  <c r="X27" i="5"/>
  <c r="X11" i="5"/>
  <c r="X15" i="5"/>
  <c r="X19" i="5"/>
  <c r="X34" i="5"/>
  <c r="X71" i="5"/>
  <c r="X51" i="5"/>
  <c r="X61" i="5"/>
  <c r="X38" i="5"/>
  <c r="X33" i="5"/>
  <c r="X6" i="5"/>
  <c r="X62" i="5"/>
  <c r="X53" i="5"/>
  <c r="X26" i="5"/>
  <c r="X50" i="5"/>
  <c r="X74" i="5"/>
  <c r="X23" i="5"/>
  <c r="X21" i="5"/>
  <c r="X45" i="5"/>
  <c r="X13" i="5"/>
  <c r="X46" i="5"/>
  <c r="X54" i="5"/>
  <c r="X5" i="5"/>
  <c r="X47" i="5"/>
  <c r="X12" i="5"/>
  <c r="X20" i="5"/>
  <c r="X31" i="5"/>
  <c r="X35" i="5"/>
  <c r="X29" i="5"/>
  <c r="X10" i="5"/>
  <c r="X56" i="5"/>
  <c r="X49" i="5"/>
  <c r="X9" i="5"/>
  <c r="X17" i="5"/>
  <c r="X55" i="5"/>
  <c r="X67" i="5"/>
  <c r="Y4" i="5"/>
  <c r="X63" i="5"/>
  <c r="X28" i="5"/>
  <c r="X37" i="5"/>
  <c r="X58" i="5"/>
  <c r="X70" i="5"/>
  <c r="H19" i="8"/>
  <c r="G28" i="4" s="1"/>
  <c r="U77" i="5"/>
  <c r="AO22" i="6"/>
  <c r="K49" i="4" s="1"/>
  <c r="R35" i="6"/>
  <c r="R34" i="6"/>
  <c r="W94" i="5"/>
  <c r="I19" i="8"/>
  <c r="H28" i="4" s="1"/>
  <c r="H27" i="4" s="1"/>
  <c r="V77" i="5"/>
  <c r="R56" i="6"/>
  <c r="K44" i="4" s="1"/>
  <c r="S42" i="6"/>
  <c r="S26" i="6"/>
  <c r="S13" i="6"/>
  <c r="AP12" i="6"/>
  <c r="S53" i="6"/>
  <c r="S39" i="6"/>
  <c r="AP17" i="6" s="1"/>
  <c r="AP14" i="6"/>
  <c r="S40" i="6"/>
  <c r="S18" i="6"/>
  <c r="AP10" i="6" s="1"/>
  <c r="S27" i="6"/>
  <c r="S37" i="6"/>
  <c r="S12" i="6"/>
  <c r="S14" i="6" s="1"/>
  <c r="S51" i="6"/>
  <c r="S7" i="6"/>
  <c r="S15" i="6"/>
  <c r="S17" i="6" s="1"/>
  <c r="S30" i="6"/>
  <c r="T5" i="6"/>
  <c r="AP19" i="6"/>
  <c r="S16" i="6"/>
  <c r="S22" i="6"/>
  <c r="AP18" i="6"/>
  <c r="S46" i="6"/>
  <c r="S49" i="6"/>
  <c r="S50" i="6"/>
  <c r="AP4" i="6"/>
  <c r="AP21" i="6"/>
  <c r="S9" i="6"/>
  <c r="S11" i="6" s="1"/>
  <c r="AP5" i="6"/>
  <c r="S48" i="6"/>
  <c r="AP20" i="6"/>
  <c r="AP6" i="6"/>
  <c r="S25" i="6"/>
  <c r="S24" i="6"/>
  <c r="S28" i="6"/>
  <c r="S21" i="6"/>
  <c r="S23" i="6" s="1"/>
  <c r="S47" i="6"/>
  <c r="S19" i="6"/>
  <c r="AP13" i="6"/>
  <c r="S32" i="6"/>
  <c r="S31" i="6"/>
  <c r="S29" i="6"/>
  <c r="S36" i="6"/>
  <c r="S38" i="6" s="1"/>
  <c r="S6" i="6"/>
  <c r="S8" i="6" s="1"/>
  <c r="S45" i="6"/>
  <c r="S43" i="6"/>
  <c r="S52" i="6"/>
  <c r="S10" i="6"/>
  <c r="S44" i="6"/>
  <c r="AP9" i="6"/>
  <c r="AP7" i="6"/>
  <c r="AP8" i="6"/>
  <c r="S41" i="6"/>
  <c r="S20" i="6"/>
  <c r="AP16" i="6"/>
  <c r="AP11" i="6"/>
  <c r="R55" i="6"/>
  <c r="X91" i="5"/>
  <c r="X85" i="5"/>
  <c r="X92" i="5"/>
  <c r="X90" i="5"/>
  <c r="X106" i="5"/>
  <c r="X105" i="5"/>
  <c r="X89" i="5"/>
  <c r="X87" i="5"/>
  <c r="X86" i="5"/>
  <c r="Y84" i="5"/>
  <c r="X93" i="5"/>
  <c r="X88" i="5"/>
  <c r="W75" i="5"/>
  <c r="W39" i="5"/>
  <c r="W59" i="5"/>
  <c r="M7" i="8"/>
  <c r="L14" i="4"/>
  <c r="M9" i="23"/>
  <c r="M13" i="4"/>
  <c r="G5" i="8"/>
  <c r="G12" i="8" s="1"/>
  <c r="F8" i="4"/>
  <c r="G17" i="4"/>
  <c r="H8" i="8"/>
  <c r="G17" i="23"/>
  <c r="H11" i="8" s="1"/>
  <c r="G24" i="4" s="1"/>
  <c r="H6" i="4"/>
  <c r="H9" i="4"/>
  <c r="W40" i="5" l="1"/>
  <c r="J20" i="8" s="1"/>
  <c r="W76" i="5"/>
  <c r="S56" i="6"/>
  <c r="L44" i="4" s="1"/>
  <c r="X25" i="5"/>
  <c r="S55" i="6"/>
  <c r="L28" i="8"/>
  <c r="K33" i="4" s="1"/>
  <c r="R59" i="6"/>
  <c r="S54" i="6"/>
  <c r="AP22" i="6"/>
  <c r="L49" i="4" s="1"/>
  <c r="S34" i="6"/>
  <c r="S58" i="6" s="1"/>
  <c r="X39" i="5"/>
  <c r="J43" i="4"/>
  <c r="H23" i="39" s="1"/>
  <c r="H22" i="39" s="1"/>
  <c r="Q60" i="6"/>
  <c r="Z43" i="5"/>
  <c r="S33" i="6"/>
  <c r="AP15" i="6"/>
  <c r="S35" i="6"/>
  <c r="T10" i="6"/>
  <c r="T46" i="6"/>
  <c r="T50" i="6"/>
  <c r="T21" i="6"/>
  <c r="T23" i="6" s="1"/>
  <c r="T27" i="6"/>
  <c r="T48" i="6"/>
  <c r="T44" i="6"/>
  <c r="T25" i="6"/>
  <c r="T18" i="6"/>
  <c r="AQ10" i="6" s="1"/>
  <c r="AQ14" i="6"/>
  <c r="T12" i="6"/>
  <c r="T14" i="6" s="1"/>
  <c r="T15" i="6"/>
  <c r="T17" i="6" s="1"/>
  <c r="T42" i="6"/>
  <c r="T53" i="6"/>
  <c r="T37" i="6"/>
  <c r="T47" i="6"/>
  <c r="T13" i="6"/>
  <c r="T29" i="6"/>
  <c r="T45" i="6"/>
  <c r="T32" i="6"/>
  <c r="T51" i="6"/>
  <c r="T16" i="6"/>
  <c r="AQ18" i="6"/>
  <c r="AQ19" i="6"/>
  <c r="T6" i="6"/>
  <c r="T8" i="6" s="1"/>
  <c r="T9" i="6"/>
  <c r="AQ7" i="6" s="1"/>
  <c r="T22" i="6"/>
  <c r="T26" i="6"/>
  <c r="T36" i="6"/>
  <c r="AQ16" i="6" s="1"/>
  <c r="AQ21" i="6"/>
  <c r="T28" i="6"/>
  <c r="AQ5" i="6"/>
  <c r="T52" i="6"/>
  <c r="T49" i="6"/>
  <c r="T40" i="6"/>
  <c r="AQ4" i="6"/>
  <c r="T30" i="6"/>
  <c r="T24" i="6"/>
  <c r="U5" i="6"/>
  <c r="T43" i="6"/>
  <c r="T19" i="6"/>
  <c r="T31" i="6"/>
  <c r="AQ20" i="6"/>
  <c r="T7" i="6"/>
  <c r="AQ12" i="6"/>
  <c r="AQ13" i="6"/>
  <c r="T39" i="6"/>
  <c r="T41" i="6" s="1"/>
  <c r="AQ9" i="6"/>
  <c r="T20" i="6"/>
  <c r="T38" i="6"/>
  <c r="AQ11" i="6"/>
  <c r="AQ8" i="6"/>
  <c r="AQ6" i="6"/>
  <c r="AQ17" i="6"/>
  <c r="T11" i="6"/>
  <c r="Y34" i="5"/>
  <c r="Y14" i="5"/>
  <c r="Y13" i="5"/>
  <c r="Y38" i="5"/>
  <c r="Y37" i="5"/>
  <c r="Y29" i="5"/>
  <c r="Y58" i="5"/>
  <c r="Y32" i="5"/>
  <c r="Y48" i="5"/>
  <c r="Y64" i="5"/>
  <c r="Y20" i="5"/>
  <c r="Y46" i="5"/>
  <c r="Y61" i="5"/>
  <c r="Y17" i="5"/>
  <c r="Y71" i="5"/>
  <c r="Y24" i="5"/>
  <c r="Y18" i="5"/>
  <c r="Y66" i="5"/>
  <c r="Y27" i="5"/>
  <c r="Y21" i="5"/>
  <c r="Y60" i="5"/>
  <c r="Y52" i="5"/>
  <c r="Y10" i="5"/>
  <c r="Y67" i="5"/>
  <c r="Y26" i="5"/>
  <c r="Z4" i="5"/>
  <c r="Y30" i="5"/>
  <c r="Y6" i="5"/>
  <c r="Y51" i="5"/>
  <c r="Y8" i="5"/>
  <c r="Y33" i="5"/>
  <c r="Y11" i="5"/>
  <c r="Y35" i="5"/>
  <c r="Y56" i="5"/>
  <c r="Y72" i="5"/>
  <c r="Y55" i="5"/>
  <c r="Y23" i="5"/>
  <c r="Y49" i="5"/>
  <c r="Y68" i="5"/>
  <c r="Y16" i="5"/>
  <c r="Y62" i="5"/>
  <c r="Y54" i="5"/>
  <c r="Y74" i="5"/>
  <c r="Y19" i="5"/>
  <c r="Y9" i="5"/>
  <c r="Y47" i="5"/>
  <c r="Y28" i="5"/>
  <c r="Y7" i="5"/>
  <c r="Y70" i="5"/>
  <c r="Y31" i="5"/>
  <c r="Y53" i="5"/>
  <c r="Y12" i="5"/>
  <c r="Y44" i="5"/>
  <c r="Y73" i="5"/>
  <c r="Y65" i="5"/>
  <c r="Y63" i="5"/>
  <c r="Y5" i="5"/>
  <c r="Y50" i="5"/>
  <c r="Y22" i="5"/>
  <c r="Y36" i="5"/>
  <c r="Y45" i="5"/>
  <c r="Y69" i="5"/>
  <c r="Y15" i="5"/>
  <c r="Y57" i="5"/>
  <c r="X75" i="5"/>
  <c r="AO25" i="6"/>
  <c r="K48" i="4" s="1"/>
  <c r="K50" i="4" s="1"/>
  <c r="AO23" i="6"/>
  <c r="J19" i="8"/>
  <c r="I28" i="4" s="1"/>
  <c r="I27" i="4" s="1"/>
  <c r="W77" i="5"/>
  <c r="Y106" i="5"/>
  <c r="Y91" i="5"/>
  <c r="Y88" i="5"/>
  <c r="Z84" i="5"/>
  <c r="Y105" i="5"/>
  <c r="Y89" i="5"/>
  <c r="Y87" i="5"/>
  <c r="Y93" i="5"/>
  <c r="Y90" i="5"/>
  <c r="Y85" i="5"/>
  <c r="Y92" i="5"/>
  <c r="Y86" i="5"/>
  <c r="X94" i="5"/>
  <c r="R58" i="6"/>
  <c r="G27" i="4"/>
  <c r="X59" i="5"/>
  <c r="R57" i="6"/>
  <c r="F95" i="5"/>
  <c r="M95" i="5" s="1"/>
  <c r="N12" i="4"/>
  <c r="N7" i="8"/>
  <c r="M14" i="4"/>
  <c r="F5" i="4"/>
  <c r="G7" i="4"/>
  <c r="G5" i="23"/>
  <c r="S57" i="6" l="1"/>
  <c r="AQ22" i="6"/>
  <c r="M49" i="4" s="1"/>
  <c r="T56" i="6"/>
  <c r="M44" i="4" s="1"/>
  <c r="X76" i="5"/>
  <c r="K19" i="8" s="1"/>
  <c r="X40" i="5"/>
  <c r="K20" i="8" s="1"/>
  <c r="K43" i="4"/>
  <c r="I23" i="39" s="1"/>
  <c r="I22" i="39" s="1"/>
  <c r="R60" i="6"/>
  <c r="Y59" i="5"/>
  <c r="Z53" i="5"/>
  <c r="Z28" i="5"/>
  <c r="Z74" i="5"/>
  <c r="Z50" i="5"/>
  <c r="Z17" i="5"/>
  <c r="Z73" i="5"/>
  <c r="Z69" i="5"/>
  <c r="Z67" i="5"/>
  <c r="Z61" i="5"/>
  <c r="Z31" i="5"/>
  <c r="Z38" i="5"/>
  <c r="Z64" i="5"/>
  <c r="Z65" i="5"/>
  <c r="Z30" i="5"/>
  <c r="Z47" i="5"/>
  <c r="Z55" i="5"/>
  <c r="Z49" i="5"/>
  <c r="Z57" i="5"/>
  <c r="Z45" i="5"/>
  <c r="Z70" i="5"/>
  <c r="Z13" i="5"/>
  <c r="Z22" i="5"/>
  <c r="Z48" i="5"/>
  <c r="Z7" i="5"/>
  <c r="Z18" i="5"/>
  <c r="Z44" i="5"/>
  <c r="Z71" i="5"/>
  <c r="Z14" i="5"/>
  <c r="Z52" i="5"/>
  <c r="Z56" i="5"/>
  <c r="Z33" i="5"/>
  <c r="Z63" i="5"/>
  <c r="Z8" i="5"/>
  <c r="Z19" i="5"/>
  <c r="Z68" i="5"/>
  <c r="Z9" i="5"/>
  <c r="Z5" i="5"/>
  <c r="Z21" i="5"/>
  <c r="Z66" i="5"/>
  <c r="Z54" i="5"/>
  <c r="Z16" i="5"/>
  <c r="Z62" i="5"/>
  <c r="Z46" i="5"/>
  <c r="Z60" i="5"/>
  <c r="Z15" i="5"/>
  <c r="Z51" i="5"/>
  <c r="Z24" i="5"/>
  <c r="Z36" i="5"/>
  <c r="Z12" i="5"/>
  <c r="Z10" i="5"/>
  <c r="Z11" i="5"/>
  <c r="Z6" i="5"/>
  <c r="Z27" i="5"/>
  <c r="Z58" i="5"/>
  <c r="Z26" i="5"/>
  <c r="Z37" i="5"/>
  <c r="Z23" i="5"/>
  <c r="Z35" i="5"/>
  <c r="Z34" i="5"/>
  <c r="Z32" i="5"/>
  <c r="Z29" i="5"/>
  <c r="Z72" i="5"/>
  <c r="AA4" i="5"/>
  <c r="Z20" i="5"/>
  <c r="T54" i="6"/>
  <c r="AA43" i="5"/>
  <c r="Y39" i="5"/>
  <c r="Y75" i="5"/>
  <c r="AQ15" i="6"/>
  <c r="T34" i="6"/>
  <c r="S59" i="6"/>
  <c r="S60" i="6" s="1"/>
  <c r="M28" i="8"/>
  <c r="L33" i="4" s="1"/>
  <c r="L43" i="4"/>
  <c r="J23" i="39" s="1"/>
  <c r="J22" i="39" s="1"/>
  <c r="Z106" i="5"/>
  <c r="Z92" i="5"/>
  <c r="Z88" i="5"/>
  <c r="Z86" i="5"/>
  <c r="AA84" i="5"/>
  <c r="Z91" i="5"/>
  <c r="Z105" i="5"/>
  <c r="Z85" i="5"/>
  <c r="Z90" i="5"/>
  <c r="Z93" i="5"/>
  <c r="Z89" i="5"/>
  <c r="Z87" i="5"/>
  <c r="Y25" i="5"/>
  <c r="T33" i="6"/>
  <c r="T35" i="6"/>
  <c r="Y94" i="5"/>
  <c r="AR5" i="6"/>
  <c r="U52" i="6"/>
  <c r="AR14" i="6"/>
  <c r="AR13" i="6"/>
  <c r="U10" i="6"/>
  <c r="U28" i="6"/>
  <c r="U26" i="6"/>
  <c r="V5" i="6"/>
  <c r="U13" i="6"/>
  <c r="AR19" i="6"/>
  <c r="U18" i="6"/>
  <c r="U20" i="6" s="1"/>
  <c r="U6" i="6"/>
  <c r="U8" i="6" s="1"/>
  <c r="U48" i="6"/>
  <c r="U22" i="6"/>
  <c r="U21" i="6"/>
  <c r="U23" i="6" s="1"/>
  <c r="U46" i="6"/>
  <c r="U43" i="6"/>
  <c r="U53" i="6"/>
  <c r="U25" i="6"/>
  <c r="U47" i="6"/>
  <c r="AR18" i="6"/>
  <c r="U51" i="6"/>
  <c r="U36" i="6"/>
  <c r="U38" i="6" s="1"/>
  <c r="U9" i="6"/>
  <c r="U11" i="6" s="1"/>
  <c r="AR12" i="6"/>
  <c r="U32" i="6"/>
  <c r="U50" i="6"/>
  <c r="U7" i="6"/>
  <c r="U39" i="6"/>
  <c r="AR17" i="6" s="1"/>
  <c r="U12" i="6"/>
  <c r="U14" i="6" s="1"/>
  <c r="U49" i="6"/>
  <c r="U44" i="6"/>
  <c r="U40" i="6"/>
  <c r="U30" i="6"/>
  <c r="U31" i="6"/>
  <c r="AR20" i="6"/>
  <c r="AR21" i="6"/>
  <c r="U16" i="6"/>
  <c r="U27" i="6"/>
  <c r="U37" i="6"/>
  <c r="U15" i="6"/>
  <c r="U17" i="6" s="1"/>
  <c r="U45" i="6"/>
  <c r="AR4" i="6"/>
  <c r="U24" i="6"/>
  <c r="U19" i="6"/>
  <c r="U29" i="6"/>
  <c r="U42" i="6"/>
  <c r="AR11" i="6"/>
  <c r="AR8" i="6"/>
  <c r="AR16" i="6"/>
  <c r="U41" i="6"/>
  <c r="AR10" i="6"/>
  <c r="AR7" i="6"/>
  <c r="AR6" i="6"/>
  <c r="AR9" i="6"/>
  <c r="T55" i="6"/>
  <c r="AP25" i="6"/>
  <c r="L48" i="4" s="1"/>
  <c r="L50" i="4" s="1"/>
  <c r="AP23" i="6"/>
  <c r="I95" i="5"/>
  <c r="N13" i="4"/>
  <c r="N9" i="23"/>
  <c r="H15" i="4"/>
  <c r="H5" i="8"/>
  <c r="H12" i="8" s="1"/>
  <c r="G8" i="4"/>
  <c r="G23" i="23"/>
  <c r="H16" i="4"/>
  <c r="H11" i="23"/>
  <c r="X77" i="5" l="1"/>
  <c r="J28" i="4"/>
  <c r="J27" i="4" s="1"/>
  <c r="Y40" i="5"/>
  <c r="L20" i="8" s="1"/>
  <c r="Z75" i="5"/>
  <c r="T57" i="6"/>
  <c r="Z94" i="5"/>
  <c r="T58" i="6"/>
  <c r="M43" i="4" s="1"/>
  <c r="K23" i="39" s="1"/>
  <c r="K22" i="39" s="1"/>
  <c r="AA51" i="5"/>
  <c r="AA36" i="5"/>
  <c r="AA11" i="5"/>
  <c r="AA63" i="5"/>
  <c r="AA24" i="5"/>
  <c r="AA49" i="5"/>
  <c r="AA38" i="5"/>
  <c r="AA35" i="5"/>
  <c r="AA23" i="5"/>
  <c r="AA52" i="5"/>
  <c r="AA14" i="5"/>
  <c r="AA68" i="5"/>
  <c r="AA56" i="5"/>
  <c r="AA20" i="5"/>
  <c r="AA50" i="5"/>
  <c r="AA29" i="5"/>
  <c r="AA10" i="5"/>
  <c r="AA12" i="5"/>
  <c r="AA31" i="5"/>
  <c r="AA37" i="5"/>
  <c r="AA66" i="5"/>
  <c r="AA28" i="5"/>
  <c r="AA22" i="5"/>
  <c r="AA9" i="5"/>
  <c r="AA69" i="5"/>
  <c r="AA62" i="5"/>
  <c r="AA60" i="5"/>
  <c r="AA73" i="5"/>
  <c r="AA64" i="5"/>
  <c r="AA48" i="5"/>
  <c r="AA16" i="5"/>
  <c r="AA27" i="5"/>
  <c r="AA70" i="5"/>
  <c r="AB4" i="5"/>
  <c r="AA55" i="5"/>
  <c r="AA74" i="5"/>
  <c r="AA17" i="5"/>
  <c r="AA47" i="5"/>
  <c r="AA45" i="5"/>
  <c r="AA21" i="5"/>
  <c r="AA33" i="5"/>
  <c r="AA65" i="5"/>
  <c r="AA46" i="5"/>
  <c r="AA6" i="5"/>
  <c r="AA8" i="5"/>
  <c r="AA58" i="5"/>
  <c r="AA34" i="5"/>
  <c r="AA44" i="5"/>
  <c r="AA7" i="5"/>
  <c r="AA15" i="5"/>
  <c r="AA57" i="5"/>
  <c r="AA5" i="5"/>
  <c r="AA19" i="5"/>
  <c r="AA32" i="5"/>
  <c r="AA18" i="5"/>
  <c r="AA30" i="5"/>
  <c r="AA67" i="5"/>
  <c r="AA13" i="5"/>
  <c r="AA53" i="5"/>
  <c r="AA54" i="5"/>
  <c r="AA72" i="5"/>
  <c r="AA61" i="5"/>
  <c r="AA71" i="5"/>
  <c r="AA26" i="5"/>
  <c r="Z39" i="5"/>
  <c r="U55" i="6"/>
  <c r="U34" i="6"/>
  <c r="U35" i="6"/>
  <c r="V51" i="6"/>
  <c r="V32" i="6"/>
  <c r="V48" i="6"/>
  <c r="AS18" i="6"/>
  <c r="V15" i="6"/>
  <c r="V17" i="6" s="1"/>
  <c r="V9" i="6"/>
  <c r="V11" i="6" s="1"/>
  <c r="V40" i="6"/>
  <c r="V27" i="6"/>
  <c r="AS19" i="6"/>
  <c r="V52" i="6"/>
  <c r="V29" i="6"/>
  <c r="V37" i="6"/>
  <c r="V36" i="6"/>
  <c r="V38" i="6" s="1"/>
  <c r="V10" i="6"/>
  <c r="V18" i="6"/>
  <c r="V19" i="6"/>
  <c r="V42" i="6"/>
  <c r="V43" i="6"/>
  <c r="V50" i="6"/>
  <c r="V46" i="6"/>
  <c r="V30" i="6"/>
  <c r="AS17" i="6"/>
  <c r="AS7" i="6"/>
  <c r="AS4" i="6"/>
  <c r="AS14" i="6"/>
  <c r="V21" i="6"/>
  <c r="V23" i="6" s="1"/>
  <c r="V22" i="6"/>
  <c r="AS20" i="6"/>
  <c r="V6" i="6"/>
  <c r="V8" i="6" s="1"/>
  <c r="V12" i="6"/>
  <c r="V14" i="6" s="1"/>
  <c r="W5" i="6"/>
  <c r="AS10" i="6"/>
  <c r="AS12" i="6"/>
  <c r="V28" i="6"/>
  <c r="V44" i="6"/>
  <c r="AS21" i="6"/>
  <c r="AS9" i="6"/>
  <c r="V20" i="6"/>
  <c r="V31" i="6"/>
  <c r="AS13" i="6"/>
  <c r="V49" i="6"/>
  <c r="AS5" i="6"/>
  <c r="V24" i="6"/>
  <c r="AS8" i="6"/>
  <c r="V47" i="6"/>
  <c r="V26" i="6"/>
  <c r="V7" i="6"/>
  <c r="V13" i="6"/>
  <c r="V16" i="6"/>
  <c r="V39" i="6"/>
  <c r="V41" i="6" s="1"/>
  <c r="V25" i="6"/>
  <c r="V45" i="6"/>
  <c r="V53" i="6"/>
  <c r="AS11" i="6"/>
  <c r="AS16" i="6"/>
  <c r="AS6" i="6"/>
  <c r="AQ25" i="6"/>
  <c r="M48" i="4" s="1"/>
  <c r="M50" i="4" s="1"/>
  <c r="AQ23" i="6"/>
  <c r="AB43" i="5"/>
  <c r="Z59" i="5"/>
  <c r="Z76" i="5" s="1"/>
  <c r="AR15" i="6"/>
  <c r="U33" i="6"/>
  <c r="AR22" i="6"/>
  <c r="N49" i="4" s="1"/>
  <c r="U54" i="6"/>
  <c r="AA90" i="5"/>
  <c r="AA89" i="5"/>
  <c r="AA93" i="5"/>
  <c r="AA92" i="5"/>
  <c r="AA91" i="5"/>
  <c r="AA88" i="5"/>
  <c r="AA87" i="5"/>
  <c r="AB84" i="5"/>
  <c r="AA106" i="5"/>
  <c r="AA86" i="5"/>
  <c r="AA105" i="5"/>
  <c r="AA85" i="5"/>
  <c r="U56" i="6"/>
  <c r="N44" i="4" s="1"/>
  <c r="N28" i="8"/>
  <c r="M33" i="4" s="1"/>
  <c r="T59" i="6"/>
  <c r="T60" i="6" s="1"/>
  <c r="Y76" i="5"/>
  <c r="Z25" i="5"/>
  <c r="K95" i="5"/>
  <c r="D98" i="5"/>
  <c r="I9" i="4"/>
  <c r="H17" i="23"/>
  <c r="I11" i="8" s="1"/>
  <c r="H24" i="4" s="1"/>
  <c r="O12" i="4"/>
  <c r="O7" i="8"/>
  <c r="N14" i="4"/>
  <c r="I6" i="4"/>
  <c r="H17" i="4"/>
  <c r="I8" i="8"/>
  <c r="G5" i="4"/>
  <c r="Z95" i="5" l="1"/>
  <c r="R96" i="5"/>
  <c r="S95" i="5"/>
  <c r="S96" i="5"/>
  <c r="T96" i="5"/>
  <c r="T95" i="5"/>
  <c r="V35" i="6"/>
  <c r="P28" i="8" s="1"/>
  <c r="O33" i="4" s="1"/>
  <c r="Z40" i="5"/>
  <c r="M20" i="8" s="1"/>
  <c r="AA94" i="5"/>
  <c r="U58" i="6"/>
  <c r="N43" i="4" s="1"/>
  <c r="L23" i="39" s="1"/>
  <c r="L22" i="39" s="1"/>
  <c r="M19" i="8"/>
  <c r="V56" i="6"/>
  <c r="O44" i="4" s="1"/>
  <c r="V33" i="6"/>
  <c r="AS15" i="6"/>
  <c r="U59" i="6"/>
  <c r="O28" i="8"/>
  <c r="N33" i="4" s="1"/>
  <c r="AA25" i="5"/>
  <c r="U57" i="6"/>
  <c r="AC43" i="5"/>
  <c r="V54" i="6"/>
  <c r="AS22" i="6"/>
  <c r="O49" i="4" s="1"/>
  <c r="V34" i="6"/>
  <c r="X5" i="6"/>
  <c r="W7" i="6"/>
  <c r="W15" i="6"/>
  <c r="W17" i="6" s="1"/>
  <c r="W50" i="6"/>
  <c r="W26" i="6"/>
  <c r="W21" i="6"/>
  <c r="W23" i="6" s="1"/>
  <c r="AT18" i="6"/>
  <c r="W47" i="6"/>
  <c r="AT13" i="6"/>
  <c r="W37" i="6"/>
  <c r="AT20" i="6"/>
  <c r="W12" i="6"/>
  <c r="W14" i="6" s="1"/>
  <c r="AT14" i="6"/>
  <c r="W25" i="6"/>
  <c r="W43" i="6"/>
  <c r="W48" i="6"/>
  <c r="W49" i="6"/>
  <c r="W6" i="6"/>
  <c r="W8" i="6" s="1"/>
  <c r="W28" i="6"/>
  <c r="W53" i="6"/>
  <c r="AT5" i="6"/>
  <c r="AT8" i="6"/>
  <c r="AT4" i="6"/>
  <c r="W36" i="6"/>
  <c r="W38" i="6" s="1"/>
  <c r="W13" i="6"/>
  <c r="AT12" i="6"/>
  <c r="AT19" i="6"/>
  <c r="W30" i="6"/>
  <c r="W52" i="6"/>
  <c r="W27" i="6"/>
  <c r="W32" i="6"/>
  <c r="W44" i="6"/>
  <c r="W22" i="6"/>
  <c r="W39" i="6"/>
  <c r="W41" i="6" s="1"/>
  <c r="W9" i="6"/>
  <c r="W11" i="6" s="1"/>
  <c r="W10" i="6"/>
  <c r="W18" i="6"/>
  <c r="W20" i="6" s="1"/>
  <c r="W51" i="6"/>
  <c r="W16" i="6"/>
  <c r="AT9" i="6"/>
  <c r="W40" i="6"/>
  <c r="W42" i="6"/>
  <c r="W19" i="6"/>
  <c r="AT10" i="6"/>
  <c r="W45" i="6"/>
  <c r="W46" i="6"/>
  <c r="W31" i="6"/>
  <c r="W24" i="6"/>
  <c r="AT21" i="6"/>
  <c r="W29" i="6"/>
  <c r="AT7" i="6"/>
  <c r="AT11" i="6"/>
  <c r="AT17" i="6"/>
  <c r="AT6" i="6"/>
  <c r="AT16" i="6"/>
  <c r="L19" i="8"/>
  <c r="K28" i="4" s="1"/>
  <c r="K27" i="4" s="1"/>
  <c r="Y77" i="5"/>
  <c r="AB105" i="5"/>
  <c r="AB92" i="5"/>
  <c r="AB88" i="5"/>
  <c r="AB85" i="5"/>
  <c r="AB90" i="5"/>
  <c r="AC84" i="5"/>
  <c r="AB91" i="5"/>
  <c r="AB87" i="5"/>
  <c r="AB95" i="5"/>
  <c r="AB106" i="5"/>
  <c r="AB93" i="5"/>
  <c r="AB89" i="5"/>
  <c r="AB86" i="5"/>
  <c r="V55" i="6"/>
  <c r="AA39" i="5"/>
  <c r="AA40" i="5" s="1"/>
  <c r="N20" i="8" s="1"/>
  <c r="AA59" i="5"/>
  <c r="AR25" i="6"/>
  <c r="N48" i="4" s="1"/>
  <c r="N50" i="4" s="1"/>
  <c r="AR23" i="6"/>
  <c r="AB7" i="5"/>
  <c r="AB16" i="5"/>
  <c r="AB54" i="5"/>
  <c r="AB63" i="5"/>
  <c r="AB6" i="5"/>
  <c r="AB30" i="5"/>
  <c r="AB9" i="5"/>
  <c r="AB37" i="5"/>
  <c r="AB69" i="5"/>
  <c r="AB60" i="5"/>
  <c r="AB55" i="5"/>
  <c r="AB13" i="5"/>
  <c r="AB31" i="5"/>
  <c r="AB50" i="5"/>
  <c r="AB64" i="5"/>
  <c r="AB62" i="5"/>
  <c r="AB57" i="5"/>
  <c r="AB29" i="5"/>
  <c r="AB10" i="5"/>
  <c r="AB35" i="5"/>
  <c r="AB15" i="5"/>
  <c r="AC4" i="5"/>
  <c r="AB34" i="5"/>
  <c r="AB24" i="5"/>
  <c r="AB48" i="5"/>
  <c r="AB32" i="5"/>
  <c r="AB20" i="5"/>
  <c r="AB61" i="5"/>
  <c r="AB21" i="5"/>
  <c r="AB36" i="5"/>
  <c r="AB47" i="5"/>
  <c r="AB33" i="5"/>
  <c r="AB58" i="5"/>
  <c r="AB68" i="5"/>
  <c r="AB11" i="5"/>
  <c r="AB53" i="5"/>
  <c r="AB65" i="5"/>
  <c r="AB14" i="5"/>
  <c r="AB18" i="5"/>
  <c r="AB46" i="5"/>
  <c r="AB23" i="5"/>
  <c r="AB52" i="5"/>
  <c r="AB12" i="5"/>
  <c r="AB49" i="5"/>
  <c r="AB38" i="5"/>
  <c r="AB73" i="5"/>
  <c r="AB67" i="5"/>
  <c r="AB19" i="5"/>
  <c r="AB45" i="5"/>
  <c r="AB28" i="5"/>
  <c r="AB66" i="5"/>
  <c r="AB70" i="5"/>
  <c r="AB17" i="5"/>
  <c r="AB72" i="5"/>
  <c r="AB44" i="5"/>
  <c r="AB5" i="5"/>
  <c r="AB74" i="5"/>
  <c r="AB8" i="5"/>
  <c r="AB22" i="5"/>
  <c r="AB71" i="5"/>
  <c r="AB56" i="5"/>
  <c r="AB51" i="5"/>
  <c r="AB27" i="5"/>
  <c r="AB26" i="5"/>
  <c r="AA75" i="5"/>
  <c r="V95" i="5"/>
  <c r="Y95" i="5"/>
  <c r="W95" i="5"/>
  <c r="X95" i="5"/>
  <c r="AA95" i="5"/>
  <c r="C24" i="22"/>
  <c r="F18" i="22"/>
  <c r="J33" i="22"/>
  <c r="J12" i="22"/>
  <c r="C18" i="22"/>
  <c r="J30" i="22"/>
  <c r="I32" i="22" s="1"/>
  <c r="H32" i="22" s="1"/>
  <c r="F36" i="22"/>
  <c r="E38" i="22" s="1"/>
  <c r="D38" i="22" s="1"/>
  <c r="B36" i="22" s="1"/>
  <c r="C36" i="22" s="1"/>
  <c r="C7" i="22"/>
  <c r="F15" i="22"/>
  <c r="E17" i="22" s="1"/>
  <c r="D17" i="22" s="1"/>
  <c r="B15" i="22" s="1"/>
  <c r="C15" i="22" s="1"/>
  <c r="F33" i="22"/>
  <c r="J9" i="22"/>
  <c r="F27" i="22"/>
  <c r="E29" i="22" s="1"/>
  <c r="D29" i="22" s="1"/>
  <c r="B27" i="22" s="1"/>
  <c r="C27" i="22" s="1"/>
  <c r="R27" i="23" s="1"/>
  <c r="F21" i="22"/>
  <c r="C5" i="22"/>
  <c r="F24" i="22"/>
  <c r="C21" i="22"/>
  <c r="C9" i="22"/>
  <c r="F12" i="22"/>
  <c r="E14" i="22" s="1"/>
  <c r="D14" i="22" s="1"/>
  <c r="B12" i="22" s="1"/>
  <c r="C12" i="22" s="1"/>
  <c r="F39" i="22"/>
  <c r="E41" i="22" s="1"/>
  <c r="D41" i="22" s="1"/>
  <c r="B39" i="22" s="1"/>
  <c r="C39" i="22" s="1"/>
  <c r="F42" i="22"/>
  <c r="E44" i="22" s="1"/>
  <c r="D44" i="22" s="1"/>
  <c r="B42" i="22" s="1"/>
  <c r="C33" i="22"/>
  <c r="R29" i="23" s="1"/>
  <c r="C42" i="22"/>
  <c r="F30" i="22"/>
  <c r="E32" i="22" s="1"/>
  <c r="D32" i="22" s="1"/>
  <c r="F96" i="5"/>
  <c r="I96" i="5" s="1"/>
  <c r="P12" i="4"/>
  <c r="O13" i="4"/>
  <c r="O9" i="23"/>
  <c r="H5" i="23"/>
  <c r="H7" i="4"/>
  <c r="U60" i="6" l="1"/>
  <c r="V59" i="6"/>
  <c r="V58" i="6"/>
  <c r="AA76" i="5"/>
  <c r="L28" i="4"/>
  <c r="L27" i="4" s="1"/>
  <c r="Z77" i="5"/>
  <c r="AA77" i="5"/>
  <c r="N19" i="8"/>
  <c r="M28" i="4" s="1"/>
  <c r="M27" i="4" s="1"/>
  <c r="AD4" i="5"/>
  <c r="AC32" i="5"/>
  <c r="AC34" i="5"/>
  <c r="AC44" i="5"/>
  <c r="AC11" i="5"/>
  <c r="AC10" i="5"/>
  <c r="AC47" i="5"/>
  <c r="AC60" i="5"/>
  <c r="AC12" i="5"/>
  <c r="AC30" i="5"/>
  <c r="AC15" i="5"/>
  <c r="AC48" i="5"/>
  <c r="AC8" i="5"/>
  <c r="AC33" i="5"/>
  <c r="AC9" i="5"/>
  <c r="AC35" i="5"/>
  <c r="AC50" i="5"/>
  <c r="AC46" i="5"/>
  <c r="AC74" i="5"/>
  <c r="AC37" i="5"/>
  <c r="AC55" i="5"/>
  <c r="AC20" i="5"/>
  <c r="AC7" i="5"/>
  <c r="AC53" i="5"/>
  <c r="AC18" i="5"/>
  <c r="AC68" i="5"/>
  <c r="AC64" i="5"/>
  <c r="AC51" i="5"/>
  <c r="AC16" i="5"/>
  <c r="AC72" i="5"/>
  <c r="AC36" i="5"/>
  <c r="AC38" i="5"/>
  <c r="AC56" i="5"/>
  <c r="AC54" i="5"/>
  <c r="AC21" i="5"/>
  <c r="AC31" i="5"/>
  <c r="AC19" i="5"/>
  <c r="AC52" i="5"/>
  <c r="AC73" i="5"/>
  <c r="AC28" i="5"/>
  <c r="AC24" i="5"/>
  <c r="AC45" i="5"/>
  <c r="AC23" i="5"/>
  <c r="AC57" i="5"/>
  <c r="AC69" i="5"/>
  <c r="AC22" i="5"/>
  <c r="AC70" i="5"/>
  <c r="AC26" i="5"/>
  <c r="AC13" i="5"/>
  <c r="AC6" i="5"/>
  <c r="AC65" i="5"/>
  <c r="AC66" i="5"/>
  <c r="AC5" i="5"/>
  <c r="AC61" i="5"/>
  <c r="AC62" i="5"/>
  <c r="AC29" i="5"/>
  <c r="AC17" i="5"/>
  <c r="AC63" i="5"/>
  <c r="AC58" i="5"/>
  <c r="AC27" i="5"/>
  <c r="AC71" i="5"/>
  <c r="AC14" i="5"/>
  <c r="AC67" i="5"/>
  <c r="AC49" i="5"/>
  <c r="AB75" i="5"/>
  <c r="W56" i="6"/>
  <c r="P44" i="4" s="1"/>
  <c r="AC91" i="5"/>
  <c r="AC90" i="5"/>
  <c r="AD84" i="5"/>
  <c r="AC106" i="5"/>
  <c r="AC95" i="5"/>
  <c r="AC86" i="5"/>
  <c r="AC93" i="5"/>
  <c r="AC85" i="5"/>
  <c r="AC96" i="5"/>
  <c r="AC89" i="5"/>
  <c r="AC88" i="5"/>
  <c r="AC87" i="5"/>
  <c r="AC105" i="5"/>
  <c r="AC92" i="5"/>
  <c r="AT22" i="6"/>
  <c r="P49" i="4" s="1"/>
  <c r="W54" i="6"/>
  <c r="AS23" i="6"/>
  <c r="AS25" i="6"/>
  <c r="O48" i="4" s="1"/>
  <c r="O50" i="4" s="1"/>
  <c r="AB59" i="5"/>
  <c r="AT15" i="6"/>
  <c r="W33" i="6"/>
  <c r="W35" i="6"/>
  <c r="W55" i="6"/>
  <c r="W34" i="6"/>
  <c r="W58" i="6" s="1"/>
  <c r="V57" i="6"/>
  <c r="O43" i="4"/>
  <c r="M23" i="39" s="1"/>
  <c r="M22" i="39" s="1"/>
  <c r="V60" i="6"/>
  <c r="AB39" i="5"/>
  <c r="AB25" i="5"/>
  <c r="AB94" i="5"/>
  <c r="X16" i="6"/>
  <c r="X50" i="6"/>
  <c r="X22" i="6"/>
  <c r="X47" i="6"/>
  <c r="X9" i="6"/>
  <c r="X11" i="6" s="1"/>
  <c r="X39" i="6"/>
  <c r="X41" i="6" s="1"/>
  <c r="AU20" i="6"/>
  <c r="X51" i="6"/>
  <c r="AU21" i="6"/>
  <c r="X29" i="6"/>
  <c r="X27" i="6"/>
  <c r="AU13" i="6"/>
  <c r="X36" i="6"/>
  <c r="X38" i="6" s="1"/>
  <c r="AU14" i="6"/>
  <c r="X30" i="6"/>
  <c r="X21" i="6"/>
  <c r="X23" i="6" s="1"/>
  <c r="X15" i="6"/>
  <c r="X17" i="6" s="1"/>
  <c r="X45" i="6"/>
  <c r="X49" i="6"/>
  <c r="X7" i="6"/>
  <c r="X24" i="6"/>
  <c r="AU19" i="6"/>
  <c r="X32" i="6"/>
  <c r="AU5" i="6"/>
  <c r="X19" i="6"/>
  <c r="AU12" i="6"/>
  <c r="X12" i="6"/>
  <c r="X14" i="6" s="1"/>
  <c r="X46" i="6"/>
  <c r="AU18" i="6"/>
  <c r="X52" i="6"/>
  <c r="X42" i="6"/>
  <c r="X18" i="6"/>
  <c r="X37" i="6"/>
  <c r="X10" i="6"/>
  <c r="AU8" i="6"/>
  <c r="X6" i="6"/>
  <c r="X8" i="6" s="1"/>
  <c r="X26" i="6"/>
  <c r="X53" i="6"/>
  <c r="X48" i="6"/>
  <c r="X20" i="6"/>
  <c r="X31" i="6"/>
  <c r="AU9" i="6"/>
  <c r="X13" i="6"/>
  <c r="Y5" i="6"/>
  <c r="X44" i="6"/>
  <c r="X40" i="6"/>
  <c r="X28" i="6"/>
  <c r="AU4" i="6"/>
  <c r="AU17" i="6"/>
  <c r="X43" i="6"/>
  <c r="X25" i="6"/>
  <c r="AU10" i="6"/>
  <c r="AU11" i="6"/>
  <c r="AU16" i="6"/>
  <c r="AU7" i="6"/>
  <c r="AU6" i="6"/>
  <c r="AD43" i="5"/>
  <c r="K96" i="5"/>
  <c r="D99" i="5"/>
  <c r="M96" i="5"/>
  <c r="B30" i="22"/>
  <c r="C30" i="22" s="1"/>
  <c r="R28" i="23" s="1"/>
  <c r="R26" i="23"/>
  <c r="E47" i="22"/>
  <c r="B4" i="22"/>
  <c r="R30" i="23"/>
  <c r="P13" i="4"/>
  <c r="P9" i="23"/>
  <c r="O14" i="4"/>
  <c r="P7" i="8"/>
  <c r="I15" i="4"/>
  <c r="I16" i="4"/>
  <c r="H23" i="23"/>
  <c r="I5" i="8"/>
  <c r="I12" i="8" s="1"/>
  <c r="H8" i="4"/>
  <c r="Z96" i="5" l="1"/>
  <c r="U96" i="5"/>
  <c r="AB40" i="5"/>
  <c r="O20" i="8" s="1"/>
  <c r="W57" i="6"/>
  <c r="AB76" i="5"/>
  <c r="P43" i="4"/>
  <c r="N23" i="39" s="1"/>
  <c r="N22" i="39" s="1"/>
  <c r="AD32" i="5"/>
  <c r="AD61" i="5"/>
  <c r="AD67" i="5"/>
  <c r="AD44" i="5"/>
  <c r="AD22" i="5"/>
  <c r="AD65" i="5"/>
  <c r="AD29" i="5"/>
  <c r="AD48" i="5"/>
  <c r="AD62" i="5"/>
  <c r="AD49" i="5"/>
  <c r="AD26" i="5"/>
  <c r="AD66" i="5"/>
  <c r="AD21" i="5"/>
  <c r="AD72" i="5"/>
  <c r="AD13" i="5"/>
  <c r="AD71" i="5"/>
  <c r="AD15" i="5"/>
  <c r="AD6" i="5"/>
  <c r="AD56" i="5"/>
  <c r="AD23" i="5"/>
  <c r="AD24" i="5"/>
  <c r="AD20" i="5"/>
  <c r="AD9" i="5"/>
  <c r="AD10" i="5"/>
  <c r="AD11" i="5"/>
  <c r="AD51" i="5"/>
  <c r="AD17" i="5"/>
  <c r="AD27" i="5"/>
  <c r="AD5" i="5"/>
  <c r="AD19" i="5"/>
  <c r="AE4" i="5"/>
  <c r="AD63" i="5"/>
  <c r="AD45" i="5"/>
  <c r="AD33" i="5"/>
  <c r="AD35" i="5"/>
  <c r="AD38" i="5"/>
  <c r="AD14" i="5"/>
  <c r="AD52" i="5"/>
  <c r="AD53" i="5"/>
  <c r="AD34" i="5"/>
  <c r="AD58" i="5"/>
  <c r="AD70" i="5"/>
  <c r="AD36" i="5"/>
  <c r="AD7" i="5"/>
  <c r="AD74" i="5"/>
  <c r="AD54" i="5"/>
  <c r="AD28" i="5"/>
  <c r="AD47" i="5"/>
  <c r="AD57" i="5"/>
  <c r="AD12" i="5"/>
  <c r="AD50" i="5"/>
  <c r="AD46" i="5"/>
  <c r="AD18" i="5"/>
  <c r="AD31" i="5"/>
  <c r="AD55" i="5"/>
  <c r="AD69" i="5"/>
  <c r="AD64" i="5"/>
  <c r="AD68" i="5"/>
  <c r="AD73" i="5"/>
  <c r="AD30" i="5"/>
  <c r="AD60" i="5"/>
  <c r="AD8" i="5"/>
  <c r="AD37" i="5"/>
  <c r="AD16" i="5"/>
  <c r="AE43" i="5"/>
  <c r="X55" i="6"/>
  <c r="X56" i="6"/>
  <c r="AC94" i="5"/>
  <c r="AC75" i="5"/>
  <c r="AC59" i="5"/>
  <c r="AC25" i="5"/>
  <c r="AU22" i="6"/>
  <c r="X54" i="6"/>
  <c r="AT25" i="6"/>
  <c r="P48" i="4" s="1"/>
  <c r="P50" i="4" s="1"/>
  <c r="AT23" i="6"/>
  <c r="AC39" i="5"/>
  <c r="X33" i="6"/>
  <c r="AU15" i="6"/>
  <c r="Y46" i="6"/>
  <c r="Y44" i="6"/>
  <c r="Y10" i="6"/>
  <c r="Y51" i="6"/>
  <c r="Y31" i="6"/>
  <c r="Y42" i="6"/>
  <c r="Y43" i="6"/>
  <c r="Y22" i="6"/>
  <c r="Y25" i="6"/>
  <c r="AV20" i="6"/>
  <c r="Y7" i="6"/>
  <c r="Y48" i="6"/>
  <c r="AV12" i="6"/>
  <c r="Y26" i="6"/>
  <c r="AV18" i="6"/>
  <c r="Y29" i="6"/>
  <c r="Y21" i="6"/>
  <c r="Y23" i="6" s="1"/>
  <c r="Y36" i="6"/>
  <c r="AV16" i="6" s="1"/>
  <c r="AV8" i="6"/>
  <c r="Y39" i="6"/>
  <c r="Y41" i="6" s="1"/>
  <c r="Y9" i="6"/>
  <c r="Y11" i="6" s="1"/>
  <c r="AV19" i="6"/>
  <c r="Y12" i="6"/>
  <c r="Y14" i="6" s="1"/>
  <c r="AV17" i="6"/>
  <c r="Y45" i="6"/>
  <c r="Y13" i="6"/>
  <c r="AV21" i="6"/>
  <c r="AV13" i="6"/>
  <c r="AV14" i="6"/>
  <c r="Y53" i="6"/>
  <c r="Y49" i="6"/>
  <c r="Z5" i="6"/>
  <c r="Y30" i="6"/>
  <c r="Y32" i="6"/>
  <c r="Y16" i="6"/>
  <c r="AV9" i="6"/>
  <c r="Y47" i="6"/>
  <c r="Y28" i="6"/>
  <c r="Y15" i="6"/>
  <c r="Y17" i="6" s="1"/>
  <c r="Y37" i="6"/>
  <c r="Y24" i="6"/>
  <c r="AV10" i="6"/>
  <c r="Y19" i="6"/>
  <c r="Y18" i="6"/>
  <c r="Y20" i="6" s="1"/>
  <c r="Y50" i="6"/>
  <c r="Y52" i="6"/>
  <c r="Y40" i="6"/>
  <c r="AV4" i="6"/>
  <c r="Y27" i="6"/>
  <c r="AV5" i="6"/>
  <c r="Y6" i="6"/>
  <c r="Y8" i="6" s="1"/>
  <c r="AV7" i="6"/>
  <c r="Y38" i="6"/>
  <c r="AV6" i="6"/>
  <c r="AV11" i="6"/>
  <c r="X35" i="6"/>
  <c r="X34" i="6"/>
  <c r="Q28" i="8"/>
  <c r="P33" i="4" s="1"/>
  <c r="W59" i="6"/>
  <c r="W60" i="6" s="1"/>
  <c r="AD106" i="5"/>
  <c r="AD91" i="5"/>
  <c r="AD87" i="5"/>
  <c r="AD105" i="5"/>
  <c r="AD96" i="5"/>
  <c r="AD90" i="5"/>
  <c r="AD95" i="5"/>
  <c r="AD89" i="5"/>
  <c r="AE84" i="5"/>
  <c r="AD92" i="5"/>
  <c r="AD88" i="5"/>
  <c r="AD85" i="5"/>
  <c r="AD97" i="5"/>
  <c r="AD93" i="5"/>
  <c r="AD86" i="5"/>
  <c r="AB96" i="5"/>
  <c r="AA96" i="5"/>
  <c r="W96" i="5"/>
  <c r="Y96" i="5"/>
  <c r="X96" i="5"/>
  <c r="D100" i="5"/>
  <c r="I17" i="23"/>
  <c r="J11" i="8" s="1"/>
  <c r="I24" i="4" s="1"/>
  <c r="I47" i="22"/>
  <c r="E50" i="22"/>
  <c r="D50" i="22" s="1"/>
  <c r="B48" i="22" s="1"/>
  <c r="C48" i="22" s="1"/>
  <c r="R32" i="23" s="1"/>
  <c r="D47" i="22"/>
  <c r="B6" i="22"/>
  <c r="C6" i="22" s="1"/>
  <c r="C4" i="22"/>
  <c r="J9" i="4"/>
  <c r="P14" i="4"/>
  <c r="Q7" i="8"/>
  <c r="I11" i="23"/>
  <c r="J8" i="8" s="1"/>
  <c r="H5" i="4"/>
  <c r="J6" i="4"/>
  <c r="X57" i="6" l="1"/>
  <c r="AB77" i="5"/>
  <c r="O19" i="8"/>
  <c r="N28" i="4" s="1"/>
  <c r="N27" i="4" s="1"/>
  <c r="X59" i="6"/>
  <c r="Y55" i="6"/>
  <c r="Z15" i="6"/>
  <c r="Z17" i="6" s="1"/>
  <c r="Z12" i="6"/>
  <c r="Z14" i="6" s="1"/>
  <c r="Z29" i="6"/>
  <c r="AW12" i="6"/>
  <c r="AW20" i="6"/>
  <c r="Z18" i="6"/>
  <c r="Z20" i="6" s="1"/>
  <c r="Z31" i="6"/>
  <c r="AW4" i="6"/>
  <c r="AA5" i="6"/>
  <c r="Z19" i="6"/>
  <c r="AW14" i="6"/>
  <c r="AW13" i="6"/>
  <c r="AW10" i="6"/>
  <c r="Z13" i="6"/>
  <c r="Z28" i="6"/>
  <c r="Z21" i="6"/>
  <c r="Z23" i="6" s="1"/>
  <c r="Z10" i="6"/>
  <c r="Z50" i="6"/>
  <c r="Z7" i="6"/>
  <c r="Z40" i="6"/>
  <c r="Z44" i="6"/>
  <c r="Z39" i="6"/>
  <c r="AW17" i="6" s="1"/>
  <c r="Z52" i="6"/>
  <c r="AW19" i="6"/>
  <c r="Z26" i="6"/>
  <c r="Z48" i="6"/>
  <c r="Z42" i="6"/>
  <c r="Z25" i="6"/>
  <c r="Z30" i="6"/>
  <c r="AW11" i="6"/>
  <c r="Z22" i="6"/>
  <c r="Z24" i="6"/>
  <c r="AW5" i="6"/>
  <c r="AW21" i="6"/>
  <c r="Z43" i="6"/>
  <c r="Z36" i="6"/>
  <c r="Z38" i="6" s="1"/>
  <c r="AW8" i="6"/>
  <c r="Z6" i="6"/>
  <c r="Z8" i="6" s="1"/>
  <c r="Z49" i="6"/>
  <c r="Z46" i="6"/>
  <c r="Z53" i="6"/>
  <c r="Z37" i="6"/>
  <c r="Z27" i="6"/>
  <c r="Z16" i="6"/>
  <c r="AW9" i="6"/>
  <c r="Z9" i="6"/>
  <c r="Z11" i="6" s="1"/>
  <c r="AW18" i="6"/>
  <c r="Z45" i="6"/>
  <c r="Z47" i="6"/>
  <c r="Z51" i="6"/>
  <c r="Z32" i="6"/>
  <c r="AW6" i="6"/>
  <c r="Z41" i="6"/>
  <c r="AW7" i="6"/>
  <c r="AW16" i="6"/>
  <c r="AU25" i="6"/>
  <c r="AU23" i="6"/>
  <c r="Y35" i="6"/>
  <c r="AE54" i="5"/>
  <c r="AE6" i="5"/>
  <c r="AE23" i="5"/>
  <c r="AE29" i="5"/>
  <c r="AE60" i="5"/>
  <c r="AE69" i="5"/>
  <c r="AE28" i="5"/>
  <c r="AE7" i="5"/>
  <c r="AE74" i="5"/>
  <c r="AE14" i="5"/>
  <c r="AE45" i="5"/>
  <c r="AE9" i="5"/>
  <c r="AE36" i="5"/>
  <c r="AE61" i="5"/>
  <c r="AE49" i="5"/>
  <c r="AE38" i="5"/>
  <c r="AE46" i="5"/>
  <c r="AE67" i="5"/>
  <c r="AE13" i="5"/>
  <c r="AE72" i="5"/>
  <c r="AE5" i="5"/>
  <c r="AE53" i="5"/>
  <c r="AE70" i="5"/>
  <c r="AE64" i="5"/>
  <c r="AE58" i="5"/>
  <c r="AE57" i="5"/>
  <c r="AE15" i="5"/>
  <c r="AE68" i="5"/>
  <c r="AE22" i="5"/>
  <c r="AE31" i="5"/>
  <c r="AE37" i="5"/>
  <c r="AE11" i="5"/>
  <c r="AE65" i="5"/>
  <c r="AE50" i="5"/>
  <c r="AE56" i="5"/>
  <c r="AE19" i="5"/>
  <c r="AE32" i="5"/>
  <c r="AE35" i="5"/>
  <c r="AE62" i="5"/>
  <c r="AE20" i="5"/>
  <c r="AE34" i="5"/>
  <c r="AE48" i="5"/>
  <c r="AE18" i="5"/>
  <c r="AE26" i="5"/>
  <c r="AE71" i="5"/>
  <c r="AE27" i="5"/>
  <c r="AE21" i="5"/>
  <c r="AE16" i="5"/>
  <c r="AE30" i="5"/>
  <c r="AE17" i="5"/>
  <c r="AE55" i="5"/>
  <c r="AE52" i="5"/>
  <c r="AE63" i="5"/>
  <c r="AE51" i="5"/>
  <c r="AE8" i="5"/>
  <c r="AE12" i="5"/>
  <c r="AE47" i="5"/>
  <c r="AE33" i="5"/>
  <c r="AE73" i="5"/>
  <c r="AE66" i="5"/>
  <c r="AE10" i="5"/>
  <c r="AE44" i="5"/>
  <c r="AE24" i="5"/>
  <c r="AD39" i="5"/>
  <c r="Y33" i="6"/>
  <c r="AV15" i="6"/>
  <c r="AV22" i="6"/>
  <c r="Y54" i="6"/>
  <c r="AC40" i="5"/>
  <c r="P20" i="8" s="1"/>
  <c r="AE98" i="5"/>
  <c r="AE93" i="5"/>
  <c r="AE91" i="5"/>
  <c r="AE85" i="5"/>
  <c r="AE87" i="5"/>
  <c r="AE86" i="5"/>
  <c r="AE97" i="5"/>
  <c r="AE92" i="5"/>
  <c r="AE89" i="5"/>
  <c r="AE96" i="5"/>
  <c r="AE90" i="5"/>
  <c r="AE106" i="5"/>
  <c r="AE95" i="5"/>
  <c r="AE88" i="5"/>
  <c r="AD59" i="5"/>
  <c r="AD94" i="5"/>
  <c r="Y34" i="6"/>
  <c r="Y58" i="6" s="1"/>
  <c r="AC76" i="5"/>
  <c r="X58" i="6"/>
  <c r="X60" i="6" s="1"/>
  <c r="Y56" i="6"/>
  <c r="AD75" i="5"/>
  <c r="AD25" i="5"/>
  <c r="AD40" i="5" s="1"/>
  <c r="Q20" i="8" s="1"/>
  <c r="B8" i="22"/>
  <c r="C8" i="22" s="1"/>
  <c r="M47" i="22"/>
  <c r="L47" i="22" s="1"/>
  <c r="H47" i="22"/>
  <c r="F97" i="5"/>
  <c r="I17" i="4"/>
  <c r="I5" i="23"/>
  <c r="I7" i="4"/>
  <c r="Y57" i="6" l="1"/>
  <c r="Z33" i="6"/>
  <c r="AW15" i="6"/>
  <c r="Z34" i="6"/>
  <c r="AD76" i="5"/>
  <c r="AE39" i="5"/>
  <c r="Y59" i="6"/>
  <c r="Y60" i="6" s="1"/>
  <c r="Z55" i="6"/>
  <c r="Z35" i="6"/>
  <c r="AE94" i="5"/>
  <c r="AC77" i="5"/>
  <c r="P19" i="8"/>
  <c r="O28" i="4" s="1"/>
  <c r="O27" i="4" s="1"/>
  <c r="AE25" i="5"/>
  <c r="AE75" i="5"/>
  <c r="Z54" i="6"/>
  <c r="AW22" i="6"/>
  <c r="AV23" i="6"/>
  <c r="AV25" i="6"/>
  <c r="AE59" i="5"/>
  <c r="Z56" i="6"/>
  <c r="AX14" i="6"/>
  <c r="AX9" i="6"/>
  <c r="AA48" i="6"/>
  <c r="AA47" i="6"/>
  <c r="AA29" i="6"/>
  <c r="AA25" i="6"/>
  <c r="AA22" i="6"/>
  <c r="AA36" i="6"/>
  <c r="AA38" i="6" s="1"/>
  <c r="AX19" i="6"/>
  <c r="AA9" i="6"/>
  <c r="AA11" i="6" s="1"/>
  <c r="AA21" i="6"/>
  <c r="AA23" i="6" s="1"/>
  <c r="AA12" i="6"/>
  <c r="AA14" i="6" s="1"/>
  <c r="AA24" i="6"/>
  <c r="AA26" i="6"/>
  <c r="AA27" i="6"/>
  <c r="AA43" i="6"/>
  <c r="AA18" i="6"/>
  <c r="AA20" i="6" s="1"/>
  <c r="AA32" i="6"/>
  <c r="AA37" i="6"/>
  <c r="AA19" i="6"/>
  <c r="AA53" i="6"/>
  <c r="AA31" i="6"/>
  <c r="AX12" i="6"/>
  <c r="AA40" i="6"/>
  <c r="AA42" i="6"/>
  <c r="AX10" i="6"/>
  <c r="AA46" i="6"/>
  <c r="AA45" i="6"/>
  <c r="AX21" i="6"/>
  <c r="AX8" i="6"/>
  <c r="AX13" i="6"/>
  <c r="AA6" i="6"/>
  <c r="AA8" i="6" s="1"/>
  <c r="AA15" i="6"/>
  <c r="AA17" i="6" s="1"/>
  <c r="AX5" i="6"/>
  <c r="AA13" i="6"/>
  <c r="AA44" i="6"/>
  <c r="AA10" i="6"/>
  <c r="AB5" i="6"/>
  <c r="AA16" i="6"/>
  <c r="AX20" i="6"/>
  <c r="AA7" i="6"/>
  <c r="AA51" i="6"/>
  <c r="AA39" i="6"/>
  <c r="AA41" i="6" s="1"/>
  <c r="AX18" i="6"/>
  <c r="AA30" i="6"/>
  <c r="AA28" i="6"/>
  <c r="AA50" i="6"/>
  <c r="AA49" i="6"/>
  <c r="AA52" i="6"/>
  <c r="AX4" i="6"/>
  <c r="AX16" i="6"/>
  <c r="AX11" i="6"/>
  <c r="AX7" i="6"/>
  <c r="AX17" i="6"/>
  <c r="AX6" i="6"/>
  <c r="B45" i="22"/>
  <c r="C45" i="22" s="1"/>
  <c r="I97" i="5"/>
  <c r="M97" i="5"/>
  <c r="J16" i="4"/>
  <c r="J15" i="4"/>
  <c r="I23" i="23"/>
  <c r="I8" i="4"/>
  <c r="J5" i="8"/>
  <c r="J12" i="8" s="1"/>
  <c r="AA35" i="6" l="1"/>
  <c r="AE76" i="5"/>
  <c r="AE40" i="5"/>
  <c r="AE77" i="5" s="1"/>
  <c r="AA56" i="6"/>
  <c r="AA59" i="6" s="1"/>
  <c r="Q19" i="8"/>
  <c r="P28" i="4" s="1"/>
  <c r="P27" i="4" s="1"/>
  <c r="AD77" i="5"/>
  <c r="AA33" i="6"/>
  <c r="AX15" i="6"/>
  <c r="AX25" i="6" s="1"/>
  <c r="AA54" i="6"/>
  <c r="AX22" i="6"/>
  <c r="AA55" i="6"/>
  <c r="Z58" i="6"/>
  <c r="AB45" i="6"/>
  <c r="AB50" i="6"/>
  <c r="AB30" i="6"/>
  <c r="AB42" i="6"/>
  <c r="AB28" i="6"/>
  <c r="AB18" i="6"/>
  <c r="AB20" i="6" s="1"/>
  <c r="AY14" i="6"/>
  <c r="AY18" i="6"/>
  <c r="AB9" i="6"/>
  <c r="AB11" i="6" s="1"/>
  <c r="AY21" i="6"/>
  <c r="AB25" i="6"/>
  <c r="AB36" i="6"/>
  <c r="AB38" i="6" s="1"/>
  <c r="AB37" i="6"/>
  <c r="AB22" i="6"/>
  <c r="AB44" i="6"/>
  <c r="AC5" i="6"/>
  <c r="AB29" i="6"/>
  <c r="AB47" i="6"/>
  <c r="AB51" i="6"/>
  <c r="AB32" i="6"/>
  <c r="AY4" i="6"/>
  <c r="AB39" i="6"/>
  <c r="AB41" i="6" s="1"/>
  <c r="AY17" i="6"/>
  <c r="AB13" i="6"/>
  <c r="AB48" i="6"/>
  <c r="AB24" i="6"/>
  <c r="AB12" i="6"/>
  <c r="AB14" i="6" s="1"/>
  <c r="AB46" i="6"/>
  <c r="AY9" i="6"/>
  <c r="AY8" i="6"/>
  <c r="AB6" i="6"/>
  <c r="AB8" i="6" s="1"/>
  <c r="AB40" i="6"/>
  <c r="AB26" i="6"/>
  <c r="AB27" i="6"/>
  <c r="AY10" i="6"/>
  <c r="AB31" i="6"/>
  <c r="AB49" i="6"/>
  <c r="AY12" i="6"/>
  <c r="AB21" i="6"/>
  <c r="AB23" i="6" s="1"/>
  <c r="AB15" i="6"/>
  <c r="AB17" i="6" s="1"/>
  <c r="AY19" i="6"/>
  <c r="AY5" i="6"/>
  <c r="AB19" i="6"/>
  <c r="AY13" i="6"/>
  <c r="AB52" i="6"/>
  <c r="AB10" i="6"/>
  <c r="AB43" i="6"/>
  <c r="AB16" i="6"/>
  <c r="AY20" i="6"/>
  <c r="AB53" i="6"/>
  <c r="AB7" i="6"/>
  <c r="AY7" i="6"/>
  <c r="AY11" i="6"/>
  <c r="AY6" i="6"/>
  <c r="AY16" i="6"/>
  <c r="AW23" i="6"/>
  <c r="AW25" i="6"/>
  <c r="AA34" i="6"/>
  <c r="AA58" i="6" s="1"/>
  <c r="Z59" i="6"/>
  <c r="Z57" i="6"/>
  <c r="K97" i="5"/>
  <c r="B51" i="22"/>
  <c r="B52" i="22" s="1"/>
  <c r="R31" i="23"/>
  <c r="R34" i="23" s="1"/>
  <c r="C51" i="22"/>
  <c r="C52" i="22" s="1"/>
  <c r="J11" i="23"/>
  <c r="J17" i="4" s="1"/>
  <c r="J17" i="23"/>
  <c r="K11" i="8" s="1"/>
  <c r="J24" i="4" s="1"/>
  <c r="K6" i="4"/>
  <c r="I5" i="4"/>
  <c r="K9" i="4"/>
  <c r="AA60" i="6" l="1"/>
  <c r="W97" i="5"/>
  <c r="R97" i="5"/>
  <c r="S97" i="5"/>
  <c r="T97" i="5"/>
  <c r="U97" i="5"/>
  <c r="V97" i="5"/>
  <c r="AX23" i="6"/>
  <c r="AA57" i="6"/>
  <c r="AC39" i="6"/>
  <c r="AZ17" i="6" s="1"/>
  <c r="AC7" i="6"/>
  <c r="AZ18" i="6"/>
  <c r="AC24" i="6"/>
  <c r="AC44" i="6"/>
  <c r="AC43" i="6"/>
  <c r="AC27" i="6"/>
  <c r="AZ13" i="6"/>
  <c r="AC45" i="6"/>
  <c r="AC40" i="6"/>
  <c r="AC36" i="6"/>
  <c r="AC38" i="6" s="1"/>
  <c r="AC29" i="6"/>
  <c r="AZ10" i="6"/>
  <c r="AZ21" i="6"/>
  <c r="AC31" i="6"/>
  <c r="AC48" i="6"/>
  <c r="AC9" i="6"/>
  <c r="AC11" i="6" s="1"/>
  <c r="AC22" i="6"/>
  <c r="AD5" i="6"/>
  <c r="AZ9" i="6"/>
  <c r="AC21" i="6"/>
  <c r="AC23" i="6" s="1"/>
  <c r="AC19" i="6"/>
  <c r="AC50" i="6"/>
  <c r="AZ8" i="6"/>
  <c r="AC51" i="6"/>
  <c r="AC26" i="6"/>
  <c r="AC37" i="6"/>
  <c r="AC15" i="6"/>
  <c r="AC17" i="6" s="1"/>
  <c r="AZ4" i="6"/>
  <c r="AC32" i="6"/>
  <c r="AC47" i="6"/>
  <c r="AC25" i="6"/>
  <c r="AC6" i="6"/>
  <c r="AC8" i="6" s="1"/>
  <c r="AC52" i="6"/>
  <c r="AZ19" i="6"/>
  <c r="AC16" i="6"/>
  <c r="AC12" i="6"/>
  <c r="AC14" i="6" s="1"/>
  <c r="AZ12" i="6"/>
  <c r="AC28" i="6"/>
  <c r="AC10" i="6"/>
  <c r="AC13" i="6"/>
  <c r="AZ20" i="6"/>
  <c r="AC53" i="6"/>
  <c r="AZ14" i="6"/>
  <c r="AC42" i="6"/>
  <c r="AC46" i="6"/>
  <c r="AC18" i="6"/>
  <c r="AC20" i="6" s="1"/>
  <c r="AZ5" i="6"/>
  <c r="AZ11" i="6"/>
  <c r="AC49" i="6"/>
  <c r="AC30" i="6"/>
  <c r="AZ16" i="6"/>
  <c r="AC41" i="6"/>
  <c r="AZ6" i="6"/>
  <c r="AZ7" i="6"/>
  <c r="AB56" i="6"/>
  <c r="AY15" i="6"/>
  <c r="AB33" i="6"/>
  <c r="AB55" i="6"/>
  <c r="AY22" i="6"/>
  <c r="AB54" i="6"/>
  <c r="AB34" i="6"/>
  <c r="AB35" i="6"/>
  <c r="Z60" i="6"/>
  <c r="Y97" i="5"/>
  <c r="X97" i="5"/>
  <c r="AA97" i="5"/>
  <c r="AC97" i="5"/>
  <c r="AB97" i="5"/>
  <c r="Z97" i="5"/>
  <c r="J7" i="4"/>
  <c r="F98" i="5"/>
  <c r="M98" i="5" s="1"/>
  <c r="K8" i="8"/>
  <c r="J5" i="23"/>
  <c r="K5" i="8" s="1"/>
  <c r="AB59" i="6" l="1"/>
  <c r="AC55" i="6"/>
  <c r="AD49" i="6"/>
  <c r="AD43" i="6"/>
  <c r="AD36" i="6"/>
  <c r="AE36" i="6" s="1"/>
  <c r="AD45" i="6"/>
  <c r="BA19" i="6" s="1"/>
  <c r="AD13" i="6"/>
  <c r="AE13" i="6" s="1"/>
  <c r="AD15" i="6"/>
  <c r="AD17" i="6" s="1"/>
  <c r="AE17" i="6" s="1"/>
  <c r="AD50" i="6"/>
  <c r="AD48" i="6"/>
  <c r="BA20" i="6" s="1"/>
  <c r="AD39" i="6"/>
  <c r="BA17" i="6" s="1"/>
  <c r="AD27" i="6"/>
  <c r="BA4" i="6"/>
  <c r="AD47" i="6"/>
  <c r="BA8" i="6"/>
  <c r="AD18" i="6"/>
  <c r="AD20" i="6" s="1"/>
  <c r="AE20" i="6" s="1"/>
  <c r="AD51" i="6"/>
  <c r="BA21" i="6" s="1"/>
  <c r="BA10" i="6"/>
  <c r="AD30" i="6"/>
  <c r="AD10" i="6"/>
  <c r="AE10" i="6" s="1"/>
  <c r="AD24" i="6"/>
  <c r="BA14" i="6"/>
  <c r="AD40" i="6"/>
  <c r="AE40" i="6" s="1"/>
  <c r="AD22" i="6"/>
  <c r="AE22" i="6" s="1"/>
  <c r="BA12" i="6"/>
  <c r="AD46" i="6"/>
  <c r="AD32" i="6"/>
  <c r="AE32" i="6" s="1"/>
  <c r="AD53" i="6"/>
  <c r="AD25" i="6"/>
  <c r="AE25" i="6" s="1"/>
  <c r="BA5" i="6"/>
  <c r="AD7" i="6"/>
  <c r="AE7" i="6" s="1"/>
  <c r="AD16" i="6"/>
  <c r="AE16" i="6" s="1"/>
  <c r="AD26" i="6"/>
  <c r="AE26" i="6" s="1"/>
  <c r="BA11" i="6"/>
  <c r="AD12" i="6"/>
  <c r="AD14" i="6" s="1"/>
  <c r="AE14" i="6" s="1"/>
  <c r="BA9" i="6"/>
  <c r="AD52" i="6"/>
  <c r="AD9" i="6"/>
  <c r="AD11" i="6" s="1"/>
  <c r="AE11" i="6" s="1"/>
  <c r="AD19" i="6"/>
  <c r="AE19" i="6" s="1"/>
  <c r="AD21" i="6"/>
  <c r="AD23" i="6" s="1"/>
  <c r="AE23" i="6" s="1"/>
  <c r="AD6" i="6"/>
  <c r="AD8" i="6" s="1"/>
  <c r="AD28" i="6"/>
  <c r="AE28" i="6" s="1"/>
  <c r="AD42" i="6"/>
  <c r="BA18" i="6" s="1"/>
  <c r="AD29" i="6"/>
  <c r="AE29" i="6" s="1"/>
  <c r="AD44" i="6"/>
  <c r="AD31" i="6"/>
  <c r="AE31" i="6" s="1"/>
  <c r="AD37" i="6"/>
  <c r="AE37" i="6" s="1"/>
  <c r="BA13" i="6"/>
  <c r="AD38" i="6"/>
  <c r="BA16" i="6"/>
  <c r="BA7" i="6"/>
  <c r="AD41" i="6"/>
  <c r="AE41" i="6" s="1"/>
  <c r="BA6" i="6"/>
  <c r="AB58" i="6"/>
  <c r="AB60" i="6" s="1"/>
  <c r="AB57" i="6"/>
  <c r="AC33" i="6"/>
  <c r="AZ15" i="6"/>
  <c r="AC34" i="6"/>
  <c r="AC54" i="6"/>
  <c r="AZ22" i="6"/>
  <c r="AY23" i="6"/>
  <c r="AY25" i="6"/>
  <c r="AC56" i="6"/>
  <c r="AC35" i="6"/>
  <c r="D101" i="5"/>
  <c r="I98" i="5"/>
  <c r="K15" i="4"/>
  <c r="K11" i="23"/>
  <c r="K12" i="8"/>
  <c r="J23" i="23"/>
  <c r="J8" i="4"/>
  <c r="K17" i="23"/>
  <c r="L11" i="8" s="1"/>
  <c r="K24" i="4" s="1"/>
  <c r="AD35" i="6" l="1"/>
  <c r="AE35" i="6" s="1"/>
  <c r="AC59" i="6"/>
  <c r="AZ25" i="6"/>
  <c r="AZ23" i="6"/>
  <c r="AE38" i="6"/>
  <c r="AD56" i="6"/>
  <c r="AE56" i="6" s="1"/>
  <c r="AE8" i="6"/>
  <c r="AC58" i="6"/>
  <c r="BA22" i="6"/>
  <c r="AD54" i="6"/>
  <c r="BA15" i="6"/>
  <c r="AD33" i="6"/>
  <c r="AC57" i="6"/>
  <c r="AD55" i="6"/>
  <c r="AE55" i="6" s="1"/>
  <c r="AD34" i="6"/>
  <c r="AE34" i="6" s="1"/>
  <c r="K98" i="5"/>
  <c r="D102" i="5"/>
  <c r="K16" i="4"/>
  <c r="J5" i="4"/>
  <c r="K17" i="4"/>
  <c r="L8" i="8"/>
  <c r="L6" i="4"/>
  <c r="L9" i="4"/>
  <c r="X98" i="5" l="1"/>
  <c r="R98" i="5"/>
  <c r="S98" i="5"/>
  <c r="T98" i="5"/>
  <c r="U98" i="5"/>
  <c r="V98" i="5"/>
  <c r="W98" i="5"/>
  <c r="AD57" i="6"/>
  <c r="AD58" i="6"/>
  <c r="AE58" i="6" s="1"/>
  <c r="BA25" i="6"/>
  <c r="BA23" i="6"/>
  <c r="AC60" i="6"/>
  <c r="AD59" i="6"/>
  <c r="AC98" i="5"/>
  <c r="Y98" i="5"/>
  <c r="AB98" i="5"/>
  <c r="AA98" i="5"/>
  <c r="Z98" i="5"/>
  <c r="AD98" i="5"/>
  <c r="F99" i="5"/>
  <c r="I99" i="5" s="1"/>
  <c r="K7" i="4"/>
  <c r="K5" i="23"/>
  <c r="AD60" i="6" l="1"/>
  <c r="AE60" i="6" s="1"/>
  <c r="AE59" i="6"/>
  <c r="K99" i="5"/>
  <c r="M99" i="5"/>
  <c r="Y99" i="5"/>
  <c r="L17" i="23"/>
  <c r="M11" i="8" s="1"/>
  <c r="L24" i="4" s="1"/>
  <c r="L15" i="4"/>
  <c r="L16" i="4"/>
  <c r="L5" i="8"/>
  <c r="L12" i="8" s="1"/>
  <c r="K8" i="4"/>
  <c r="K23" i="23"/>
  <c r="AD99" i="5" l="1"/>
  <c r="S99" i="5"/>
  <c r="S107" i="5" s="1"/>
  <c r="S108" i="5" s="1"/>
  <c r="E29" i="4" s="1"/>
  <c r="T99" i="5"/>
  <c r="U99" i="5"/>
  <c r="V99" i="5"/>
  <c r="W99" i="5"/>
  <c r="X99" i="5"/>
  <c r="AC99" i="5"/>
  <c r="AB99" i="5"/>
  <c r="Z99" i="5"/>
  <c r="AA99" i="5"/>
  <c r="AE99" i="5"/>
  <c r="M6" i="4"/>
  <c r="L11" i="23"/>
  <c r="M8" i="8" s="1"/>
  <c r="K5" i="4"/>
  <c r="M9" i="4"/>
  <c r="D103" i="5" l="1"/>
  <c r="F100" i="5"/>
  <c r="M100" i="5" s="1"/>
  <c r="L5" i="23"/>
  <c r="M5" i="8" s="1"/>
  <c r="M12" i="8" s="1"/>
  <c r="L17" i="4"/>
  <c r="M11" i="23" l="1"/>
  <c r="M15" i="4"/>
  <c r="L8" i="4"/>
  <c r="L5" i="4" s="1"/>
  <c r="L23" i="23"/>
  <c r="L7" i="4"/>
  <c r="I100" i="5"/>
  <c r="K100" i="5" s="1"/>
  <c r="M17" i="23"/>
  <c r="N11" i="8" s="1"/>
  <c r="M24" i="4" s="1"/>
  <c r="T100" i="5" l="1"/>
  <c r="T107" i="5" s="1"/>
  <c r="T108" i="5" s="1"/>
  <c r="U100" i="5"/>
  <c r="V100" i="5"/>
  <c r="W100" i="5"/>
  <c r="X100" i="5"/>
  <c r="Y100" i="5"/>
  <c r="M16" i="4"/>
  <c r="AB100" i="5"/>
  <c r="Z100" i="5"/>
  <c r="N9" i="4"/>
  <c r="AA100" i="5"/>
  <c r="AE100" i="5"/>
  <c r="AC100" i="5"/>
  <c r="AD100" i="5"/>
  <c r="N6" i="4"/>
  <c r="N8" i="8"/>
  <c r="M17" i="4"/>
  <c r="D104" i="5" l="1"/>
  <c r="M7" i="4"/>
  <c r="M5" i="23"/>
  <c r="F101" i="5" l="1"/>
  <c r="I101" i="5" s="1"/>
  <c r="K101" i="5" s="1"/>
  <c r="N5" i="8"/>
  <c r="N12" i="8" s="1"/>
  <c r="M23" i="23"/>
  <c r="M8" i="4"/>
  <c r="M5" i="4" s="1"/>
  <c r="U101" i="5" l="1"/>
  <c r="U107" i="5" s="1"/>
  <c r="U108" i="5" s="1"/>
  <c r="H21" i="8" s="1"/>
  <c r="G29" i="4" s="1"/>
  <c r="E11" i="39" s="1"/>
  <c r="V101" i="5"/>
  <c r="W101" i="5"/>
  <c r="X101" i="5"/>
  <c r="Y101" i="5"/>
  <c r="Z101" i="5"/>
  <c r="M101" i="5"/>
  <c r="AC101" i="5"/>
  <c r="AA101" i="5"/>
  <c r="AB101" i="5"/>
  <c r="AE101" i="5"/>
  <c r="AD101" i="5"/>
  <c r="N11" i="23"/>
  <c r="N17" i="4" s="1"/>
  <c r="N15" i="4"/>
  <c r="N17" i="23"/>
  <c r="O11" i="8" s="1"/>
  <c r="N24" i="4" s="1"/>
  <c r="O6" i="4"/>
  <c r="O9" i="4" l="1"/>
  <c r="N16" i="4"/>
  <c r="O8" i="8"/>
  <c r="N5" i="23"/>
  <c r="O5" i="8" s="1"/>
  <c r="O12" i="8" l="1"/>
  <c r="F102" i="5"/>
  <c r="N23" i="23"/>
  <c r="N8" i="4"/>
  <c r="N5" i="4" s="1"/>
  <c r="N7" i="4"/>
  <c r="P6" i="4" l="1"/>
  <c r="I102" i="5"/>
  <c r="K102" i="5" s="1"/>
  <c r="M102" i="5"/>
  <c r="AB102" i="5" l="1"/>
  <c r="V102" i="5"/>
  <c r="V107" i="5" s="1"/>
  <c r="V108" i="5" s="1"/>
  <c r="I21" i="8" s="1"/>
  <c r="H29" i="4" s="1"/>
  <c r="F11" i="39" s="1"/>
  <c r="W102" i="5"/>
  <c r="X102" i="5"/>
  <c r="Y102" i="5"/>
  <c r="Z102" i="5"/>
  <c r="AA102" i="5"/>
  <c r="O16" i="4"/>
  <c r="O15" i="4"/>
  <c r="O17" i="23"/>
  <c r="P11" i="8" s="1"/>
  <c r="O24" i="4" s="1"/>
  <c r="AD102" i="5"/>
  <c r="AC102" i="5"/>
  <c r="AE102" i="5"/>
  <c r="O11" i="23" l="1"/>
  <c r="P8" i="8" s="1"/>
  <c r="P9" i="4"/>
  <c r="O7" i="4"/>
  <c r="O5" i="23" l="1"/>
  <c r="O23" i="23" s="1"/>
  <c r="O17" i="4"/>
  <c r="F103" i="5"/>
  <c r="I103" i="5" s="1"/>
  <c r="K103" i="5" s="1"/>
  <c r="P15" i="4"/>
  <c r="J33" i="21"/>
  <c r="I35" i="21" s="1"/>
  <c r="H35" i="21" s="1"/>
  <c r="P16" i="4"/>
  <c r="P17" i="23"/>
  <c r="Q11" i="8" s="1"/>
  <c r="P24" i="4" s="1"/>
  <c r="Q11" i="21"/>
  <c r="P11" i="21" s="1"/>
  <c r="E44" i="21"/>
  <c r="D44" i="21" s="1"/>
  <c r="W103" i="5" l="1"/>
  <c r="W107" i="5" s="1"/>
  <c r="W108" i="5" s="1"/>
  <c r="J21" i="8" s="1"/>
  <c r="I29" i="4" s="1"/>
  <c r="G11" i="39" s="1"/>
  <c r="X103" i="5"/>
  <c r="Y103" i="5"/>
  <c r="Z103" i="5"/>
  <c r="AA103" i="5"/>
  <c r="AB103" i="5"/>
  <c r="O8" i="4"/>
  <c r="O5" i="4" s="1"/>
  <c r="P5" i="8"/>
  <c r="P12" i="8" s="1"/>
  <c r="M103" i="5"/>
  <c r="AD103" i="5"/>
  <c r="AC103" i="5"/>
  <c r="AE103" i="5"/>
  <c r="F104" i="5"/>
  <c r="I104" i="5" s="1"/>
  <c r="F30" i="21"/>
  <c r="C30" i="21" s="1"/>
  <c r="Q29" i="23" s="1"/>
  <c r="F33" i="21"/>
  <c r="E35" i="21" s="1"/>
  <c r="D35" i="21" s="1"/>
  <c r="B33" i="21" s="1"/>
  <c r="C33" i="21" s="1"/>
  <c r="Q24" i="23" s="1"/>
  <c r="J30" i="21"/>
  <c r="C21" i="21"/>
  <c r="Q33" i="23" s="1"/>
  <c r="G33" i="23" s="1"/>
  <c r="J27" i="21"/>
  <c r="I29" i="21" s="1"/>
  <c r="H29" i="21" s="1"/>
  <c r="C15" i="21"/>
  <c r="F36" i="21"/>
  <c r="E38" i="21" s="1"/>
  <c r="D38" i="21" s="1"/>
  <c r="B36" i="21" s="1"/>
  <c r="C36" i="21" s="1"/>
  <c r="U11" i="21"/>
  <c r="T11" i="21" s="1"/>
  <c r="F18" i="21"/>
  <c r="F15" i="21"/>
  <c r="P5" i="23"/>
  <c r="P8" i="4" s="1"/>
  <c r="F39" i="21"/>
  <c r="E50" i="21" s="1"/>
  <c r="D50" i="21" s="1"/>
  <c r="I11" i="21"/>
  <c r="C5" i="21"/>
  <c r="F24" i="21"/>
  <c r="E26" i="21" s="1"/>
  <c r="D26" i="21" s="1"/>
  <c r="B24" i="21" s="1"/>
  <c r="C24" i="21" s="1"/>
  <c r="Q27" i="23" s="1"/>
  <c r="M11" i="21"/>
  <c r="M14" i="21" s="1"/>
  <c r="L14" i="21" s="1"/>
  <c r="C7" i="21"/>
  <c r="C18" i="21"/>
  <c r="F27" i="21"/>
  <c r="E29" i="21" s="1"/>
  <c r="D29" i="21" s="1"/>
  <c r="F21" i="21"/>
  <c r="E11" i="21"/>
  <c r="E14" i="21" s="1"/>
  <c r="D14" i="21" s="1"/>
  <c r="P11" i="23"/>
  <c r="Q8" i="8" s="1"/>
  <c r="Q14" i="21"/>
  <c r="P14" i="21" s="1"/>
  <c r="G16" i="8"/>
  <c r="I44" i="21"/>
  <c r="H44" i="21" s="1"/>
  <c r="M44" i="21" l="1"/>
  <c r="L44" i="21" s="1"/>
  <c r="K104" i="5"/>
  <c r="I27" i="23"/>
  <c r="J16" i="8" s="1"/>
  <c r="G27" i="23"/>
  <c r="H16" i="8" s="1"/>
  <c r="K29" i="23"/>
  <c r="L18" i="8" s="1"/>
  <c r="G29" i="23"/>
  <c r="H24" i="23"/>
  <c r="I13" i="8" s="1"/>
  <c r="G24" i="23"/>
  <c r="H13" i="8" s="1"/>
  <c r="M104" i="5"/>
  <c r="P33" i="23"/>
  <c r="Q29" i="8" s="1"/>
  <c r="P35" i="4" s="1"/>
  <c r="G29" i="8"/>
  <c r="F35" i="4" s="1"/>
  <c r="H29" i="8"/>
  <c r="G35" i="4" s="1"/>
  <c r="P24" i="23"/>
  <c r="J29" i="23"/>
  <c r="K18" i="8" s="1"/>
  <c r="D11" i="21"/>
  <c r="E29" i="8"/>
  <c r="D35" i="4" s="1"/>
  <c r="J24" i="23"/>
  <c r="K13" i="8" s="1"/>
  <c r="N24" i="23"/>
  <c r="O13" i="8" s="1"/>
  <c r="N33" i="23"/>
  <c r="O29" i="8" s="1"/>
  <c r="N35" i="4" s="1"/>
  <c r="L24" i="23"/>
  <c r="M13" i="8" s="1"/>
  <c r="F13" i="8"/>
  <c r="J33" i="23"/>
  <c r="K29" i="8" s="1"/>
  <c r="J35" i="4" s="1"/>
  <c r="O24" i="23"/>
  <c r="P13" i="8" s="1"/>
  <c r="M24" i="23"/>
  <c r="N13" i="8" s="1"/>
  <c r="K24" i="23"/>
  <c r="L13" i="8" s="1"/>
  <c r="I24" i="23"/>
  <c r="J13" i="8" s="1"/>
  <c r="E13" i="8"/>
  <c r="L33" i="23"/>
  <c r="M29" i="8" s="1"/>
  <c r="L35" i="4" s="1"/>
  <c r="H33" i="23"/>
  <c r="I29" i="8" s="1"/>
  <c r="H35" i="4" s="1"/>
  <c r="AE104" i="5"/>
  <c r="AD104" i="5"/>
  <c r="AD107" i="5" s="1"/>
  <c r="AD108" i="5" s="1"/>
  <c r="Q21" i="8" s="1"/>
  <c r="P29" i="4" s="1"/>
  <c r="N11" i="39" s="1"/>
  <c r="M105" i="5"/>
  <c r="I105" i="5"/>
  <c r="K105" i="5" s="1"/>
  <c r="AE105" i="5" s="1"/>
  <c r="M47" i="21"/>
  <c r="L47" i="21" s="1"/>
  <c r="B48" i="21" s="1"/>
  <c r="C48" i="21" s="1"/>
  <c r="Q32" i="23" s="1"/>
  <c r="O33" i="23"/>
  <c r="P29" i="8" s="1"/>
  <c r="O35" i="4" s="1"/>
  <c r="M33" i="23"/>
  <c r="N29" i="8" s="1"/>
  <c r="M35" i="4" s="1"/>
  <c r="K33" i="23"/>
  <c r="L29" i="8" s="1"/>
  <c r="K35" i="4" s="1"/>
  <c r="I33" i="23"/>
  <c r="J29" i="8" s="1"/>
  <c r="I35" i="4" s="1"/>
  <c r="F29" i="8"/>
  <c r="E35" i="4" s="1"/>
  <c r="E47" i="21"/>
  <c r="I47" i="21" s="1"/>
  <c r="H47" i="21" s="1"/>
  <c r="B27" i="21"/>
  <c r="C27" i="21" s="1"/>
  <c r="Q28" i="23" s="1"/>
  <c r="N27" i="23"/>
  <c r="O16" i="8" s="1"/>
  <c r="M27" i="23"/>
  <c r="N16" i="8" s="1"/>
  <c r="H27" i="23"/>
  <c r="I16" i="8" s="1"/>
  <c r="E18" i="8"/>
  <c r="H29" i="23"/>
  <c r="I18" i="8" s="1"/>
  <c r="J27" i="23"/>
  <c r="K16" i="8" s="1"/>
  <c r="G18" i="8"/>
  <c r="N29" i="23"/>
  <c r="O18" i="8" s="1"/>
  <c r="K27" i="23"/>
  <c r="L16" i="8" s="1"/>
  <c r="I29" i="23"/>
  <c r="J18" i="8" s="1"/>
  <c r="O29" i="23"/>
  <c r="P18" i="8" s="1"/>
  <c r="L27" i="23"/>
  <c r="M16" i="8" s="1"/>
  <c r="P27" i="23"/>
  <c r="Q16" i="8" s="1"/>
  <c r="L29" i="23"/>
  <c r="M18" i="8" s="1"/>
  <c r="P29" i="23"/>
  <c r="Q18" i="8" s="1"/>
  <c r="O27" i="23"/>
  <c r="P16" i="8" s="1"/>
  <c r="F18" i="8"/>
  <c r="M29" i="23"/>
  <c r="N18" i="8" s="1"/>
  <c r="H18" i="8"/>
  <c r="P23" i="23"/>
  <c r="Q5" i="8"/>
  <c r="Q12" i="8" s="1"/>
  <c r="P7" i="4"/>
  <c r="E41" i="21"/>
  <c r="D41" i="21" s="1"/>
  <c r="B39" i="21" s="1"/>
  <c r="C39" i="21" s="1"/>
  <c r="Q44" i="21"/>
  <c r="P44" i="21" s="1"/>
  <c r="B42" i="21" s="1"/>
  <c r="C42" i="21" s="1"/>
  <c r="L11" i="21"/>
  <c r="E16" i="8"/>
  <c r="F16" i="8"/>
  <c r="I14" i="21"/>
  <c r="H14" i="21" s="1"/>
  <c r="H11" i="21"/>
  <c r="P17" i="4"/>
  <c r="P5" i="4" s="1"/>
  <c r="P28" i="23"/>
  <c r="Q17" i="8" s="1"/>
  <c r="G17" i="8"/>
  <c r="Q13" i="8"/>
  <c r="G13" i="8"/>
  <c r="F26" i="8"/>
  <c r="E31" i="4" s="1"/>
  <c r="G26" i="8"/>
  <c r="F31" i="4" s="1"/>
  <c r="X104" i="5" l="1"/>
  <c r="X107" i="5" s="1"/>
  <c r="X108" i="5" s="1"/>
  <c r="K21" i="8" s="1"/>
  <c r="J29" i="4" s="1"/>
  <c r="H11" i="39" s="1"/>
  <c r="Y104" i="5"/>
  <c r="Y107" i="5" s="1"/>
  <c r="Y108" i="5" s="1"/>
  <c r="L21" i="8" s="1"/>
  <c r="K29" i="4" s="1"/>
  <c r="I11" i="39" s="1"/>
  <c r="Z104" i="5"/>
  <c r="Z107" i="5" s="1"/>
  <c r="Z108" i="5" s="1"/>
  <c r="M21" i="8" s="1"/>
  <c r="L29" i="4" s="1"/>
  <c r="J11" i="39" s="1"/>
  <c r="AA104" i="5"/>
  <c r="AA107" i="5" s="1"/>
  <c r="AA108" i="5" s="1"/>
  <c r="N21" i="8" s="1"/>
  <c r="M29" i="4" s="1"/>
  <c r="K11" i="39" s="1"/>
  <c r="AB104" i="5"/>
  <c r="AB107" i="5" s="1"/>
  <c r="AB108" i="5" s="1"/>
  <c r="O21" i="8" s="1"/>
  <c r="N29" i="4" s="1"/>
  <c r="L11" i="39" s="1"/>
  <c r="AC104" i="5"/>
  <c r="AC107" i="5" s="1"/>
  <c r="AC108" i="5" s="1"/>
  <c r="P21" i="8" s="1"/>
  <c r="O29" i="4" s="1"/>
  <c r="M11" i="39" s="1"/>
  <c r="I107" i="5"/>
  <c r="Q30" i="23"/>
  <c r="G30" i="23" s="1"/>
  <c r="B12" i="21"/>
  <c r="C12" i="21" s="1"/>
  <c r="B9" i="21"/>
  <c r="C9" i="21" s="1"/>
  <c r="H28" i="23"/>
  <c r="I17" i="8" s="1"/>
  <c r="G28" i="23"/>
  <c r="H17" i="8" s="1"/>
  <c r="H32" i="23"/>
  <c r="I26" i="8" s="1"/>
  <c r="H31" i="4" s="1"/>
  <c r="G32" i="23"/>
  <c r="H26" i="8" s="1"/>
  <c r="G31" i="4" s="1"/>
  <c r="M107" i="5"/>
  <c r="O32" i="23"/>
  <c r="P26" i="8" s="1"/>
  <c r="O31" i="4" s="1"/>
  <c r="M32" i="23"/>
  <c r="N26" i="8" s="1"/>
  <c r="M31" i="4" s="1"/>
  <c r="K32" i="23"/>
  <c r="L26" i="8" s="1"/>
  <c r="K31" i="4" s="1"/>
  <c r="I32" i="23"/>
  <c r="J26" i="8" s="1"/>
  <c r="I31" i="4" s="1"/>
  <c r="P32" i="23"/>
  <c r="Q26" i="8" s="1"/>
  <c r="P31" i="4" s="1"/>
  <c r="N32" i="23"/>
  <c r="O26" i="8" s="1"/>
  <c r="N31" i="4" s="1"/>
  <c r="L32" i="23"/>
  <c r="M26" i="8" s="1"/>
  <c r="L31" i="4" s="1"/>
  <c r="J32" i="23"/>
  <c r="K26" i="8" s="1"/>
  <c r="J31" i="4" s="1"/>
  <c r="E26" i="8"/>
  <c r="D31" i="4" s="1"/>
  <c r="D47" i="21"/>
  <c r="B45" i="21" s="1"/>
  <c r="C45" i="21" s="1"/>
  <c r="Q31" i="23" s="1"/>
  <c r="G31" i="23" s="1"/>
  <c r="B4" i="21"/>
  <c r="L28" i="23"/>
  <c r="M17" i="8" s="1"/>
  <c r="AE107" i="5"/>
  <c r="AE108" i="5" s="1"/>
  <c r="I28" i="23"/>
  <c r="J17" i="8" s="1"/>
  <c r="N28" i="23"/>
  <c r="O17" i="8" s="1"/>
  <c r="E17" i="8"/>
  <c r="J28" i="23"/>
  <c r="K17" i="8" s="1"/>
  <c r="K28" i="23"/>
  <c r="L17" i="8" s="1"/>
  <c r="M28" i="23"/>
  <c r="N17" i="8" s="1"/>
  <c r="O28" i="23"/>
  <c r="P17" i="8" s="1"/>
  <c r="F17" i="8"/>
  <c r="B6" i="21" l="1"/>
  <c r="B8" i="21" s="1"/>
  <c r="C8" i="21" s="1"/>
  <c r="Q26" i="23"/>
  <c r="H26" i="23" s="1"/>
  <c r="C4" i="21"/>
  <c r="C51" i="21"/>
  <c r="B51" i="21"/>
  <c r="E25" i="8"/>
  <c r="D30" i="4" s="1"/>
  <c r="H31" i="23"/>
  <c r="I25" i="8" s="1"/>
  <c r="H30" i="4" s="1"/>
  <c r="H23" i="8"/>
  <c r="H30" i="23"/>
  <c r="I23" i="8" s="1"/>
  <c r="O30" i="23"/>
  <c r="P23" i="8" s="1"/>
  <c r="G23" i="8"/>
  <c r="P30" i="23"/>
  <c r="Q23" i="8" s="1"/>
  <c r="K30" i="23"/>
  <c r="L23" i="8" s="1"/>
  <c r="M30" i="23"/>
  <c r="N23" i="8" s="1"/>
  <c r="L30" i="23"/>
  <c r="M23" i="8" s="1"/>
  <c r="N30" i="23"/>
  <c r="O23" i="8" s="1"/>
  <c r="E23" i="8"/>
  <c r="F23" i="8"/>
  <c r="I30" i="23"/>
  <c r="J23" i="8" s="1"/>
  <c r="J30" i="23"/>
  <c r="K23" i="8" s="1"/>
  <c r="M31" i="23"/>
  <c r="N25" i="8" s="1"/>
  <c r="M30" i="4" s="1"/>
  <c r="I31" i="23"/>
  <c r="J25" i="8" s="1"/>
  <c r="I30" i="4" s="1"/>
  <c r="O31" i="23"/>
  <c r="P25" i="8" s="1"/>
  <c r="O30" i="4" s="1"/>
  <c r="K31" i="23"/>
  <c r="L25" i="8" s="1"/>
  <c r="K30" i="4" s="1"/>
  <c r="H25" i="8"/>
  <c r="G30" i="4" s="1"/>
  <c r="F25" i="8"/>
  <c r="E30" i="4" s="1"/>
  <c r="P31" i="23"/>
  <c r="Q25" i="8" s="1"/>
  <c r="P30" i="4" s="1"/>
  <c r="N31" i="23"/>
  <c r="O25" i="8" s="1"/>
  <c r="N30" i="4" s="1"/>
  <c r="L31" i="23"/>
  <c r="M25" i="8" s="1"/>
  <c r="L30" i="4" s="1"/>
  <c r="J31" i="23"/>
  <c r="K25" i="8" s="1"/>
  <c r="J30" i="4" s="1"/>
  <c r="G25" i="8"/>
  <c r="F30" i="4" s="1"/>
  <c r="C6" i="21" l="1"/>
  <c r="O26" i="23"/>
  <c r="O34" i="23" s="1"/>
  <c r="O35" i="23" s="1"/>
  <c r="M26" i="23"/>
  <c r="N15" i="8" s="1"/>
  <c r="J26" i="23"/>
  <c r="J34" i="23" s="1"/>
  <c r="J35" i="23" s="1"/>
  <c r="P26" i="23"/>
  <c r="Q15" i="8" s="1"/>
  <c r="N26" i="23"/>
  <c r="O15" i="8" s="1"/>
  <c r="L26" i="23"/>
  <c r="M15" i="8" s="1"/>
  <c r="Q34" i="23"/>
  <c r="K26" i="23"/>
  <c r="L15" i="8" s="1"/>
  <c r="I26" i="23"/>
  <c r="I34" i="23" s="1"/>
  <c r="I35" i="23" s="1"/>
  <c r="G26" i="23"/>
  <c r="G34" i="23" s="1"/>
  <c r="G35" i="23" s="1"/>
  <c r="B52" i="21"/>
  <c r="C52" i="21"/>
  <c r="I15" i="8"/>
  <c r="H34" i="23"/>
  <c r="H35" i="23" s="1"/>
  <c r="G15" i="8"/>
  <c r="F34" i="23"/>
  <c r="F35" i="23" s="1"/>
  <c r="E15" i="8"/>
  <c r="D34" i="23"/>
  <c r="D35" i="23" s="1"/>
  <c r="F15" i="8"/>
  <c r="F30" i="8" s="1"/>
  <c r="E34" i="23"/>
  <c r="E35" i="23" s="1"/>
  <c r="N34" i="23" l="1"/>
  <c r="N35" i="23" s="1"/>
  <c r="P15" i="8"/>
  <c r="O26" i="4" s="1"/>
  <c r="O25" i="4" s="1"/>
  <c r="O36" i="4" s="1"/>
  <c r="O41" i="4" s="1"/>
  <c r="K15" i="8"/>
  <c r="K30" i="8" s="1"/>
  <c r="K31" i="8" s="1"/>
  <c r="H15" i="8"/>
  <c r="H30" i="8" s="1"/>
  <c r="H31" i="8" s="1"/>
  <c r="M34" i="23"/>
  <c r="M35" i="23" s="1"/>
  <c r="K34" i="23"/>
  <c r="K35" i="23" s="1"/>
  <c r="L34" i="23"/>
  <c r="L35" i="23" s="1"/>
  <c r="P34" i="23"/>
  <c r="P35" i="23" s="1"/>
  <c r="J15" i="8"/>
  <c r="I26" i="4" s="1"/>
  <c r="F31" i="8"/>
  <c r="E26" i="4"/>
  <c r="E25" i="4" s="1"/>
  <c r="E36" i="4" s="1"/>
  <c r="E39" i="4" s="1"/>
  <c r="E42" i="4" s="1"/>
  <c r="E45" i="4" s="1"/>
  <c r="G26" i="4"/>
  <c r="N30" i="8"/>
  <c r="N31" i="8" s="1"/>
  <c r="M26" i="4"/>
  <c r="M25" i="4" s="1"/>
  <c r="M36" i="4" s="1"/>
  <c r="M41" i="4" s="1"/>
  <c r="E30" i="8"/>
  <c r="E31" i="8" s="1"/>
  <c r="D26" i="4"/>
  <c r="D25" i="4" s="1"/>
  <c r="D36" i="4" s="1"/>
  <c r="D39" i="4" s="1"/>
  <c r="D42" i="4" s="1"/>
  <c r="D45" i="4" s="1"/>
  <c r="G30" i="8"/>
  <c r="G31" i="8" s="1"/>
  <c r="F26" i="4"/>
  <c r="H26" i="4"/>
  <c r="I30" i="8"/>
  <c r="I31" i="8" s="1"/>
  <c r="J26" i="4"/>
  <c r="L26" i="4"/>
  <c r="L25" i="4" s="1"/>
  <c r="L36" i="4" s="1"/>
  <c r="L41" i="4" s="1"/>
  <c r="M30" i="8"/>
  <c r="M31" i="8" s="1"/>
  <c r="O30" i="8"/>
  <c r="O31" i="8" s="1"/>
  <c r="N26" i="4"/>
  <c r="N25" i="4" s="1"/>
  <c r="N36" i="4" s="1"/>
  <c r="N41" i="4" s="1"/>
  <c r="P26" i="4"/>
  <c r="P25" i="4" s="1"/>
  <c r="P36" i="4" s="1"/>
  <c r="P41" i="4" s="1"/>
  <c r="Q30" i="8"/>
  <c r="Q31" i="8" s="1"/>
  <c r="L30" i="8"/>
  <c r="L31" i="8" s="1"/>
  <c r="K26" i="4"/>
  <c r="P30" i="8" l="1"/>
  <c r="P31" i="8" s="1"/>
  <c r="J30" i="8"/>
  <c r="J31" i="8" s="1"/>
  <c r="N25" i="39"/>
  <c r="N27" i="39" s="1"/>
  <c r="L25" i="39"/>
  <c r="L27" i="39" s="1"/>
  <c r="K25" i="39"/>
  <c r="K27" i="39" s="1"/>
  <c r="J25" i="39"/>
  <c r="J27" i="39" s="1"/>
  <c r="M25" i="39"/>
  <c r="M27" i="39" s="1"/>
  <c r="N7" i="39"/>
  <c r="P39" i="4"/>
  <c r="O39" i="4"/>
  <c r="M7" i="39"/>
  <c r="K25" i="4"/>
  <c r="K36" i="4" s="1"/>
  <c r="K41" i="4" s="1"/>
  <c r="L7" i="39"/>
  <c r="N39" i="4"/>
  <c r="J25" i="4"/>
  <c r="J36" i="4" s="1"/>
  <c r="J41" i="4" s="1"/>
  <c r="F25" i="4"/>
  <c r="F36" i="4" s="1"/>
  <c r="M39" i="4"/>
  <c r="K7" i="39"/>
  <c r="L39" i="4"/>
  <c r="L42" i="4" s="1"/>
  <c r="L45" i="4" s="1"/>
  <c r="J7" i="39"/>
  <c r="H25" i="4"/>
  <c r="H36" i="4" s="1"/>
  <c r="H41" i="4" s="1"/>
  <c r="I25" i="4"/>
  <c r="I36" i="4" s="1"/>
  <c r="I41" i="4" s="1"/>
  <c r="G25" i="4"/>
  <c r="G36" i="4" s="1"/>
  <c r="G41" i="4" s="1"/>
  <c r="P42" i="4" l="1"/>
  <c r="P45" i="4" s="1"/>
  <c r="N42" i="4"/>
  <c r="N45" i="4" s="1"/>
  <c r="M42" i="4"/>
  <c r="M45" i="4" s="1"/>
  <c r="O42" i="4"/>
  <c r="O45" i="4" s="1"/>
  <c r="E25" i="39"/>
  <c r="E27" i="39" s="1"/>
  <c r="G25" i="39"/>
  <c r="G27" i="39" s="1"/>
  <c r="F25" i="39"/>
  <c r="F27" i="39" s="1"/>
  <c r="F39" i="4"/>
  <c r="H25" i="39"/>
  <c r="H27" i="39" s="1"/>
  <c r="I25" i="39"/>
  <c r="I27" i="39" s="1"/>
  <c r="F7" i="39"/>
  <c r="H39" i="4"/>
  <c r="H42" i="4" s="1"/>
  <c r="H45" i="4" s="1"/>
  <c r="H7" i="39"/>
  <c r="J39" i="4"/>
  <c r="J42" i="4" s="1"/>
  <c r="J45" i="4" s="1"/>
  <c r="K39" i="4"/>
  <c r="K42" i="4" s="1"/>
  <c r="K45" i="4" s="1"/>
  <c r="I7" i="39"/>
  <c r="G39" i="4"/>
  <c r="G42" i="4" s="1"/>
  <c r="G45" i="4" s="1"/>
  <c r="E7" i="39"/>
  <c r="E17" i="39" s="1"/>
  <c r="I39" i="4"/>
  <c r="I42" i="4" s="1"/>
  <c r="I45" i="4" s="1"/>
  <c r="G7" i="39"/>
  <c r="E28" i="39" l="1"/>
  <c r="F6" i="39" s="1"/>
  <c r="F17" i="39" s="1"/>
  <c r="F28" i="39" s="1"/>
  <c r="G6" i="39" s="1"/>
  <c r="G17" i="39" s="1"/>
  <c r="G28" i="39" s="1"/>
  <c r="H6" i="39" s="1"/>
  <c r="H17" i="39" s="1"/>
  <c r="H28" i="39" s="1"/>
  <c r="I6" i="39" s="1"/>
  <c r="I17" i="39" s="1"/>
  <c r="I28" i="39" s="1"/>
  <c r="J6" i="39" s="1"/>
  <c r="J17" i="39" s="1"/>
  <c r="J28" i="39" s="1"/>
  <c r="K6" i="39" s="1"/>
  <c r="K17" i="39" s="1"/>
  <c r="K28" i="39" s="1"/>
  <c r="L6" i="39" s="1"/>
  <c r="L17" i="39" s="1"/>
  <c r="L28" i="39" s="1"/>
  <c r="M6" i="39" s="1"/>
  <c r="M17" i="39" s="1"/>
  <c r="M28" i="39" s="1"/>
  <c r="N6" i="39" s="1"/>
  <c r="N17" i="39" s="1"/>
  <c r="N28" i="39" s="1"/>
  <c r="F42" i="4"/>
  <c r="F4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沖縄県庁</author>
  </authors>
  <commentList>
    <comment ref="A31" authorId="0" shapeId="0" xr:uid="{00000000-0006-0000-0100-000001000000}">
      <text>
        <r>
          <rPr>
            <sz val="10"/>
            <color indexed="81"/>
            <rFont val="ＭＳ 明朝"/>
            <family val="1"/>
            <charset val="128"/>
          </rPr>
          <t>土地資産の所有状況は、対象者提出の資産証明書より転記する。
また、機械・施設等については、対象者より、聞き取り等も含めて記載する。</t>
        </r>
      </text>
    </comment>
    <comment ref="B69" authorId="0" shapeId="0" xr:uid="{00000000-0006-0000-0100-000002000000}">
      <text>
        <r>
          <rPr>
            <sz val="10"/>
            <color indexed="81"/>
            <rFont val="ＭＳ 明朝"/>
            <family val="1"/>
            <charset val="128"/>
          </rPr>
          <t>この項目の記入は、固定資産償却シートに入力すると自動的に表示される。</t>
        </r>
      </text>
    </comment>
    <comment ref="R69" authorId="0" shapeId="0" xr:uid="{00000000-0006-0000-0100-000003000000}">
      <text>
        <r>
          <rPr>
            <sz val="10"/>
            <color indexed="81"/>
            <rFont val="ＭＳ 明朝"/>
            <family val="1"/>
            <charset val="128"/>
          </rPr>
          <t>この項目は、固定資産償却シートに入力すると自動的に表示される。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沖縄県庁</author>
  </authors>
  <commentList>
    <comment ref="I4" authorId="0" shapeId="0" xr:uid="{00000000-0006-0000-0200-000001000000}">
      <text>
        <r>
          <rPr>
            <sz val="10"/>
            <color indexed="81"/>
            <rFont val="ＭＳ 明朝"/>
            <family val="1"/>
            <charset val="128"/>
          </rPr>
          <t>数値のみ入力して下さい。
　例：「１１」と入力すると、「平成１１年度」と表示されます。　</t>
        </r>
      </text>
    </comment>
    <comment ref="C9" authorId="0" shapeId="0" xr:uid="{00000000-0006-0000-0200-000002000000}">
      <text>
        <r>
          <rPr>
            <sz val="10"/>
            <color indexed="81"/>
            <rFont val="ＭＳ 明朝"/>
            <family val="1"/>
            <charset val="128"/>
          </rPr>
          <t>更新率、事故率等については、整数値で入力する。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沖縄県庁</author>
  </authors>
  <commentList>
    <comment ref="D5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B17" authorId="1" shapeId="0" xr:uid="{00000000-0006-0000-0300-000002000000}">
      <text>
        <r>
          <rPr>
            <sz val="10"/>
            <color indexed="81"/>
            <rFont val="ＭＳ 明朝"/>
            <family val="1"/>
            <charset val="128"/>
          </rPr>
          <t>畜産経営以外の収入について、記入する。
標記以外に、「補てん金」又は共済払戻等の収入が発生した場合、又は計画する場合は、項目(収入名目)を記入の上、収入額を記入する。</t>
        </r>
      </text>
    </comment>
    <comment ref="Q25" authorId="1" shapeId="0" xr:uid="{00000000-0006-0000-0300-000003000000}">
      <text>
        <r>
          <rPr>
            <sz val="10"/>
            <color indexed="81"/>
            <rFont val="ＭＳ 明朝"/>
            <family val="1"/>
            <charset val="128"/>
          </rPr>
          <t>もと畜１頭当たりの購入単価(平均額)を記入する。</t>
        </r>
      </text>
    </comment>
    <comment ref="D42" authorId="0" shapeId="0" xr:uid="{00000000-0006-0000-03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沖縄県庁</author>
  </authors>
  <commentList>
    <comment ref="E4" authorId="0" shapeId="0" xr:uid="{00000000-0006-0000-04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D5" authorId="1" shapeId="0" xr:uid="{00000000-0006-0000-0400-000002000000}">
      <text>
        <r>
          <rPr>
            <sz val="10"/>
            <color indexed="81"/>
            <rFont val="ＭＳ 明朝"/>
            <family val="1"/>
            <charset val="128"/>
          </rPr>
          <t>単位：kg、本、ﾄﾝと記入する。</t>
        </r>
      </text>
    </comment>
    <comment ref="E25" authorId="0" shapeId="0" xr:uid="{00000000-0006-0000-04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45" authorId="0" shapeId="0" xr:uid="{00000000-0006-0000-04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65" authorId="0" shapeId="0" xr:uid="{00000000-0006-0000-04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85" authorId="0" shapeId="0" xr:uid="{00000000-0006-0000-04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105" authorId="0" shapeId="0" xr:uid="{00000000-0006-0000-04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19" authorId="0" shapeId="0" xr:uid="{00000000-0006-0000-0700-000001000000}">
      <text>
        <r>
          <rPr>
            <sz val="10"/>
            <color indexed="81"/>
            <rFont val="ＭＳ 明朝"/>
            <family val="1"/>
            <charset val="128"/>
          </rPr>
          <t>①減価償却 ②修繕 ③支払利息の３項目については、作目毎の内訳表には記入せず、別シ－トから直接転記又は入力とする。</t>
        </r>
      </text>
    </comment>
    <comment ref="C23" authorId="0" shapeId="0" xr:uid="{00000000-0006-0000-0700-000002000000}">
      <text>
        <r>
          <rPr>
            <sz val="10"/>
            <color indexed="81"/>
            <rFont val="ＭＳ 明朝"/>
            <family val="1"/>
            <charset val="128"/>
          </rPr>
          <t>　仮入力として、減価償却費の10㌫を計上していますが、比率の変更は当該表の備考欄に数値のみ入力し直して下さい。
　例として、補助残圧縮あるいはﾊ-ﾍﾞｽﾀ-等特殊事情の場合適宜見直して下さい。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G5" authorId="0" shapeId="0" xr:uid="{00000000-0006-0000-0800-000001000000}">
      <text>
        <r>
          <rPr>
            <sz val="12"/>
            <color indexed="81"/>
            <rFont val="ＭＳ 明朝"/>
            <family val="1"/>
            <charset val="128"/>
          </rPr>
          <t>　取得年度については、西暦に換算して入力して下さい。　
　推移表では、西暦と平成を併記しますが、計算は西暦で実施します。　</t>
        </r>
      </text>
    </comment>
    <comment ref="L5" authorId="0" shapeId="0" xr:uid="{00000000-0006-0000-0800-000002000000}">
      <text>
        <r>
          <rPr>
            <sz val="12"/>
            <color indexed="81"/>
            <rFont val="ＭＳ 明朝"/>
            <family val="1"/>
            <charset val="128"/>
          </rPr>
          <t>右欄の推移表及び収支計画では、本表の修繕費は採用していませんので、入力する場合は、参考として活用下さい。なお、収支計画では、年償却額の3%を修繕費として採用しています。</t>
        </r>
        <r>
          <rPr>
            <sz val="11"/>
            <color indexed="81"/>
            <rFont val="ＭＳ 明朝"/>
            <family val="1"/>
            <charset val="128"/>
          </rPr>
          <t xml:space="preserve">
</t>
        </r>
      </text>
    </comment>
    <comment ref="R79" authorId="0" shapeId="0" xr:uid="{00000000-0006-0000-0800-000003000000}">
      <text>
        <r>
          <rPr>
            <sz val="12"/>
            <color indexed="81"/>
            <rFont val="ＭＳ 明朝"/>
            <family val="1"/>
            <charset val="128"/>
          </rPr>
          <t>　農機具等については、償却費整理表を参考として、該当年度へ投資額（新規投資及び更新分）を入力して下さい。
　農地等取得は予定年度に取得予定額を、その他投資については、運転資金等を借入で調達予定している場合に入力して下さい。
　当該項目は、資金運用計画(ｼ-ﾄ名｢運用｣)で投資の項目に集計の上転記します。</t>
        </r>
      </text>
    </comment>
    <comment ref="G85" authorId="0" shapeId="0" xr:uid="{00000000-0006-0000-0800-000004000000}">
      <text>
        <r>
          <rPr>
            <sz val="12"/>
            <color indexed="81"/>
            <rFont val="ＭＳ 明朝"/>
            <family val="1"/>
            <charset val="128"/>
          </rPr>
          <t>　取得年度については、西暦に換算して入力して下さい。　
　推移表では、西暦と平成を併記しますが、計算は西暦で実施します。　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15" authorId="0" shapeId="0" xr:uid="{00000000-0006-0000-0900-000001000000}">
      <text>
        <r>
          <rPr>
            <sz val="12"/>
            <color indexed="81"/>
            <rFont val="ＭＳ 明朝"/>
            <family val="1"/>
            <charset val="128"/>
          </rPr>
          <t>３年ごとに家族構成を見直して下さい（結婚、出産等）</t>
        </r>
      </text>
    </comment>
    <comment ref="F19" authorId="0" shapeId="0" xr:uid="{00000000-0006-0000-0900-000002000000}">
      <text>
        <r>
          <rPr>
            <sz val="14"/>
            <color indexed="81"/>
            <rFont val="ＭＳ 明朝"/>
            <family val="1"/>
            <charset val="128"/>
          </rPr>
          <t xml:space="preserve">
＊当該資料は、必要に応じ基礎資料として添付して下さい。
＊１人当たり５０万円が平均的な家計費ですが、特に根拠はありませんので適宜地域の実情　　
　に合わせて単価を変えて（</t>
        </r>
        <r>
          <rPr>
            <b/>
            <sz val="14"/>
            <color indexed="81"/>
            <rFont val="ＭＳ 明朝"/>
            <family val="1"/>
            <charset val="128"/>
          </rPr>
          <t>増額して</t>
        </r>
        <r>
          <rPr>
            <sz val="14"/>
            <color indexed="81"/>
            <rFont val="ＭＳ 明朝"/>
            <family val="1"/>
            <charset val="128"/>
          </rPr>
          <t>）下さい。
＊学費については、適宜単価（</t>
        </r>
        <r>
          <rPr>
            <b/>
            <sz val="14"/>
            <color indexed="81"/>
            <rFont val="ＭＳ 明朝"/>
            <family val="1"/>
            <charset val="128"/>
          </rPr>
          <t>増額</t>
        </r>
        <r>
          <rPr>
            <sz val="14"/>
            <color indexed="81"/>
            <rFont val="ＭＳ 明朝"/>
            <family val="1"/>
            <charset val="128"/>
          </rPr>
          <t>）を変えること。（特に高校生、大学生等）
　高校・大学入学時の支度金又は離島から一時的（３年間）に下宿する等短期的な出費につ　　
　いては、直接該当項目へ入力(ﾛｯｸ解除の上)し、下段に説明書きをして下さい。
＊家計費の５０万／人については数名家族では問題ないが、</t>
        </r>
        <r>
          <rPr>
            <b/>
            <sz val="14"/>
            <color indexed="81"/>
            <rFont val="ＭＳ 明朝"/>
            <family val="1"/>
            <charset val="128"/>
          </rPr>
          <t>申請者が独身の場合</t>
        </r>
        <r>
          <rPr>
            <sz val="14"/>
            <color indexed="81"/>
            <rFont val="ＭＳ 明朝"/>
            <family val="1"/>
            <charset val="128"/>
          </rPr>
          <t xml:space="preserve">の家計費　
　については、適宜単価を上げること。（例：100万／人）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F3" authorId="0" shapeId="0" xr:uid="{00000000-0006-0000-0A00-000001000000}">
      <text>
        <r>
          <rPr>
            <b/>
            <sz val="12"/>
            <color indexed="81"/>
            <rFont val="ＭＳ 明朝"/>
            <family val="1"/>
            <charset val="128"/>
          </rPr>
          <t>「支払方式」「初回償還年」「借入年度」「借入金額」の項目は必須入力です</t>
        </r>
      </text>
    </comment>
  </commentList>
</comments>
</file>

<file path=xl/sharedStrings.xml><?xml version="1.0" encoding="utf-8"?>
<sst xmlns="http://schemas.openxmlformats.org/spreadsheetml/2006/main" count="1321" uniqueCount="592">
  <si>
    <t>〒</t>
    <phoneticPr fontId="3"/>
  </si>
  <si>
    <t>（１）経営体の概要</t>
    <rPh sb="3" eb="6">
      <t>ケイエイタイ</t>
    </rPh>
    <rPh sb="7" eb="9">
      <t>ガイヨウ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</si>
  <si>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</si>
  <si>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</si>
  <si>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</si>
  <si>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続柄</t>
    <rPh sb="0" eb="2">
      <t>ゾクガラ</t>
    </rPh>
    <phoneticPr fontId="3"/>
  </si>
  <si>
    <t>農業従事</t>
    <rPh sb="0" eb="2">
      <t>ノウギョウ</t>
    </rPh>
    <rPh sb="2" eb="4">
      <t>ジュウジ</t>
    </rPh>
    <phoneticPr fontId="3"/>
  </si>
  <si>
    <t>農外就労</t>
    <rPh sb="0" eb="1">
      <t>ノウ</t>
    </rPh>
    <rPh sb="1" eb="2">
      <t>ガイ</t>
    </rPh>
    <rPh sb="2" eb="4">
      <t>シュウロウ</t>
    </rPh>
    <phoneticPr fontId="3"/>
  </si>
  <si>
    <t>農外所得</t>
    <rPh sb="0" eb="1">
      <t>ノウ</t>
    </rPh>
    <rPh sb="1" eb="2">
      <t>ガイ</t>
    </rPh>
    <rPh sb="2" eb="4">
      <t>ショトク</t>
    </rPh>
    <phoneticPr fontId="3"/>
  </si>
  <si>
    <t>備考</t>
    <rPh sb="0" eb="2">
      <t>ビコウ</t>
    </rPh>
    <phoneticPr fontId="3"/>
  </si>
  <si>
    <t>日数(日)</t>
    <rPh sb="0" eb="2">
      <t>ニッスウ</t>
    </rPh>
    <rPh sb="3" eb="4">
      <t>ヒ</t>
    </rPh>
    <phoneticPr fontId="3"/>
  </si>
  <si>
    <t>職種</t>
    <rPh sb="0" eb="2">
      <t>ショクシュ</t>
    </rPh>
    <phoneticPr fontId="3"/>
  </si>
  <si>
    <t>従事日数</t>
    <rPh sb="0" eb="2">
      <t>ジュウジ</t>
    </rPh>
    <rPh sb="2" eb="4">
      <t>ニッスウ</t>
    </rPh>
    <phoneticPr fontId="3"/>
  </si>
  <si>
    <t>(円)</t>
    <rPh sb="1" eb="2">
      <t>エン</t>
    </rPh>
    <phoneticPr fontId="3"/>
  </si>
  <si>
    <t>家族構成</t>
    <rPh sb="0" eb="2">
      <t>カゾク</t>
    </rPh>
    <rPh sb="2" eb="4">
      <t>コウセイ</t>
    </rPh>
    <phoneticPr fontId="3"/>
  </si>
  <si>
    <t>雇用</t>
    <rPh sb="0" eb="2">
      <t>コヨウ</t>
    </rPh>
    <phoneticPr fontId="3"/>
  </si>
  <si>
    <t>常雇</t>
    <rPh sb="0" eb="1">
      <t>ツネ</t>
    </rPh>
    <rPh sb="1" eb="2">
      <t>コヨウ</t>
    </rPh>
    <phoneticPr fontId="3"/>
  </si>
  <si>
    <t>年間人員</t>
    <rPh sb="0" eb="2">
      <t>ネンカン</t>
    </rPh>
    <rPh sb="2" eb="4">
      <t>ジンイン</t>
    </rPh>
    <phoneticPr fontId="3"/>
  </si>
  <si>
    <t>人</t>
    <rPh sb="0" eb="1">
      <t>ヒト</t>
    </rPh>
    <phoneticPr fontId="3"/>
  </si>
  <si>
    <t>臨時雇</t>
  </si>
  <si>
    <t>年間労賃</t>
    <rPh sb="0" eb="2">
      <t>ネンカン</t>
    </rPh>
    <rPh sb="2" eb="4">
      <t>ロウチン</t>
    </rPh>
    <phoneticPr fontId="3"/>
  </si>
  <si>
    <t>円</t>
    <rPh sb="0" eb="1">
      <t>エン</t>
    </rPh>
    <phoneticPr fontId="3"/>
  </si>
  <si>
    <t>その他</t>
    <rPh sb="0" eb="3">
      <t>ソノタ</t>
    </rPh>
    <phoneticPr fontId="3"/>
  </si>
  <si>
    <t>組合員加入年度</t>
    <rPh sb="0" eb="3">
      <t>クミアイイン</t>
    </rPh>
    <rPh sb="3" eb="5">
      <t>カニュウ</t>
    </rPh>
    <rPh sb="5" eb="7">
      <t>ネンド</t>
    </rPh>
    <phoneticPr fontId="3"/>
  </si>
  <si>
    <t>口</t>
    <rPh sb="0" eb="1">
      <t>クチ</t>
    </rPh>
    <phoneticPr fontId="3"/>
  </si>
  <si>
    <t>合　　　計</t>
    <rPh sb="0" eb="5">
      <t>ゴウケイ</t>
    </rPh>
    <phoneticPr fontId="3"/>
  </si>
  <si>
    <t>契約件数</t>
    <rPh sb="0" eb="2">
      <t>ケイヤク</t>
    </rPh>
    <rPh sb="2" eb="4">
      <t>ケンスウ</t>
    </rPh>
    <phoneticPr fontId="3"/>
  </si>
  <si>
    <t>保証金額(万円)</t>
    <rPh sb="0" eb="2">
      <t>ホショウ</t>
    </rPh>
    <rPh sb="2" eb="4">
      <t>キンガク</t>
    </rPh>
    <rPh sb="5" eb="6">
      <t>マン</t>
    </rPh>
    <rPh sb="6" eb="7">
      <t>エン</t>
    </rPh>
    <phoneticPr fontId="3"/>
  </si>
  <si>
    <t>掛金額(年間)</t>
    <rPh sb="0" eb="2">
      <t>カケキン</t>
    </rPh>
    <rPh sb="2" eb="3">
      <t>ガク</t>
    </rPh>
    <rPh sb="4" eb="6">
      <t>ネンカン</t>
    </rPh>
    <phoneticPr fontId="3"/>
  </si>
  <si>
    <t>積立金額</t>
    <rPh sb="0" eb="2">
      <t>ツミタ</t>
    </rPh>
    <rPh sb="2" eb="4">
      <t>キンガク</t>
    </rPh>
    <phoneticPr fontId="3"/>
  </si>
  <si>
    <t>生命</t>
    <rPh sb="0" eb="2">
      <t>セイメイ</t>
    </rPh>
    <phoneticPr fontId="3"/>
  </si>
  <si>
    <t>自動車</t>
    <rPh sb="0" eb="3">
      <t>ジドウシャ</t>
    </rPh>
    <phoneticPr fontId="3"/>
  </si>
  <si>
    <t>建物</t>
    <rPh sb="0" eb="2">
      <t>タテモノ</t>
    </rPh>
    <phoneticPr fontId="3"/>
  </si>
  <si>
    <t>合計</t>
    <rPh sb="0" eb="2">
      <t>ゴウケイ</t>
    </rPh>
    <phoneticPr fontId="3"/>
  </si>
  <si>
    <t>地目</t>
    <rPh sb="0" eb="2">
      <t>チモク</t>
    </rPh>
    <phoneticPr fontId="3"/>
  </si>
  <si>
    <t>所有面積(ｱ)</t>
    <rPh sb="0" eb="2">
      <t>ショユウ</t>
    </rPh>
    <rPh sb="2" eb="4">
      <t>メンセキ</t>
    </rPh>
    <phoneticPr fontId="3"/>
  </si>
  <si>
    <t>㎡</t>
  </si>
  <si>
    <t>種類</t>
    <rPh sb="0" eb="2">
      <t>シュルイ</t>
    </rPh>
    <phoneticPr fontId="3"/>
  </si>
  <si>
    <t>台数</t>
    <rPh sb="0" eb="2">
      <t>ダイスウ</t>
    </rPh>
    <phoneticPr fontId="3"/>
  </si>
  <si>
    <t>取得価格</t>
    <rPh sb="0" eb="2">
      <t>シュトク</t>
    </rPh>
    <rPh sb="2" eb="4">
      <t>カカク</t>
    </rPh>
    <phoneticPr fontId="3"/>
  </si>
  <si>
    <t>経過年数</t>
    <rPh sb="0" eb="2">
      <t>ケイカ</t>
    </rPh>
    <rPh sb="2" eb="4">
      <t>ネンスウ</t>
    </rPh>
    <phoneticPr fontId="3"/>
  </si>
  <si>
    <t>評価額</t>
    <rPh sb="0" eb="2">
      <t>ヒョウカ</t>
    </rPh>
    <rPh sb="2" eb="3">
      <t>ガク</t>
    </rPh>
    <phoneticPr fontId="3"/>
  </si>
  <si>
    <t>土地</t>
    <rPh sb="0" eb="2">
      <t>トチ</t>
    </rPh>
    <phoneticPr fontId="3"/>
  </si>
  <si>
    <t>田</t>
    <rPh sb="0" eb="1">
      <t>タ</t>
    </rPh>
    <phoneticPr fontId="3"/>
  </si>
  <si>
    <t>畑地</t>
    <rPh sb="0" eb="2">
      <t>ハタチ</t>
    </rPh>
    <phoneticPr fontId="3"/>
  </si>
  <si>
    <t>計</t>
    <rPh sb="0" eb="1">
      <t>ケイ</t>
    </rPh>
    <phoneticPr fontId="3"/>
  </si>
  <si>
    <t>樹園地</t>
    <rPh sb="0" eb="1">
      <t>ジュ</t>
    </rPh>
    <rPh sb="1" eb="3">
      <t>エンチ</t>
    </rPh>
    <phoneticPr fontId="3"/>
  </si>
  <si>
    <t>山林</t>
    <rPh sb="0" eb="2">
      <t>サンリン</t>
    </rPh>
    <phoneticPr fontId="3"/>
  </si>
  <si>
    <t>面積</t>
    <rPh sb="0" eb="2">
      <t>メンセキ</t>
    </rPh>
    <phoneticPr fontId="3"/>
  </si>
  <si>
    <t>建物・施設</t>
    <rPh sb="0" eb="2">
      <t>タテモノ</t>
    </rPh>
    <rPh sb="3" eb="5">
      <t>シセツ</t>
    </rPh>
    <phoneticPr fontId="3"/>
  </si>
  <si>
    <t>前年実績</t>
    <rPh sb="0" eb="2">
      <t>ゼンネン</t>
    </rPh>
    <rPh sb="2" eb="4">
      <t>ジッセキ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</si>
  <si>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</si>
  <si>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</si>
  <si>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4年目</t>
    <rPh sb="1" eb="3">
      <t>ネンメ</t>
    </rPh>
    <phoneticPr fontId="3"/>
  </si>
  <si>
    <t>5年目</t>
    <rPh sb="1" eb="3">
      <t>ネンメ</t>
    </rPh>
    <phoneticPr fontId="3"/>
  </si>
  <si>
    <t>6年目</t>
    <rPh sb="1" eb="3">
      <t>ネンメ</t>
    </rPh>
    <phoneticPr fontId="3"/>
  </si>
  <si>
    <t>7年目</t>
    <rPh sb="1" eb="3">
      <t>ネンメ</t>
    </rPh>
    <phoneticPr fontId="3"/>
  </si>
  <si>
    <t>8年目</t>
    <rPh sb="1" eb="3">
      <t>ネンメ</t>
    </rPh>
    <phoneticPr fontId="3"/>
  </si>
  <si>
    <t>出資口数及び出資金額</t>
    <rPh sb="0" eb="2">
      <t>シュッシ</t>
    </rPh>
    <rPh sb="2" eb="3">
      <t>クチ</t>
    </rPh>
    <rPh sb="3" eb="4">
      <t>スウ</t>
    </rPh>
    <rPh sb="4" eb="5">
      <t>オヨ</t>
    </rPh>
    <rPh sb="6" eb="9">
      <t>シュッシキン</t>
    </rPh>
    <rPh sb="9" eb="10">
      <t>ガク</t>
    </rPh>
    <phoneticPr fontId="3"/>
  </si>
  <si>
    <t>地番</t>
    <rPh sb="0" eb="2">
      <t>チバン</t>
    </rPh>
    <phoneticPr fontId="3"/>
  </si>
  <si>
    <t>うち貸付地</t>
    <rPh sb="2" eb="5">
      <t>カシツケチ</t>
    </rPh>
    <phoneticPr fontId="3"/>
  </si>
  <si>
    <t>先順位</t>
    <rPh sb="0" eb="1">
      <t>セン</t>
    </rPh>
    <rPh sb="1" eb="3">
      <t>ジュンイ</t>
    </rPh>
    <phoneticPr fontId="3"/>
  </si>
  <si>
    <t>その他</t>
    <rPh sb="2" eb="3">
      <t>タ</t>
    </rPh>
    <phoneticPr fontId="3"/>
  </si>
  <si>
    <t>（３）組合・共済・保険加入の状況（申請日現在）</t>
    <rPh sb="3" eb="5">
      <t>クミアイ</t>
    </rPh>
    <rPh sb="6" eb="8">
      <t>キョウサイ</t>
    </rPh>
    <rPh sb="9" eb="11">
      <t>ホケン</t>
    </rPh>
    <rPh sb="11" eb="13">
      <t>カニュウ</t>
    </rPh>
    <rPh sb="14" eb="16">
      <t>ジョウキョウ</t>
    </rPh>
    <rPh sb="17" eb="19">
      <t>シンセイ</t>
    </rPh>
    <rPh sb="19" eb="20">
      <t>ヒ</t>
    </rPh>
    <rPh sb="20" eb="22">
      <t>ゲンザイ</t>
    </rPh>
    <phoneticPr fontId="3"/>
  </si>
  <si>
    <t>（４）固定資産の状況</t>
    <rPh sb="3" eb="5">
      <t>コテイ</t>
    </rPh>
    <rPh sb="5" eb="7">
      <t>シサン</t>
    </rPh>
    <rPh sb="8" eb="10">
      <t>ジョウキョウ</t>
    </rPh>
    <phoneticPr fontId="3"/>
  </si>
  <si>
    <t>氏名：</t>
    <rPh sb="0" eb="2">
      <t>シメイ</t>
    </rPh>
    <phoneticPr fontId="3"/>
  </si>
  <si>
    <t>単位：円</t>
    <rPh sb="0" eb="2">
      <t>タンイ</t>
    </rPh>
    <rPh sb="3" eb="4">
      <t>エン</t>
    </rPh>
    <phoneticPr fontId="3"/>
  </si>
  <si>
    <t>台数・面積</t>
    <rPh sb="0" eb="1">
      <t>ダイ</t>
    </rPh>
    <rPh sb="1" eb="2">
      <t>スウ</t>
    </rPh>
    <rPh sb="3" eb="5">
      <t>メンセキ</t>
    </rPh>
    <phoneticPr fontId="3"/>
  </si>
  <si>
    <t>型式・構造</t>
    <rPh sb="0" eb="2">
      <t>カタシキ</t>
    </rPh>
    <rPh sb="3" eb="5">
      <t>コウゾウ</t>
    </rPh>
    <phoneticPr fontId="3"/>
  </si>
  <si>
    <t>新調価格</t>
    <rPh sb="0" eb="2">
      <t>シンチョウ</t>
    </rPh>
    <rPh sb="2" eb="4">
      <t>カカク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</si>
  <si>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</si>
  <si>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残存割合</t>
    <rPh sb="0" eb="2">
      <t>ザンゾン</t>
    </rPh>
    <rPh sb="2" eb="4">
      <t>ワリアイ</t>
    </rPh>
    <phoneticPr fontId="3"/>
  </si>
  <si>
    <t>償却費</t>
    <rPh sb="0" eb="3">
      <t>ショウキャクヒ</t>
    </rPh>
    <phoneticPr fontId="3"/>
  </si>
  <si>
    <t>年償却費</t>
    <rPh sb="0" eb="1">
      <t>ネン</t>
    </rPh>
    <rPh sb="1" eb="4">
      <t>ショウキャクヒ</t>
    </rPh>
    <phoneticPr fontId="3"/>
  </si>
  <si>
    <t>修繕費係数</t>
    <rPh sb="0" eb="3">
      <t>シュウゼンヒ</t>
    </rPh>
    <rPh sb="3" eb="5">
      <t>ケイスウ</t>
    </rPh>
    <phoneticPr fontId="3"/>
  </si>
  <si>
    <t>年間修繕費</t>
    <rPh sb="0" eb="2">
      <t>ネンカン</t>
    </rPh>
    <rPh sb="2" eb="5">
      <t>シュウゼンヒ</t>
    </rPh>
    <phoneticPr fontId="3"/>
  </si>
  <si>
    <t>備      考</t>
    <rPh sb="0" eb="8">
      <t>ビコウ</t>
    </rPh>
    <phoneticPr fontId="3"/>
  </si>
  <si>
    <t>（西暦）</t>
    <rPh sb="1" eb="3">
      <t>セイレキ</t>
    </rPh>
    <phoneticPr fontId="3"/>
  </si>
  <si>
    <t>現　　　　況</t>
    <rPh sb="0" eb="6">
      <t>ゲンキョウ</t>
    </rPh>
    <phoneticPr fontId="3"/>
  </si>
  <si>
    <t>大　　  農  　　具</t>
    <rPh sb="0" eb="1">
      <t>ダイ</t>
    </rPh>
    <rPh sb="5" eb="11">
      <t>ノウキグ</t>
    </rPh>
    <phoneticPr fontId="3"/>
  </si>
  <si>
    <t>現況償却費合計</t>
    <rPh sb="0" eb="2">
      <t>ゲンキョウ</t>
    </rPh>
    <rPh sb="2" eb="5">
      <t>ショウキャクヒ</t>
    </rPh>
    <rPh sb="5" eb="7">
      <t>ゴウケイ</t>
    </rPh>
    <phoneticPr fontId="3"/>
  </si>
  <si>
    <t>小計（現況分）</t>
    <rPh sb="0" eb="2">
      <t>ショウケイ</t>
    </rPh>
    <rPh sb="3" eb="5">
      <t>ゲンキョウ</t>
    </rPh>
    <rPh sb="5" eb="6">
      <t>ブン</t>
    </rPh>
    <phoneticPr fontId="3"/>
  </si>
  <si>
    <t>新規購入（更新）</t>
    <rPh sb="0" eb="2">
      <t>シンキ</t>
    </rPh>
    <rPh sb="2" eb="4">
      <t>コウニュウ</t>
    </rPh>
    <rPh sb="5" eb="7">
      <t>コウシン</t>
    </rPh>
    <phoneticPr fontId="3"/>
  </si>
  <si>
    <t>新　規　導　入</t>
    <rPh sb="0" eb="3">
      <t>シンキ</t>
    </rPh>
    <rPh sb="4" eb="7">
      <t>ドウニュウ</t>
    </rPh>
    <phoneticPr fontId="3"/>
  </si>
  <si>
    <t>目標償却費合計</t>
    <rPh sb="0" eb="2">
      <t>モクヒョウ</t>
    </rPh>
    <rPh sb="2" eb="4">
      <t>ショウキャク</t>
    </rPh>
    <rPh sb="4" eb="5">
      <t>ヒ</t>
    </rPh>
    <rPh sb="5" eb="7">
      <t>ゴウケイ</t>
    </rPh>
    <phoneticPr fontId="3"/>
  </si>
  <si>
    <t>小計（新規分）</t>
    <rPh sb="0" eb="2">
      <t>ショウケイ</t>
    </rPh>
    <rPh sb="3" eb="5">
      <t>シンキ</t>
    </rPh>
    <rPh sb="5" eb="6">
      <t>ブン</t>
    </rPh>
    <phoneticPr fontId="3"/>
  </si>
  <si>
    <t>合計（大農具）</t>
    <rPh sb="0" eb="2">
      <t>ゴウケイ</t>
    </rPh>
    <rPh sb="3" eb="4">
      <t>ダイ</t>
    </rPh>
    <rPh sb="4" eb="6">
      <t>ノウグ</t>
    </rPh>
    <phoneticPr fontId="3"/>
  </si>
  <si>
    <t>施　　　　　　　設</t>
    <rPh sb="0" eb="9">
      <t>シセツ</t>
    </rPh>
    <phoneticPr fontId="3"/>
  </si>
  <si>
    <t>現　　　　　況</t>
    <rPh sb="0" eb="7">
      <t>ゲンキョウ</t>
    </rPh>
    <phoneticPr fontId="3"/>
  </si>
  <si>
    <t>新規建設（更新）</t>
    <rPh sb="0" eb="2">
      <t>シンキ</t>
    </rPh>
    <rPh sb="2" eb="4">
      <t>ケンセツ</t>
    </rPh>
    <rPh sb="5" eb="7">
      <t>コウシン</t>
    </rPh>
    <phoneticPr fontId="3"/>
  </si>
  <si>
    <t>新規建設</t>
    <rPh sb="0" eb="2">
      <t>シンキ</t>
    </rPh>
    <rPh sb="2" eb="4">
      <t>ケンセツ</t>
    </rPh>
    <phoneticPr fontId="3"/>
  </si>
  <si>
    <t>合計（施設）</t>
    <rPh sb="0" eb="2">
      <t>ゴウケイ</t>
    </rPh>
    <rPh sb="3" eb="5">
      <t>シセツ</t>
    </rPh>
    <phoneticPr fontId="3"/>
  </si>
  <si>
    <t>※備考欄に取得財産の経緯等（補助事業で導入・中古取得・更新・新規等）を記入する。</t>
    <rPh sb="1" eb="4">
      <t>ビコウラン</t>
    </rPh>
    <rPh sb="5" eb="7">
      <t>シュトク</t>
    </rPh>
    <rPh sb="7" eb="9">
      <t>ザイサン</t>
    </rPh>
    <rPh sb="10" eb="12">
      <t>ケイイ</t>
    </rPh>
    <rPh sb="12" eb="13">
      <t>トウ</t>
    </rPh>
    <rPh sb="14" eb="16">
      <t>ホジョ</t>
    </rPh>
    <rPh sb="16" eb="18">
      <t>ジギョウ</t>
    </rPh>
    <rPh sb="19" eb="21">
      <t>ドウニュウ</t>
    </rPh>
    <rPh sb="22" eb="24">
      <t>チュウコ</t>
    </rPh>
    <rPh sb="24" eb="26">
      <t>シュトク</t>
    </rPh>
    <rPh sb="27" eb="29">
      <t>コウシン</t>
    </rPh>
    <rPh sb="30" eb="32">
      <t>シンキ</t>
    </rPh>
    <rPh sb="32" eb="33">
      <t>トウ</t>
    </rPh>
    <rPh sb="35" eb="37">
      <t>キニュウ</t>
    </rPh>
    <phoneticPr fontId="3"/>
  </si>
  <si>
    <t>総計（大農具＋施設）</t>
    <rPh sb="0" eb="1">
      <t>ソウ</t>
    </rPh>
    <rPh sb="1" eb="2">
      <t>ケイ</t>
    </rPh>
    <rPh sb="3" eb="6">
      <t>ダイノウグ</t>
    </rPh>
    <rPh sb="7" eb="9">
      <t>シセツ</t>
    </rPh>
    <phoneticPr fontId="3"/>
  </si>
  <si>
    <t>新規投資(補助金含)</t>
    <rPh sb="0" eb="2">
      <t>シンキ</t>
    </rPh>
    <rPh sb="2" eb="4">
      <t>トウシ</t>
    </rPh>
    <rPh sb="5" eb="8">
      <t>ホジョキン</t>
    </rPh>
    <rPh sb="8" eb="9">
      <t>フク</t>
    </rPh>
    <phoneticPr fontId="3"/>
  </si>
  <si>
    <t>農機具・施設関係投資額</t>
    <rPh sb="0" eb="3">
      <t>ノウキグ</t>
    </rPh>
    <rPh sb="4" eb="6">
      <t>シセツ</t>
    </rPh>
    <rPh sb="6" eb="8">
      <t>カンケイ</t>
    </rPh>
    <rPh sb="8" eb="10">
      <t>トウシ</t>
    </rPh>
    <rPh sb="10" eb="11">
      <t>ガク</t>
    </rPh>
    <phoneticPr fontId="3"/>
  </si>
  <si>
    <t>農地等取得投資額</t>
    <rPh sb="0" eb="2">
      <t>ノウチ</t>
    </rPh>
    <rPh sb="2" eb="5">
      <t>トウシュトク</t>
    </rPh>
    <rPh sb="5" eb="7">
      <t>トウシ</t>
    </rPh>
    <rPh sb="7" eb="8">
      <t>ガク</t>
    </rPh>
    <phoneticPr fontId="3"/>
  </si>
  <si>
    <t>その他投資額（運転資金）</t>
    <rPh sb="0" eb="3">
      <t>ソノタ</t>
    </rPh>
    <rPh sb="3" eb="5">
      <t>トウシ</t>
    </rPh>
    <rPh sb="5" eb="6">
      <t>ガク</t>
    </rPh>
    <rPh sb="7" eb="9">
      <t>ウンテン</t>
    </rPh>
    <rPh sb="9" eb="11">
      <t>シキン</t>
    </rPh>
    <phoneticPr fontId="3"/>
  </si>
  <si>
    <t>（単位：円）</t>
  </si>
  <si>
    <t>（１／２）</t>
  </si>
  <si>
    <t>（２／２）</t>
  </si>
  <si>
    <t>資　　金　　名</t>
  </si>
  <si>
    <t>整理番号</t>
  </si>
  <si>
    <t>資金使途</t>
  </si>
  <si>
    <t>借入先</t>
  </si>
  <si>
    <t>支払方式</t>
  </si>
  <si>
    <t>初回償還年</t>
  </si>
  <si>
    <t>借入年度(西暦)</t>
  </si>
  <si>
    <t>借入金額</t>
  </si>
  <si>
    <t>約定利率</t>
  </si>
  <si>
    <t>1.元金均等</t>
  </si>
  <si>
    <t>1.翌年度</t>
  </si>
  <si>
    <t>償還期間</t>
  </si>
  <si>
    <t>(初回償還額)</t>
  </si>
  <si>
    <t>2.元利均等</t>
  </si>
  <si>
    <t>2.借入年</t>
  </si>
  <si>
    <t>内据置期間</t>
  </si>
  <si>
    <t>(２回目以降)</t>
  </si>
  <si>
    <t>農　　業　　負　　債</t>
  </si>
  <si>
    <t>－</t>
  </si>
  <si>
    <t>-</t>
  </si>
  <si>
    <t>事　業　外　負　債</t>
  </si>
  <si>
    <t>合　　　計</t>
  </si>
  <si>
    <t>元 利</t>
  </si>
  <si>
    <t>氏名　：</t>
    <rPh sb="0" eb="2">
      <t>シメイ</t>
    </rPh>
    <phoneticPr fontId="3"/>
  </si>
  <si>
    <t>実績</t>
    <rPh sb="0" eb="2">
      <t>ジッセキ</t>
    </rPh>
    <phoneticPr fontId="3"/>
  </si>
  <si>
    <t>１年次</t>
    <rPh sb="1" eb="3">
      <t>ネンジ</t>
    </rPh>
    <phoneticPr fontId="3"/>
  </si>
  <si>
    <t>２年次</t>
  </si>
  <si>
    <t>３年次</t>
  </si>
  <si>
    <t>４年次</t>
  </si>
  <si>
    <t>５年次</t>
  </si>
  <si>
    <t>６年次</t>
  </si>
  <si>
    <t>７年次</t>
  </si>
  <si>
    <t>８年次</t>
  </si>
  <si>
    <t>９年次</t>
  </si>
  <si>
    <t>１０年次</t>
  </si>
  <si>
    <t>計算基礎</t>
    <rPh sb="0" eb="2">
      <t>ケイサン</t>
    </rPh>
    <rPh sb="2" eb="4">
      <t>キソ</t>
    </rPh>
    <phoneticPr fontId="3"/>
  </si>
  <si>
    <t>１人当たり</t>
    <rPh sb="1" eb="2">
      <t>ニン</t>
    </rPh>
    <rPh sb="2" eb="3">
      <t>ア</t>
    </rPh>
    <phoneticPr fontId="3"/>
  </si>
  <si>
    <t>食費</t>
    <rPh sb="0" eb="2">
      <t>ショクヒ</t>
    </rPh>
    <phoneticPr fontId="3"/>
  </si>
  <si>
    <t>居住費</t>
    <rPh sb="0" eb="1">
      <t>イ</t>
    </rPh>
    <rPh sb="1" eb="2">
      <t>ジュウ</t>
    </rPh>
    <rPh sb="2" eb="3">
      <t>ヒ</t>
    </rPh>
    <phoneticPr fontId="3"/>
  </si>
  <si>
    <t>被服費</t>
    <rPh sb="0" eb="3">
      <t>ヒフクヒ</t>
    </rPh>
    <phoneticPr fontId="3"/>
  </si>
  <si>
    <t>教育費</t>
    <rPh sb="0" eb="3">
      <t>キョウイクヒ</t>
    </rPh>
    <phoneticPr fontId="3"/>
  </si>
  <si>
    <t>水道光熱費</t>
    <rPh sb="0" eb="2">
      <t>スイドウ</t>
    </rPh>
    <rPh sb="2" eb="5">
      <t>コウネツヒ</t>
    </rPh>
    <phoneticPr fontId="3"/>
  </si>
  <si>
    <t>保険衛生費</t>
    <rPh sb="0" eb="2">
      <t>ホケン</t>
    </rPh>
    <rPh sb="2" eb="4">
      <t>エイセイ</t>
    </rPh>
    <rPh sb="4" eb="5">
      <t>ヒ</t>
    </rPh>
    <phoneticPr fontId="3"/>
  </si>
  <si>
    <t>娯楽交際費</t>
    <rPh sb="0" eb="2">
      <t>ゴラク</t>
    </rPh>
    <rPh sb="2" eb="5">
      <t>コウサイヒ</t>
    </rPh>
    <phoneticPr fontId="3"/>
  </si>
  <si>
    <t>家族人数</t>
    <rPh sb="0" eb="2">
      <t>カゾク</t>
    </rPh>
    <rPh sb="2" eb="4">
      <t>ニンズウ</t>
    </rPh>
    <phoneticPr fontId="3"/>
  </si>
  <si>
    <t>（内学生）</t>
    <rPh sb="1" eb="2">
      <t>ウチ</t>
    </rPh>
    <rPh sb="2" eb="4">
      <t>ガクセイ</t>
    </rPh>
    <phoneticPr fontId="3"/>
  </si>
  <si>
    <t>【家族構成】</t>
    <rPh sb="1" eb="3">
      <t>カゾク</t>
    </rPh>
    <rPh sb="3" eb="5">
      <t>コウセイ</t>
    </rPh>
    <phoneticPr fontId="3"/>
  </si>
  <si>
    <t>性別</t>
    <rPh sb="0" eb="2">
      <t>セイベツ</t>
    </rPh>
    <phoneticPr fontId="3"/>
  </si>
  <si>
    <t>職業</t>
    <rPh sb="0" eb="1">
      <t>ショク</t>
    </rPh>
    <rPh sb="1" eb="2">
      <t>ギョウ</t>
    </rPh>
    <phoneticPr fontId="3"/>
  </si>
  <si>
    <t>①</t>
    <phoneticPr fontId="3"/>
  </si>
  <si>
    <t>（％）②</t>
    <phoneticPr fontId="3"/>
  </si>
  <si>
    <t>③＝①×(1-②/100)</t>
    <phoneticPr fontId="3"/>
  </si>
  <si>
    <t>⑤＝③／④</t>
    <phoneticPr fontId="3"/>
  </si>
  <si>
    <t>⑥</t>
    <phoneticPr fontId="3"/>
  </si>
  <si>
    <t>⑦＝①×⑥÷④</t>
    <phoneticPr fontId="3"/>
  </si>
  <si>
    <t>粗　収　入</t>
    <rPh sb="0" eb="1">
      <t>ソ</t>
    </rPh>
    <rPh sb="2" eb="5">
      <t>シュウニュウ</t>
    </rPh>
    <phoneticPr fontId="3"/>
  </si>
  <si>
    <t>経　　　　　営　　　　　費</t>
    <rPh sb="0" eb="1">
      <t>ケイ</t>
    </rPh>
    <rPh sb="6" eb="7">
      <t>エイ</t>
    </rPh>
    <rPh sb="12" eb="13">
      <t>ヒ</t>
    </rPh>
    <phoneticPr fontId="3"/>
  </si>
  <si>
    <t>別添「償却表」参照</t>
    <rPh sb="0" eb="2">
      <t>ベッテン</t>
    </rPh>
    <rPh sb="3" eb="5">
      <t>ショウキャク</t>
    </rPh>
    <rPh sb="5" eb="6">
      <t>ヒョウ</t>
    </rPh>
    <rPh sb="7" eb="9">
      <t>サンショウ</t>
    </rPh>
    <phoneticPr fontId="3"/>
  </si>
  <si>
    <t>支払利息</t>
    <rPh sb="0" eb="2">
      <t>シハライ</t>
    </rPh>
    <rPh sb="2" eb="4">
      <t>リソク</t>
    </rPh>
    <phoneticPr fontId="3"/>
  </si>
  <si>
    <t>別添「償還表」参照</t>
    <rPh sb="0" eb="2">
      <t>ベッテン</t>
    </rPh>
    <rPh sb="3" eb="5">
      <t>ショウカン</t>
    </rPh>
    <rPh sb="5" eb="6">
      <t>ヒョウ</t>
    </rPh>
    <rPh sb="7" eb="9">
      <t>サンショウ</t>
    </rPh>
    <phoneticPr fontId="3"/>
  </si>
  <si>
    <t>〃</t>
    <phoneticPr fontId="3"/>
  </si>
  <si>
    <t>〃</t>
    <phoneticPr fontId="3"/>
  </si>
  <si>
    <t>1年次</t>
    <phoneticPr fontId="3"/>
  </si>
  <si>
    <t>2年次</t>
  </si>
  <si>
    <t>3年次</t>
  </si>
  <si>
    <t>4年次</t>
  </si>
  <si>
    <t>5年次</t>
  </si>
  <si>
    <t>6年次</t>
  </si>
  <si>
    <t>7年次</t>
  </si>
  <si>
    <t>8年次</t>
  </si>
  <si>
    <t>9年次</t>
  </si>
  <si>
    <t>10年次</t>
  </si>
  <si>
    <t>経営費計(B)</t>
    <rPh sb="0" eb="1">
      <t>ケイヒ</t>
    </rPh>
    <rPh sb="1" eb="2">
      <t>エイ</t>
    </rPh>
    <rPh sb="2" eb="3">
      <t>ヒ</t>
    </rPh>
    <rPh sb="3" eb="4">
      <t>ケイ</t>
    </rPh>
    <phoneticPr fontId="3"/>
  </si>
  <si>
    <t>粗収入(A)</t>
    <rPh sb="0" eb="1">
      <t>ソ</t>
    </rPh>
    <rPh sb="1" eb="3">
      <t>シュウニュウ</t>
    </rPh>
    <phoneticPr fontId="3"/>
  </si>
  <si>
    <t>減  価
償却費</t>
    <rPh sb="0" eb="4">
      <t>ゲンカ</t>
    </rPh>
    <rPh sb="5" eb="8">
      <t>ショウキャクヒ</t>
    </rPh>
    <phoneticPr fontId="3"/>
  </si>
  <si>
    <t>農業所得(A)-(B)=(C)</t>
    <rPh sb="0" eb="2">
      <t>ノウギョウ</t>
    </rPh>
    <rPh sb="2" eb="4">
      <t>ショトク</t>
    </rPh>
    <phoneticPr fontId="3"/>
  </si>
  <si>
    <t>農業所得(A)-(B)</t>
    <rPh sb="0" eb="2">
      <t>ノウギョウ</t>
    </rPh>
    <rPh sb="2" eb="4">
      <t>ショトク</t>
    </rPh>
    <phoneticPr fontId="3"/>
  </si>
  <si>
    <t>経営規模</t>
    <rPh sb="0" eb="2">
      <t>ケイエイ</t>
    </rPh>
    <rPh sb="2" eb="4">
      <t>キボ</t>
    </rPh>
    <phoneticPr fontId="19"/>
  </si>
  <si>
    <t>売上高</t>
    <rPh sb="0" eb="3">
      <t>ウリアゲダカ</t>
    </rPh>
    <phoneticPr fontId="19"/>
  </si>
  <si>
    <t>原材料費</t>
    <rPh sb="0" eb="3">
      <t>ゲンザイリョウ</t>
    </rPh>
    <rPh sb="3" eb="4">
      <t>ヒ</t>
    </rPh>
    <phoneticPr fontId="19"/>
  </si>
  <si>
    <t>施設・機械費</t>
    <rPh sb="0" eb="2">
      <t>シセツ</t>
    </rPh>
    <rPh sb="3" eb="5">
      <t>キカイ</t>
    </rPh>
    <rPh sb="5" eb="6">
      <t>ヒ</t>
    </rPh>
    <phoneticPr fontId="19"/>
  </si>
  <si>
    <t>雇用労賃</t>
    <rPh sb="0" eb="2">
      <t>コヨウ</t>
    </rPh>
    <rPh sb="2" eb="4">
      <t>ロウチン</t>
    </rPh>
    <phoneticPr fontId="19"/>
  </si>
  <si>
    <t>支払利息</t>
    <rPh sb="0" eb="2">
      <t>シハライ</t>
    </rPh>
    <rPh sb="2" eb="4">
      <t>リソク</t>
    </rPh>
    <phoneticPr fontId="19"/>
  </si>
  <si>
    <t>支払地代</t>
    <rPh sb="0" eb="2">
      <t>シハライ</t>
    </rPh>
    <rPh sb="2" eb="4">
      <t>チダイ</t>
    </rPh>
    <phoneticPr fontId="19"/>
  </si>
  <si>
    <t>その他</t>
    <rPh sb="2" eb="3">
      <t>タ</t>
    </rPh>
    <phoneticPr fontId="19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</si>
  <si>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19"/>
  </si>
  <si>
    <t>計</t>
    <rPh sb="0" eb="1">
      <t>ケイ</t>
    </rPh>
    <phoneticPr fontId="19"/>
  </si>
  <si>
    <t>9年目</t>
    <rPh sb="1" eb="3">
      <t>ネンメ</t>
    </rPh>
    <phoneticPr fontId="3"/>
  </si>
  <si>
    <t>10年目</t>
    <rPh sb="2" eb="4">
      <t>ネンメ</t>
    </rPh>
    <phoneticPr fontId="3"/>
  </si>
  <si>
    <t>2年前実績</t>
    <rPh sb="1" eb="2">
      <t>ネン</t>
    </rPh>
    <rPh sb="2" eb="3">
      <t>マエ</t>
    </rPh>
    <rPh sb="3" eb="5">
      <t>ジッセキ</t>
    </rPh>
    <phoneticPr fontId="3"/>
  </si>
  <si>
    <t>3年前実績</t>
    <rPh sb="1" eb="2">
      <t>ネン</t>
    </rPh>
    <rPh sb="2" eb="3">
      <t>マエ</t>
    </rPh>
    <rPh sb="3" eb="5">
      <t>ジッセキ</t>
    </rPh>
    <phoneticPr fontId="3"/>
  </si>
  <si>
    <t>農業収入(A)</t>
    <rPh sb="0" eb="2">
      <t>ノウギョウ</t>
    </rPh>
    <rPh sb="2" eb="4">
      <t>シュウニュウ</t>
    </rPh>
    <phoneticPr fontId="19"/>
  </si>
  <si>
    <t>農業経営費(B)</t>
    <rPh sb="0" eb="2">
      <t>ノウギョウ</t>
    </rPh>
    <rPh sb="2" eb="5">
      <t>ケイエイヒ</t>
    </rPh>
    <phoneticPr fontId="19"/>
  </si>
  <si>
    <t>農業所得A-B=(D)</t>
    <rPh sb="0" eb="2">
      <t>ノウギョウ</t>
    </rPh>
    <rPh sb="2" eb="4">
      <t>ショトク</t>
    </rPh>
    <phoneticPr fontId="19"/>
  </si>
  <si>
    <t>農外所得(E)</t>
    <rPh sb="0" eb="2">
      <t>ノウガイ</t>
    </rPh>
    <rPh sb="2" eb="4">
      <t>ショトク</t>
    </rPh>
    <phoneticPr fontId="19"/>
  </si>
  <si>
    <t>年金被贈等(F)</t>
    <rPh sb="0" eb="2">
      <t>ネンキン</t>
    </rPh>
    <rPh sb="2" eb="4">
      <t>ヒゾウ</t>
    </rPh>
    <rPh sb="4" eb="5">
      <t>トウ</t>
    </rPh>
    <phoneticPr fontId="19"/>
  </si>
  <si>
    <t>農家総所得D+E+F=(G)</t>
    <rPh sb="0" eb="2">
      <t>ノウカ</t>
    </rPh>
    <rPh sb="2" eb="5">
      <t>ソウショトク</t>
    </rPh>
    <phoneticPr fontId="19"/>
  </si>
  <si>
    <t>家計費(H)</t>
    <rPh sb="0" eb="3">
      <t>カケイヒ</t>
    </rPh>
    <phoneticPr fontId="19"/>
  </si>
  <si>
    <t>租税公課(I)</t>
    <rPh sb="0" eb="2">
      <t>ソゼイ</t>
    </rPh>
    <rPh sb="2" eb="4">
      <t>コウカ</t>
    </rPh>
    <phoneticPr fontId="19"/>
  </si>
  <si>
    <t>償還財源C+G-H-I=(J)</t>
    <rPh sb="0" eb="2">
      <t>ショウカン</t>
    </rPh>
    <rPh sb="2" eb="4">
      <t>ザイゲン</t>
    </rPh>
    <phoneticPr fontId="19"/>
  </si>
  <si>
    <t>償還金(元本)(K)</t>
    <rPh sb="0" eb="3">
      <t>ショウカンキン</t>
    </rPh>
    <rPh sb="4" eb="6">
      <t>ガンポン</t>
    </rPh>
    <phoneticPr fontId="19"/>
  </si>
  <si>
    <t>整理番号</t>
    <rPh sb="0" eb="2">
      <t>セイリ</t>
    </rPh>
    <rPh sb="2" eb="4">
      <t>バンゴウ</t>
    </rPh>
    <phoneticPr fontId="3"/>
  </si>
  <si>
    <r>
      <t>約定償還元利金（</t>
    </r>
    <r>
      <rPr>
        <b/>
        <sz val="9"/>
        <rFont val="ＭＳ 明朝"/>
        <family val="1"/>
        <charset val="128"/>
      </rPr>
      <t>上段</t>
    </r>
    <r>
      <rPr>
        <sz val="9"/>
        <rFont val="ＭＳ 明朝"/>
        <family val="1"/>
        <charset val="128"/>
      </rPr>
      <t>：融資残高(期首)=</t>
    </r>
    <r>
      <rPr>
        <b/>
        <i/>
        <sz val="9"/>
        <rFont val="ＭＳ 明朝"/>
        <family val="1"/>
        <charset val="128"/>
      </rPr>
      <t>但し元利均等方式は"０"表示</t>
    </r>
    <r>
      <rPr>
        <sz val="9"/>
        <rFont val="ＭＳ 明朝"/>
        <family val="1"/>
        <charset val="128"/>
      </rPr>
      <t>）、</t>
    </r>
    <r>
      <rPr>
        <b/>
        <sz val="9"/>
        <rFont val="ＭＳ 明朝"/>
        <family val="1"/>
        <charset val="128"/>
      </rPr>
      <t>中段</t>
    </r>
    <r>
      <rPr>
        <sz val="9"/>
        <rFont val="ＭＳ 明朝"/>
        <family val="1"/>
        <charset val="128"/>
      </rPr>
      <t>：償還元金、</t>
    </r>
    <r>
      <rPr>
        <b/>
        <sz val="9"/>
        <rFont val="ＭＳ 明朝"/>
        <family val="1"/>
        <charset val="128"/>
      </rPr>
      <t>下段</t>
    </r>
    <r>
      <rPr>
        <sz val="9"/>
        <rFont val="ＭＳ 明朝"/>
        <family val="1"/>
        <charset val="128"/>
      </rPr>
      <t>：利息）</t>
    </r>
    <rPh sb="11" eb="13">
      <t>ユウシ</t>
    </rPh>
    <rPh sb="16" eb="18">
      <t>キシュ</t>
    </rPh>
    <rPh sb="20" eb="21">
      <t>タダ</t>
    </rPh>
    <rPh sb="22" eb="26">
      <t>ガンリキン</t>
    </rPh>
    <rPh sb="26" eb="28">
      <t>ホウシキ</t>
    </rPh>
    <rPh sb="32" eb="34">
      <t>ヒョウジ</t>
    </rPh>
    <phoneticPr fontId="3"/>
  </si>
  <si>
    <t>１．経営概況</t>
    <rPh sb="2" eb="4">
      <t>ケイエイ</t>
    </rPh>
    <rPh sb="4" eb="6">
      <t>ガイキョウ</t>
    </rPh>
    <phoneticPr fontId="3"/>
  </si>
  <si>
    <t>後継者等(○印)</t>
    <rPh sb="0" eb="3">
      <t>コウケイシャ</t>
    </rPh>
    <rPh sb="3" eb="4">
      <t>トウ</t>
    </rPh>
    <rPh sb="6" eb="7">
      <t>シルシ</t>
    </rPh>
    <phoneticPr fontId="3"/>
  </si>
  <si>
    <t>(現在又は今後後継者として)</t>
    <rPh sb="1" eb="3">
      <t>ゲンザイ</t>
    </rPh>
    <rPh sb="3" eb="4">
      <t>マタ</t>
    </rPh>
    <rPh sb="5" eb="7">
      <t>コンゴ</t>
    </rPh>
    <rPh sb="7" eb="10">
      <t>コウケイシャ</t>
    </rPh>
    <phoneticPr fontId="3"/>
  </si>
  <si>
    <t>減価償却費(C)</t>
    <rPh sb="0" eb="2">
      <t>ゲンカ</t>
    </rPh>
    <rPh sb="2" eb="5">
      <t>ショウキャクヒ</t>
    </rPh>
    <phoneticPr fontId="19"/>
  </si>
  <si>
    <t>農業負債</t>
    <rPh sb="0" eb="2">
      <t>ノウギョウ</t>
    </rPh>
    <rPh sb="2" eb="4">
      <t>フサイ</t>
    </rPh>
    <phoneticPr fontId="19"/>
  </si>
  <si>
    <t>経済</t>
    <rPh sb="0" eb="2">
      <t>ケイザイ</t>
    </rPh>
    <phoneticPr fontId="3"/>
  </si>
  <si>
    <t>信用</t>
    <rPh sb="0" eb="2">
      <t>シンヨウ</t>
    </rPh>
    <phoneticPr fontId="3"/>
  </si>
  <si>
    <t>農外支払利息(L)</t>
    <rPh sb="0" eb="2">
      <t>ノウガイ</t>
    </rPh>
    <rPh sb="2" eb="4">
      <t>シハライ</t>
    </rPh>
    <rPh sb="4" eb="6">
      <t>リソク</t>
    </rPh>
    <phoneticPr fontId="19"/>
  </si>
  <si>
    <t>差引余剰J-K-L=(M)</t>
    <rPh sb="0" eb="2">
      <t>サシヒキ</t>
    </rPh>
    <rPh sb="2" eb="4">
      <t>ヨジョウ</t>
    </rPh>
    <phoneticPr fontId="19"/>
  </si>
  <si>
    <t>農外・生活負債</t>
    <rPh sb="0" eb="2">
      <t>ノウガイ</t>
    </rPh>
    <rPh sb="3" eb="5">
      <t>セイカツ</t>
    </rPh>
    <rPh sb="5" eb="7">
      <t>フサイ</t>
    </rPh>
    <phoneticPr fontId="19"/>
  </si>
  <si>
    <t>※注)　差引余剰は減価償却費見合い分を確保すること。また、余剰がマイナスとなる場合は、要検討</t>
    <rPh sb="1" eb="2">
      <t>チュウ</t>
    </rPh>
    <rPh sb="4" eb="6">
      <t>サシヒキ</t>
    </rPh>
    <rPh sb="6" eb="8">
      <t>ヨジョウ</t>
    </rPh>
    <rPh sb="9" eb="11">
      <t>ゲンカ</t>
    </rPh>
    <rPh sb="11" eb="14">
      <t>ショウキャクヒ</t>
    </rPh>
    <rPh sb="14" eb="16">
      <t>ミア</t>
    </rPh>
    <rPh sb="17" eb="18">
      <t>ブン</t>
    </rPh>
    <rPh sb="19" eb="21">
      <t>カクホ</t>
    </rPh>
    <rPh sb="29" eb="31">
      <t>ヨジョウ</t>
    </rPh>
    <rPh sb="39" eb="41">
      <t>バアイ</t>
    </rPh>
    <rPh sb="43" eb="44">
      <t>ヨウ</t>
    </rPh>
    <rPh sb="44" eb="46">
      <t>ケントウ</t>
    </rPh>
    <phoneticPr fontId="3"/>
  </si>
  <si>
    <t>単価</t>
    <rPh sb="0" eb="2">
      <t>タンカ</t>
    </rPh>
    <phoneticPr fontId="3"/>
  </si>
  <si>
    <t>販売量</t>
    <phoneticPr fontId="19"/>
  </si>
  <si>
    <t>販売量</t>
    <phoneticPr fontId="19"/>
  </si>
  <si>
    <t>販売量</t>
    <phoneticPr fontId="19"/>
  </si>
  <si>
    <t>経営改善計画書</t>
    <rPh sb="0" eb="1">
      <t>キョウ</t>
    </rPh>
    <rPh sb="1" eb="2">
      <t>エイ</t>
    </rPh>
    <rPh sb="2" eb="3">
      <t>アラタ</t>
    </rPh>
    <rPh sb="3" eb="4">
      <t>ゼン</t>
    </rPh>
    <rPh sb="4" eb="5">
      <t>ケイ</t>
    </rPh>
    <rPh sb="5" eb="6">
      <t>ガ</t>
    </rPh>
    <rPh sb="6" eb="7">
      <t>ショ</t>
    </rPh>
    <phoneticPr fontId="3"/>
  </si>
  <si>
    <t>フリガナ</t>
    <phoneticPr fontId="3"/>
  </si>
  <si>
    <t>農家氏名</t>
    <rPh sb="0" eb="2">
      <t>ノウカ</t>
    </rPh>
    <rPh sb="2" eb="4">
      <t>シメイ</t>
    </rPh>
    <phoneticPr fontId="3"/>
  </si>
  <si>
    <t>印</t>
    <rPh sb="0" eb="1">
      <t>イン</t>
    </rPh>
    <phoneticPr fontId="3"/>
  </si>
  <si>
    <t>住  所</t>
    <rPh sb="0" eb="1">
      <t>ジュウ</t>
    </rPh>
    <rPh sb="3" eb="4">
      <t>トコロ</t>
    </rPh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</si>
  <si>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</si>
  <si>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</si>
  <si>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対象者氏名：</t>
    <rPh sb="0" eb="3">
      <t>タイショウシャ</t>
    </rPh>
    <rPh sb="3" eb="5">
      <t>シメイ</t>
    </rPh>
    <phoneticPr fontId="3"/>
  </si>
  <si>
    <t>残高再計算表(左表の残高のみ再計算)</t>
    <rPh sb="0" eb="2">
      <t>ザンダカ</t>
    </rPh>
    <rPh sb="2" eb="3">
      <t>サイ</t>
    </rPh>
    <rPh sb="3" eb="6">
      <t>ケイサンヒョウ</t>
    </rPh>
    <rPh sb="7" eb="8">
      <t>サ</t>
    </rPh>
    <rPh sb="8" eb="9">
      <t>ヒョウ</t>
    </rPh>
    <rPh sb="10" eb="12">
      <t>ザンダカ</t>
    </rPh>
    <rPh sb="14" eb="17">
      <t>サイケイサン</t>
    </rPh>
    <phoneticPr fontId="3"/>
  </si>
  <si>
    <t>小計</t>
    <rPh sb="0" eb="2">
      <t>ショウケイ</t>
    </rPh>
    <phoneticPr fontId="3"/>
  </si>
  <si>
    <t>番号</t>
    <rPh sb="0" eb="2">
      <t>バンゴウ</t>
    </rPh>
    <phoneticPr fontId="3"/>
  </si>
  <si>
    <t>資金名</t>
    <rPh sb="0" eb="2">
      <t>シキン</t>
    </rPh>
    <rPh sb="2" eb="3">
      <t>メイ</t>
    </rPh>
    <phoneticPr fontId="3"/>
  </si>
  <si>
    <t>農業経済債権合計</t>
    <rPh sb="0" eb="2">
      <t>ノウギョウ</t>
    </rPh>
    <rPh sb="2" eb="4">
      <t>ケイザイ</t>
    </rPh>
    <rPh sb="4" eb="6">
      <t>サイケン</t>
    </rPh>
    <rPh sb="6" eb="8">
      <t>ゴウケイ</t>
    </rPh>
    <phoneticPr fontId="3"/>
  </si>
  <si>
    <t>農業信用債権合計</t>
    <rPh sb="0" eb="2">
      <t>ノウギョウ</t>
    </rPh>
    <rPh sb="2" eb="4">
      <t>シンヨウ</t>
    </rPh>
    <rPh sb="4" eb="6">
      <t>サイケン</t>
    </rPh>
    <rPh sb="6" eb="8">
      <t>ゴウケイ</t>
    </rPh>
    <phoneticPr fontId="3"/>
  </si>
  <si>
    <t>人・日</t>
    <rPh sb="0" eb="1">
      <t>ヒト</t>
    </rPh>
    <rPh sb="2" eb="3">
      <t>ニチ</t>
    </rPh>
    <phoneticPr fontId="3"/>
  </si>
  <si>
    <t>備　　　考</t>
    <rPh sb="0" eb="5">
      <t>ビコウ</t>
    </rPh>
    <phoneticPr fontId="3"/>
  </si>
  <si>
    <t>もと畜費</t>
    <rPh sb="2" eb="3">
      <t>チク</t>
    </rPh>
    <rPh sb="3" eb="4">
      <t>ヒ</t>
    </rPh>
    <phoneticPr fontId="3"/>
  </si>
  <si>
    <t>診療・医薬品費</t>
    <rPh sb="0" eb="2">
      <t>シンリョウ</t>
    </rPh>
    <rPh sb="3" eb="6">
      <t>イヤクヒン</t>
    </rPh>
    <rPh sb="6" eb="7">
      <t>ヒ</t>
    </rPh>
    <phoneticPr fontId="3"/>
  </si>
  <si>
    <t>購入飼料費</t>
    <rPh sb="0" eb="2">
      <t>コウニュウ</t>
    </rPh>
    <rPh sb="2" eb="4">
      <t>シリョウ</t>
    </rPh>
    <rPh sb="4" eb="5">
      <t>ヒ</t>
    </rPh>
    <phoneticPr fontId="3"/>
  </si>
  <si>
    <t>燃料費</t>
    <rPh sb="0" eb="2">
      <t>ネンリョウ</t>
    </rPh>
    <rPh sb="2" eb="3">
      <t>ヒ</t>
    </rPh>
    <phoneticPr fontId="3"/>
  </si>
  <si>
    <t>修繕費</t>
  </si>
  <si>
    <t>販売経費</t>
    <rPh sb="0" eb="2">
      <t>ハンバイ</t>
    </rPh>
    <rPh sb="2" eb="4">
      <t>ケイヒ</t>
    </rPh>
    <phoneticPr fontId="3"/>
  </si>
  <si>
    <t>一般管理費</t>
    <rPh sb="0" eb="2">
      <t>イッパン</t>
    </rPh>
    <rPh sb="2" eb="4">
      <t>カンリ</t>
    </rPh>
    <rPh sb="4" eb="5">
      <t>ヒ</t>
    </rPh>
    <phoneticPr fontId="3"/>
  </si>
  <si>
    <t>営業外費用</t>
    <rPh sb="0" eb="2">
      <t>エイギョウ</t>
    </rPh>
    <rPh sb="2" eb="3">
      <t>ガイ</t>
    </rPh>
    <rPh sb="3" eb="5">
      <t>ヒヨウ</t>
    </rPh>
    <phoneticPr fontId="3"/>
  </si>
  <si>
    <t>子牛販売収入</t>
    <rPh sb="0" eb="2">
      <t>コウシ</t>
    </rPh>
    <rPh sb="2" eb="4">
      <t>ハンバイ</t>
    </rPh>
    <rPh sb="4" eb="6">
      <t>シュウニュウ</t>
    </rPh>
    <phoneticPr fontId="3"/>
  </si>
  <si>
    <t>育成牛販売収入</t>
    <rPh sb="0" eb="2">
      <t>イクセイ</t>
    </rPh>
    <rPh sb="2" eb="3">
      <t>ギュウ</t>
    </rPh>
    <rPh sb="3" eb="5">
      <t>ハンバイ</t>
    </rPh>
    <rPh sb="5" eb="7">
      <t>シュウニュウ</t>
    </rPh>
    <phoneticPr fontId="3"/>
  </si>
  <si>
    <t>経産牛販売収入</t>
    <rPh sb="0" eb="3">
      <t>ケイサンギュウ</t>
    </rPh>
    <rPh sb="3" eb="5">
      <t>ハンバイ</t>
    </rPh>
    <rPh sb="5" eb="7">
      <t>シュウニュウ</t>
    </rPh>
    <phoneticPr fontId="3"/>
  </si>
  <si>
    <t>堆肥等販売収入</t>
    <rPh sb="0" eb="2">
      <t>タイヒ</t>
    </rPh>
    <rPh sb="2" eb="3">
      <t>トウ</t>
    </rPh>
    <rPh sb="3" eb="5">
      <t>ハンバイ</t>
    </rPh>
    <rPh sb="5" eb="7">
      <t>シュウニュウ</t>
    </rPh>
    <phoneticPr fontId="3"/>
  </si>
  <si>
    <t>粗収入計(A)</t>
    <rPh sb="0" eb="1">
      <t>ソ</t>
    </rPh>
    <rPh sb="1" eb="3">
      <t>シュウニュウ</t>
    </rPh>
    <rPh sb="3" eb="4">
      <t>ケイ</t>
    </rPh>
    <phoneticPr fontId="3"/>
  </si>
  <si>
    <t>営業外収入</t>
    <rPh sb="0" eb="2">
      <t>エイギョウ</t>
    </rPh>
    <rPh sb="2" eb="3">
      <t>ガイ</t>
    </rPh>
    <rPh sb="3" eb="5">
      <t>シュウニュウ</t>
    </rPh>
    <phoneticPr fontId="3"/>
  </si>
  <si>
    <t>1頭当たり</t>
    <rPh sb="1" eb="2">
      <t>トウ</t>
    </rPh>
    <rPh sb="2" eb="3">
      <t>ア</t>
    </rPh>
    <phoneticPr fontId="3"/>
  </si>
  <si>
    <t>現　　　　　　況</t>
    <rPh sb="0" eb="8">
      <t>ゲンキョウ</t>
    </rPh>
    <phoneticPr fontId="3"/>
  </si>
  <si>
    <t>大　　　　　　農　　　　　　具</t>
    <rPh sb="0" eb="1">
      <t>ダイ</t>
    </rPh>
    <rPh sb="7" eb="15">
      <t>ノウグ</t>
    </rPh>
    <phoneticPr fontId="3"/>
  </si>
  <si>
    <t>施　　　　　　　　　　設</t>
    <rPh sb="0" eb="12">
      <t>シセツ</t>
    </rPh>
    <phoneticPr fontId="3"/>
  </si>
  <si>
    <t>家畜</t>
    <rPh sb="0" eb="2">
      <t>カチク</t>
    </rPh>
    <phoneticPr fontId="3"/>
  </si>
  <si>
    <t>雇用労働費</t>
    <rPh sb="0" eb="2">
      <t>コヨウ</t>
    </rPh>
    <rPh sb="2" eb="5">
      <t>ロウドウヒ</t>
    </rPh>
    <phoneticPr fontId="3"/>
  </si>
  <si>
    <t>その他の生産費</t>
    <rPh sb="0" eb="3">
      <t>ソノタ</t>
    </rPh>
    <rPh sb="4" eb="7">
      <t>セイサンヒ</t>
    </rPh>
    <phoneticPr fontId="3"/>
  </si>
  <si>
    <t>小作料</t>
    <rPh sb="0" eb="3">
      <t>コサクリョウ</t>
    </rPh>
    <phoneticPr fontId="3"/>
  </si>
  <si>
    <t>機器具・車輌</t>
    <rPh sb="0" eb="2">
      <t>キキ</t>
    </rPh>
    <rPh sb="2" eb="3">
      <t>グ</t>
    </rPh>
    <rPh sb="4" eb="6">
      <t>シャリョウ</t>
    </rPh>
    <phoneticPr fontId="3"/>
  </si>
  <si>
    <t>生　　産　　費　　用</t>
    <rPh sb="0" eb="4">
      <t>セイサン</t>
    </rPh>
    <rPh sb="6" eb="10">
      <t>ヒヨウ</t>
    </rPh>
    <phoneticPr fontId="3"/>
  </si>
  <si>
    <t>年　　度</t>
    <rPh sb="0" eb="4">
      <t>ネンド</t>
    </rPh>
    <phoneticPr fontId="3"/>
  </si>
  <si>
    <t>　項　　目</t>
    <rPh sb="1" eb="5">
      <t>コウモク</t>
    </rPh>
    <phoneticPr fontId="3"/>
  </si>
  <si>
    <t>※１：小農具費、消耗品費、賃料料金等の生産費用の合計を入力する。（修繕費は除く）　※２：小作料、支払利息以外の営業外費用の合計を入力する。</t>
    <rPh sb="3" eb="4">
      <t>ショウ</t>
    </rPh>
    <rPh sb="4" eb="6">
      <t>ノウグ</t>
    </rPh>
    <rPh sb="6" eb="7">
      <t>ヒ</t>
    </rPh>
    <rPh sb="8" eb="10">
      <t>ショウモウ</t>
    </rPh>
    <rPh sb="10" eb="11">
      <t>ヒン</t>
    </rPh>
    <rPh sb="11" eb="12">
      <t>ヒ</t>
    </rPh>
    <rPh sb="13" eb="15">
      <t>チンリョウ</t>
    </rPh>
    <rPh sb="15" eb="17">
      <t>リョウキン</t>
    </rPh>
    <rPh sb="17" eb="18">
      <t>トウ</t>
    </rPh>
    <rPh sb="19" eb="21">
      <t>セイサン</t>
    </rPh>
    <rPh sb="21" eb="23">
      <t>ヒヨウ</t>
    </rPh>
    <rPh sb="24" eb="26">
      <t>ゴウケイ</t>
    </rPh>
    <rPh sb="27" eb="29">
      <t>ニュウリョク</t>
    </rPh>
    <rPh sb="33" eb="36">
      <t>シュウゼンヒ</t>
    </rPh>
    <rPh sb="37" eb="38">
      <t>ノゾ</t>
    </rPh>
    <rPh sb="44" eb="47">
      <t>コサクリョウ</t>
    </rPh>
    <rPh sb="48" eb="50">
      <t>シハライ</t>
    </rPh>
    <rPh sb="50" eb="52">
      <t>リソク</t>
    </rPh>
    <rPh sb="52" eb="54">
      <t>イガイ</t>
    </rPh>
    <rPh sb="55" eb="58">
      <t>エイギョウガイ</t>
    </rPh>
    <rPh sb="58" eb="60">
      <t>ヒヨウ</t>
    </rPh>
    <rPh sb="61" eb="63">
      <t>ゴウケイ</t>
    </rPh>
    <rPh sb="64" eb="66">
      <t>ニュウリョク</t>
    </rPh>
    <phoneticPr fontId="3"/>
  </si>
  <si>
    <t>備　　考</t>
    <rPh sb="0" eb="4">
      <t>ビコウ</t>
    </rPh>
    <phoneticPr fontId="3"/>
  </si>
  <si>
    <t>作　　目</t>
    <rPh sb="0" eb="1">
      <t>サク</t>
    </rPh>
    <rPh sb="1" eb="4">
      <t>ヒンモク</t>
    </rPh>
    <phoneticPr fontId="3"/>
  </si>
  <si>
    <t>電力・水道費</t>
    <rPh sb="0" eb="1">
      <t>デンキ</t>
    </rPh>
    <rPh sb="1" eb="2">
      <t>ドウリョク</t>
    </rPh>
    <rPh sb="3" eb="5">
      <t>スイドウ</t>
    </rPh>
    <rPh sb="5" eb="6">
      <t>ヒ</t>
    </rPh>
    <phoneticPr fontId="3"/>
  </si>
  <si>
    <t>電力・水道費</t>
    <rPh sb="0" eb="1">
      <t>デンキ</t>
    </rPh>
    <rPh sb="1" eb="6">
      <t>ドウリョクヒ</t>
    </rPh>
    <phoneticPr fontId="3"/>
  </si>
  <si>
    <t>販売経費</t>
    <rPh sb="0" eb="2">
      <t>ハンバイ</t>
    </rPh>
    <rPh sb="2" eb="4">
      <t>ケイヒ</t>
    </rPh>
    <phoneticPr fontId="19"/>
  </si>
  <si>
    <t>一般管理費</t>
    <rPh sb="0" eb="2">
      <t>イッパン</t>
    </rPh>
    <rPh sb="2" eb="5">
      <t>カンリヒ</t>
    </rPh>
    <phoneticPr fontId="3"/>
  </si>
  <si>
    <t xml:space="preserve">  単位:頭</t>
  </si>
  <si>
    <t xml:space="preserve"> ア．技 術 の 改 善 目 標</t>
  </si>
  <si>
    <t>成雌牛の更新販売頭数:成雌牛の期首頭数×更新率１４．３％（１／耐用年数７年）</t>
  </si>
  <si>
    <t xml:space="preserve"> イ．</t>
  </si>
  <si>
    <t>子牛生産頭数:成雌牛の期首頭数×子牛生産率１００％（１２カ月／平均分娩間隔１２カ月）</t>
  </si>
  <si>
    <t xml:space="preserve"> ウ．</t>
  </si>
  <si>
    <t>子牛事故廃用頭数:子牛生産頭数×子牛事故率２％</t>
  </si>
  <si>
    <t xml:space="preserve"> エ．</t>
  </si>
  <si>
    <t>育成牛への繰上率：期首成牛頭数×育成牛への振り向け率（成雌牛更新率）×自家育成牛充当率（１００％）</t>
  </si>
  <si>
    <t xml:space="preserve"> オ．</t>
  </si>
  <si>
    <t>子牛期末頭数：子牛生産頭数×子牛期末頭数残率６６．７％（子牛期間８カ月／１２カ月）</t>
  </si>
  <si>
    <t xml:space="preserve"> カ．</t>
  </si>
  <si>
    <t>育成牛期末頭数：（外部導入頭数＋子牛からの繰入頭数）×育成牛期末頭数残率４１．７％（育成牛期間５カ月／１２カ月）</t>
  </si>
  <si>
    <t>成雌牛</t>
    <rPh sb="1" eb="2">
      <t>メス</t>
    </rPh>
    <rPh sb="2" eb="3">
      <t>ウシ</t>
    </rPh>
    <phoneticPr fontId="3"/>
  </si>
  <si>
    <t>更新率</t>
    <rPh sb="0" eb="2">
      <t>コウシン</t>
    </rPh>
    <rPh sb="2" eb="3">
      <t>リツ</t>
    </rPh>
    <phoneticPr fontId="3"/>
  </si>
  <si>
    <t>総　飼　養　頭　羽　数</t>
    <rPh sb="0" eb="1">
      <t>ソウ</t>
    </rPh>
    <rPh sb="2" eb="5">
      <t>シヨウ</t>
    </rPh>
    <rPh sb="6" eb="11">
      <t>トウスウ</t>
    </rPh>
    <phoneticPr fontId="3"/>
  </si>
  <si>
    <t>大　農　機　具　・　車　輌　等</t>
    <rPh sb="0" eb="1">
      <t>ダイ</t>
    </rPh>
    <rPh sb="2" eb="7">
      <t>ノウキグ</t>
    </rPh>
    <rPh sb="10" eb="13">
      <t>シャリョウ</t>
    </rPh>
    <rPh sb="14" eb="15">
      <t>トウ</t>
    </rPh>
    <phoneticPr fontId="3"/>
  </si>
  <si>
    <t>肥育牛販売収入</t>
    <rPh sb="0" eb="2">
      <t>ヒイク</t>
    </rPh>
    <rPh sb="2" eb="3">
      <t>ケイサンギュウ</t>
    </rPh>
    <rPh sb="3" eb="5">
      <t>ハンバイ</t>
    </rPh>
    <rPh sb="5" eb="7">
      <t>シュウニュウ</t>
    </rPh>
    <phoneticPr fontId="3"/>
  </si>
  <si>
    <t>５．農業経営改善計画（中間総括表）</t>
    <rPh sb="2" eb="4">
      <t>ノウギョウ</t>
    </rPh>
    <rPh sb="4" eb="6">
      <t>ケイエイ</t>
    </rPh>
    <rPh sb="6" eb="8">
      <t>カイゼン</t>
    </rPh>
    <rPh sb="8" eb="10">
      <t>ケイカク</t>
    </rPh>
    <rPh sb="11" eb="13">
      <t>チュウカン</t>
    </rPh>
    <rPh sb="13" eb="15">
      <t>ソウカツ</t>
    </rPh>
    <rPh sb="15" eb="16">
      <t>ヒョウ</t>
    </rPh>
    <phoneticPr fontId="3"/>
  </si>
  <si>
    <t>経　　営　　費</t>
    <rPh sb="0" eb="1">
      <t>ケイ</t>
    </rPh>
    <rPh sb="3" eb="4">
      <t>エイ</t>
    </rPh>
    <rPh sb="6" eb="7">
      <t>ヒ</t>
    </rPh>
    <phoneticPr fontId="3"/>
  </si>
  <si>
    <t>粗　　収　　入</t>
    <rPh sb="0" eb="1">
      <t>ソ</t>
    </rPh>
    <rPh sb="3" eb="7">
      <t>シュウニュウ</t>
    </rPh>
    <phoneticPr fontId="3"/>
  </si>
  <si>
    <t>　　　　　　　　　年　　度
　名　　称</t>
    <rPh sb="9" eb="13">
      <t>ネンド</t>
    </rPh>
    <rPh sb="15" eb="19">
      <t>メイショウ</t>
    </rPh>
    <phoneticPr fontId="3"/>
  </si>
  <si>
    <t>名　　　　　　称</t>
    <rPh sb="0" eb="8">
      <t>メイショウ</t>
    </rPh>
    <phoneticPr fontId="3"/>
  </si>
  <si>
    <t>　　　年 度
項 目</t>
    <rPh sb="3" eb="6">
      <t>ネンド</t>
    </rPh>
    <rPh sb="7" eb="10">
      <t>コウモク</t>
    </rPh>
    <phoneticPr fontId="3"/>
  </si>
  <si>
    <t>　　　　　　　　年　度
　項　目</t>
    <rPh sb="8" eb="11">
      <t>ネンド</t>
    </rPh>
    <rPh sb="13" eb="16">
      <t>コウモク</t>
    </rPh>
    <phoneticPr fontId="3"/>
  </si>
  <si>
    <t>（１）大　農　具</t>
    <rPh sb="3" eb="4">
      <t>ダイ</t>
    </rPh>
    <rPh sb="5" eb="8">
      <t>ノウグ</t>
    </rPh>
    <phoneticPr fontId="3"/>
  </si>
  <si>
    <t>（２）施　　設</t>
    <rPh sb="3" eb="7">
      <t>シセツ</t>
    </rPh>
    <phoneticPr fontId="3"/>
  </si>
  <si>
    <t>家畜の減価償却費</t>
    <rPh sb="0" eb="2">
      <t>カチク</t>
    </rPh>
    <rPh sb="3" eb="5">
      <t>ゲンカ</t>
    </rPh>
    <rPh sb="5" eb="7">
      <t>ショウキャク</t>
    </rPh>
    <rPh sb="7" eb="8">
      <t>ヒ</t>
    </rPh>
    <phoneticPr fontId="3"/>
  </si>
  <si>
    <t>販売頭数</t>
    <rPh sb="0" eb="2">
      <t>ハンバイ</t>
    </rPh>
    <rPh sb="2" eb="4">
      <t>トウスウ</t>
    </rPh>
    <phoneticPr fontId="3"/>
  </si>
  <si>
    <t>成畜</t>
    <rPh sb="0" eb="1">
      <t>セイ</t>
    </rPh>
    <rPh sb="1" eb="2">
      <t>チク</t>
    </rPh>
    <phoneticPr fontId="3"/>
  </si>
  <si>
    <t>（２）経営規模</t>
    <rPh sb="3" eb="5">
      <t>ケイエイタイ</t>
    </rPh>
    <rPh sb="5" eb="7">
      <t>キボ</t>
    </rPh>
    <phoneticPr fontId="3"/>
  </si>
  <si>
    <t>育成畜等</t>
    <rPh sb="0" eb="2">
      <t>イクセイ</t>
    </rPh>
    <rPh sb="2" eb="3">
      <t>チク</t>
    </rPh>
    <rPh sb="3" eb="4">
      <t>ナド</t>
    </rPh>
    <phoneticPr fontId="3"/>
  </si>
  <si>
    <t>(4)固定資産の状況（続き）</t>
    <rPh sb="3" eb="5">
      <t>コテイ</t>
    </rPh>
    <rPh sb="5" eb="7">
      <t>シサン</t>
    </rPh>
    <rPh sb="8" eb="10">
      <t>ジョウキョウ</t>
    </rPh>
    <rPh sb="11" eb="12">
      <t>ツヅ</t>
    </rPh>
    <phoneticPr fontId="3"/>
  </si>
  <si>
    <t>（２） 飼 養 計 画 に お け る 積 算 基 礎　　</t>
    <phoneticPr fontId="3"/>
  </si>
  <si>
    <t>２．家畜飼養実績及び計画</t>
    <rPh sb="2" eb="4">
      <t>カチク</t>
    </rPh>
    <rPh sb="6" eb="8">
      <t>ジッセキ</t>
    </rPh>
    <rPh sb="8" eb="9">
      <t>オヨ</t>
    </rPh>
    <phoneticPr fontId="3"/>
  </si>
  <si>
    <t>育成牛への振り向け頭数</t>
    <rPh sb="5" eb="6">
      <t>フ</t>
    </rPh>
    <rPh sb="7" eb="8">
      <t>ム</t>
    </rPh>
    <rPh sb="9" eb="11">
      <t>トウスウ</t>
    </rPh>
    <phoneticPr fontId="3"/>
  </si>
  <si>
    <t>成雌牛へ振り向け頭数</t>
    <rPh sb="4" eb="5">
      <t>フ</t>
    </rPh>
    <rPh sb="6" eb="7">
      <t>ム</t>
    </rPh>
    <rPh sb="8" eb="10">
      <t>トウスウ</t>
    </rPh>
    <phoneticPr fontId="3"/>
  </si>
  <si>
    <t>自家子牛からの繰入頭数</t>
    <rPh sb="0" eb="2">
      <t>ジカ</t>
    </rPh>
    <phoneticPr fontId="3"/>
  </si>
  <si>
    <t>子牛</t>
    <rPh sb="0" eb="1">
      <t>コ</t>
    </rPh>
    <phoneticPr fontId="3"/>
  </si>
  <si>
    <t>育成牛</t>
    <rPh sb="1" eb="2">
      <t>セイ</t>
    </rPh>
    <rPh sb="2" eb="3">
      <t>ウシ</t>
    </rPh>
    <phoneticPr fontId="3"/>
  </si>
  <si>
    <t>肥育牛</t>
    <rPh sb="0" eb="1">
      <t>ヒ</t>
    </rPh>
    <rPh sb="2" eb="3">
      <t>ウシ</t>
    </rPh>
    <phoneticPr fontId="3"/>
  </si>
  <si>
    <t>項目</t>
    <rPh sb="0" eb="2">
      <t>コウモク</t>
    </rPh>
    <phoneticPr fontId="3"/>
  </si>
  <si>
    <t>年度</t>
    <rPh sb="0" eb="2">
      <t>ネンド</t>
    </rPh>
    <phoneticPr fontId="3"/>
  </si>
  <si>
    <t>更新率(％)</t>
    <rPh sb="0" eb="2">
      <t>コウシン</t>
    </rPh>
    <rPh sb="2" eb="3">
      <t>リツ</t>
    </rPh>
    <phoneticPr fontId="3"/>
  </si>
  <si>
    <t>事故率(％)</t>
    <rPh sb="0" eb="2">
      <t>ジコ</t>
    </rPh>
    <rPh sb="2" eb="3">
      <t>リツ</t>
    </rPh>
    <phoneticPr fontId="3"/>
  </si>
  <si>
    <t>粗収入</t>
    <rPh sb="0" eb="1">
      <t>ソ</t>
    </rPh>
    <rPh sb="1" eb="3">
      <t>シュウニュウ</t>
    </rPh>
    <phoneticPr fontId="3"/>
  </si>
  <si>
    <t>経営費</t>
    <rPh sb="0" eb="1">
      <t>ケイ</t>
    </rPh>
    <rPh sb="1" eb="2">
      <t>エイ</t>
    </rPh>
    <rPh sb="2" eb="3">
      <t>ヒ</t>
    </rPh>
    <phoneticPr fontId="3"/>
  </si>
  <si>
    <t>種付け料</t>
    <rPh sb="0" eb="2">
      <t>タネツ</t>
    </rPh>
    <rPh sb="3" eb="4">
      <t>リョウ</t>
    </rPh>
    <phoneticPr fontId="3"/>
  </si>
  <si>
    <t>その他の生産費※1</t>
    <rPh sb="2" eb="3">
      <t>タ</t>
    </rPh>
    <rPh sb="4" eb="7">
      <t>セイサンヒ</t>
    </rPh>
    <phoneticPr fontId="3"/>
  </si>
  <si>
    <t>営業外費用※2</t>
    <rPh sb="0" eb="2">
      <t>エイギョウ</t>
    </rPh>
    <rPh sb="2" eb="3">
      <t>ガイ</t>
    </rPh>
    <rPh sb="3" eb="5">
      <t>ヒヨウ</t>
    </rPh>
    <phoneticPr fontId="3"/>
  </si>
  <si>
    <t>育成牛</t>
    <rPh sb="0" eb="2">
      <t>イクセイ</t>
    </rPh>
    <rPh sb="2" eb="3">
      <t>ギュウ</t>
    </rPh>
    <phoneticPr fontId="3"/>
  </si>
  <si>
    <t xml:space="preserve">３．農業経営改善計画の種目別内訳 </t>
    <rPh sb="2" eb="4">
      <t>ノウギョウ</t>
    </rPh>
    <rPh sb="4" eb="6">
      <t>ケイエイ</t>
    </rPh>
    <rPh sb="6" eb="8">
      <t>カイゼン</t>
    </rPh>
    <rPh sb="8" eb="10">
      <t>ケイカク</t>
    </rPh>
    <rPh sb="11" eb="12">
      <t>シュ</t>
    </rPh>
    <rPh sb="12" eb="13">
      <t>サクモク</t>
    </rPh>
    <rPh sb="13" eb="14">
      <t>ベツ</t>
    </rPh>
    <rPh sb="14" eb="16">
      <t>ウチワケ</t>
    </rPh>
    <phoneticPr fontId="3"/>
  </si>
  <si>
    <t>消費税</t>
    <rPh sb="0" eb="3">
      <t>ショウヒゼイ</t>
    </rPh>
    <phoneticPr fontId="3"/>
  </si>
  <si>
    <t>濃厚飼料費</t>
    <rPh sb="0" eb="2">
      <t>ノウコウ</t>
    </rPh>
    <rPh sb="2" eb="4">
      <t>シリョウ</t>
    </rPh>
    <rPh sb="4" eb="5">
      <t>ヒ</t>
    </rPh>
    <phoneticPr fontId="3"/>
  </si>
  <si>
    <t>粗飼料費</t>
    <rPh sb="0" eb="1">
      <t>ソ</t>
    </rPh>
    <rPh sb="1" eb="3">
      <t>シリョウ</t>
    </rPh>
    <rPh sb="3" eb="4">
      <t>ヒ</t>
    </rPh>
    <phoneticPr fontId="3"/>
  </si>
  <si>
    <t>金額</t>
    <rPh sb="0" eb="2">
      <t>キンガク</t>
    </rPh>
    <phoneticPr fontId="3"/>
  </si>
  <si>
    <t>頭数</t>
    <rPh sb="0" eb="2">
      <t>トウスウ</t>
    </rPh>
    <phoneticPr fontId="3"/>
  </si>
  <si>
    <t>成雌牛</t>
    <rPh sb="0" eb="1">
      <t>セイ</t>
    </rPh>
    <rPh sb="1" eb="2">
      <t>メス</t>
    </rPh>
    <rPh sb="2" eb="3">
      <t>ウシ</t>
    </rPh>
    <phoneticPr fontId="3"/>
  </si>
  <si>
    <t>未経産牛</t>
    <rPh sb="0" eb="1">
      <t>ミ</t>
    </rPh>
    <rPh sb="1" eb="2">
      <t>ケイ</t>
    </rPh>
    <rPh sb="2" eb="3">
      <t>サン</t>
    </rPh>
    <rPh sb="3" eb="4">
      <t>ウシ</t>
    </rPh>
    <phoneticPr fontId="3"/>
  </si>
  <si>
    <t>子牛</t>
    <rPh sb="0" eb="2">
      <t>コウシ</t>
    </rPh>
    <phoneticPr fontId="3"/>
  </si>
  <si>
    <t>鉱塩ｋｇ</t>
    <rPh sb="0" eb="1">
      <t>コウ</t>
    </rPh>
    <rPh sb="1" eb="2">
      <t>エン</t>
    </rPh>
    <phoneticPr fontId="3"/>
  </si>
  <si>
    <t>肥料費</t>
    <rPh sb="0" eb="2">
      <t>ヒリョウ</t>
    </rPh>
    <rPh sb="2" eb="3">
      <t>ヒ</t>
    </rPh>
    <phoneticPr fontId="3"/>
  </si>
  <si>
    <t>栽培面積</t>
    <rPh sb="0" eb="2">
      <t>サイバイ</t>
    </rPh>
    <rPh sb="2" eb="4">
      <t>メンセキ</t>
    </rPh>
    <phoneticPr fontId="3"/>
  </si>
  <si>
    <t>草地更新費</t>
    <rPh sb="0" eb="1">
      <t>クサ</t>
    </rPh>
    <rPh sb="1" eb="2">
      <t>チ</t>
    </rPh>
    <rPh sb="2" eb="4">
      <t>コウシン</t>
    </rPh>
    <rPh sb="4" eb="5">
      <t>ヒ</t>
    </rPh>
    <phoneticPr fontId="3"/>
  </si>
  <si>
    <t>労働費</t>
    <rPh sb="0" eb="3">
      <t>ロウドウヒ</t>
    </rPh>
    <phoneticPr fontId="3"/>
  </si>
  <si>
    <t>時給</t>
    <rPh sb="0" eb="2">
      <t>ジキュウ</t>
    </rPh>
    <phoneticPr fontId="3"/>
  </si>
  <si>
    <t>診療医薬品費</t>
    <rPh sb="0" eb="2">
      <t>シンリョウ</t>
    </rPh>
    <rPh sb="2" eb="5">
      <t>イヤクヒン</t>
    </rPh>
    <rPh sb="5" eb="6">
      <t>ヒ</t>
    </rPh>
    <phoneticPr fontId="3"/>
  </si>
  <si>
    <t>ﾄﾗｸﾀ時間</t>
    <rPh sb="4" eb="6">
      <t>ジカン</t>
    </rPh>
    <phoneticPr fontId="3"/>
  </si>
  <si>
    <t>燃料費</t>
    <rPh sb="0" eb="3">
      <t>ネンリョウヒ</t>
    </rPh>
    <phoneticPr fontId="3"/>
  </si>
  <si>
    <t>ﾎｲﾙﾛｰﾀﾞ時間</t>
    <rPh sb="7" eb="9">
      <t>ジカン</t>
    </rPh>
    <phoneticPr fontId="3"/>
  </si>
  <si>
    <t>種付料</t>
    <rPh sb="0" eb="2">
      <t>タネツ</t>
    </rPh>
    <rPh sb="2" eb="3">
      <t>リョウ</t>
    </rPh>
    <phoneticPr fontId="3"/>
  </si>
  <si>
    <t>小農具費</t>
    <rPh sb="0" eb="1">
      <t>ショウ</t>
    </rPh>
    <rPh sb="1" eb="3">
      <t>ノウグ</t>
    </rPh>
    <rPh sb="3" eb="4">
      <t>ヒ</t>
    </rPh>
    <phoneticPr fontId="3"/>
  </si>
  <si>
    <t>金額/１頭</t>
    <rPh sb="0" eb="2">
      <t>キンガク</t>
    </rPh>
    <rPh sb="4" eb="5">
      <t>トウ</t>
    </rPh>
    <phoneticPr fontId="3"/>
  </si>
  <si>
    <t>諸材料費</t>
    <rPh sb="0" eb="1">
      <t>ショ</t>
    </rPh>
    <rPh sb="1" eb="3">
      <t>ザイリョウ</t>
    </rPh>
    <rPh sb="3" eb="4">
      <t>ヒ</t>
    </rPh>
    <phoneticPr fontId="3"/>
  </si>
  <si>
    <t>子牛登記料</t>
    <rPh sb="0" eb="2">
      <t>コウシ</t>
    </rPh>
    <rPh sb="2" eb="4">
      <t>トウキ</t>
    </rPh>
    <rPh sb="4" eb="5">
      <t>リョウ</t>
    </rPh>
    <phoneticPr fontId="3"/>
  </si>
  <si>
    <t>基本登録料</t>
    <rPh sb="0" eb="2">
      <t>キホン</t>
    </rPh>
    <rPh sb="2" eb="4">
      <t>トウロク</t>
    </rPh>
    <rPh sb="4" eb="5">
      <t>リョウ</t>
    </rPh>
    <phoneticPr fontId="3"/>
  </si>
  <si>
    <t>削蹄料</t>
    <rPh sb="0" eb="1">
      <t>サク</t>
    </rPh>
    <rPh sb="1" eb="2">
      <t>テイ</t>
    </rPh>
    <rPh sb="2" eb="3">
      <t>リョウ</t>
    </rPh>
    <phoneticPr fontId="3"/>
  </si>
  <si>
    <t>市場手数料</t>
    <rPh sb="0" eb="2">
      <t>シジョウ</t>
    </rPh>
    <rPh sb="2" eb="5">
      <t>テスウリョウ</t>
    </rPh>
    <phoneticPr fontId="3"/>
  </si>
  <si>
    <t>販売額/1頭</t>
    <rPh sb="0" eb="2">
      <t>ハンバイ</t>
    </rPh>
    <rPh sb="2" eb="3">
      <t>ガク</t>
    </rPh>
    <rPh sb="5" eb="6">
      <t>トウ</t>
    </rPh>
    <phoneticPr fontId="3"/>
  </si>
  <si>
    <t>手数料率</t>
    <rPh sb="0" eb="3">
      <t>テスウリョウ</t>
    </rPh>
    <rPh sb="3" eb="4">
      <t>リツ</t>
    </rPh>
    <phoneticPr fontId="3"/>
  </si>
  <si>
    <t>上場手数料</t>
    <rPh sb="0" eb="2">
      <t>ジョウジョウ</t>
    </rPh>
    <rPh sb="2" eb="5">
      <t>テスウリョウ</t>
    </rPh>
    <phoneticPr fontId="3"/>
  </si>
  <si>
    <t>共済掛金</t>
    <rPh sb="0" eb="2">
      <t>キョウサイ</t>
    </rPh>
    <rPh sb="2" eb="4">
      <t>カケキン</t>
    </rPh>
    <phoneticPr fontId="3"/>
  </si>
  <si>
    <t>共済価格</t>
    <rPh sb="0" eb="2">
      <t>キョウサイ</t>
    </rPh>
    <rPh sb="2" eb="4">
      <t>カカク</t>
    </rPh>
    <phoneticPr fontId="3"/>
  </si>
  <si>
    <t>負担割合</t>
    <rPh sb="0" eb="2">
      <t>フタン</t>
    </rPh>
    <rPh sb="2" eb="4">
      <t>ワリアイ</t>
    </rPh>
    <phoneticPr fontId="3"/>
  </si>
  <si>
    <t>自動車税・重量税</t>
    <rPh sb="0" eb="3">
      <t>ジドウシャ</t>
    </rPh>
    <rPh sb="3" eb="4">
      <t>ゼイ</t>
    </rPh>
    <rPh sb="5" eb="8">
      <t>ジュウリョウゼイ</t>
    </rPh>
    <phoneticPr fontId="3"/>
  </si>
  <si>
    <t>自動車税</t>
    <rPh sb="0" eb="3">
      <t>ジドウシャ</t>
    </rPh>
    <rPh sb="3" eb="4">
      <t>ゼイ</t>
    </rPh>
    <phoneticPr fontId="3"/>
  </si>
  <si>
    <t>重量税</t>
    <rPh sb="0" eb="3">
      <t>ジュウリョウゼイ</t>
    </rPh>
    <phoneticPr fontId="3"/>
  </si>
  <si>
    <t>固定資産・構造物</t>
    <rPh sb="0" eb="2">
      <t>コテイ</t>
    </rPh>
    <rPh sb="2" eb="4">
      <t>シサン</t>
    </rPh>
    <rPh sb="5" eb="8">
      <t>コウゾウブツ</t>
    </rPh>
    <phoneticPr fontId="3"/>
  </si>
  <si>
    <t>取得額</t>
    <rPh sb="0" eb="2">
      <t>シュトク</t>
    </rPh>
    <rPh sb="2" eb="3">
      <t>ガク</t>
    </rPh>
    <phoneticPr fontId="3"/>
  </si>
  <si>
    <t>子牛基金</t>
    <rPh sb="0" eb="2">
      <t>コウシ</t>
    </rPh>
    <rPh sb="2" eb="4">
      <t>キキン</t>
    </rPh>
    <phoneticPr fontId="3"/>
  </si>
  <si>
    <t>経費合計</t>
    <rPh sb="0" eb="2">
      <t>ケイヒ</t>
    </rPh>
    <rPh sb="2" eb="4">
      <t>ゴウケイ</t>
    </rPh>
    <phoneticPr fontId="3"/>
  </si>
  <si>
    <t>所得</t>
    <rPh sb="0" eb="2">
      <t>ショトク</t>
    </rPh>
    <phoneticPr fontId="3"/>
  </si>
  <si>
    <t>子牛販売頭数</t>
    <rPh sb="0" eb="2">
      <t>コウシ</t>
    </rPh>
    <rPh sb="2" eb="4">
      <t>ハンバイ</t>
    </rPh>
    <rPh sb="4" eb="6">
      <t>トウスウ</t>
    </rPh>
    <phoneticPr fontId="3"/>
  </si>
  <si>
    <t>子牛単価</t>
    <rPh sb="0" eb="2">
      <t>コウシ</t>
    </rPh>
    <rPh sb="2" eb="4">
      <t>タンカ</t>
    </rPh>
    <phoneticPr fontId="3"/>
  </si>
  <si>
    <t>電力・水道費</t>
    <rPh sb="0" eb="2">
      <t>デンリョク</t>
    </rPh>
    <rPh sb="3" eb="4">
      <t>スイ</t>
    </rPh>
    <rPh sb="4" eb="5">
      <t>ドウ</t>
    </rPh>
    <rPh sb="5" eb="6">
      <t>ヒ</t>
    </rPh>
    <phoneticPr fontId="3"/>
  </si>
  <si>
    <t>肥育牛販売収入</t>
    <rPh sb="0" eb="2">
      <t>ヒイク</t>
    </rPh>
    <rPh sb="2" eb="3">
      <t>ウシ</t>
    </rPh>
    <rPh sb="3" eb="5">
      <t>ハンバイ</t>
    </rPh>
    <rPh sb="5" eb="7">
      <t>シュウニュウ</t>
    </rPh>
    <phoneticPr fontId="3"/>
  </si>
  <si>
    <t>導入頭数</t>
    <rPh sb="0" eb="2">
      <t>ドウニュウ</t>
    </rPh>
    <rPh sb="2" eb="4">
      <t>トウスウ</t>
    </rPh>
    <phoneticPr fontId="3"/>
  </si>
  <si>
    <t>敷料費</t>
    <rPh sb="0" eb="1">
      <t>シ</t>
    </rPh>
    <rPh sb="1" eb="2">
      <t>リョウ</t>
    </rPh>
    <rPh sb="2" eb="3">
      <t>ヒ</t>
    </rPh>
    <phoneticPr fontId="3"/>
  </si>
  <si>
    <t>使用量㎥</t>
    <rPh sb="0" eb="2">
      <t>シヨウ</t>
    </rPh>
    <rPh sb="2" eb="3">
      <t>リョウ</t>
    </rPh>
    <phoneticPr fontId="3"/>
  </si>
  <si>
    <t>と畜料</t>
    <rPh sb="1" eb="2">
      <t>チク</t>
    </rPh>
    <rPh sb="2" eb="3">
      <t>リョウ</t>
    </rPh>
    <phoneticPr fontId="3"/>
  </si>
  <si>
    <t>輸送料</t>
    <rPh sb="0" eb="3">
      <t>ユソウリョウ</t>
    </rPh>
    <phoneticPr fontId="3"/>
  </si>
  <si>
    <t>販売手数料</t>
    <rPh sb="0" eb="2">
      <t>ハンバイ</t>
    </rPh>
    <rPh sb="2" eb="5">
      <t>テスウリョウ</t>
    </rPh>
    <phoneticPr fontId="3"/>
  </si>
  <si>
    <t>】</t>
    <phoneticPr fontId="3"/>
  </si>
  <si>
    <t>】</t>
    <phoneticPr fontId="3"/>
  </si>
  <si>
    <t>繁殖牛</t>
    <rPh sb="0" eb="2">
      <t>ハンショク</t>
    </rPh>
    <rPh sb="2" eb="3">
      <t>ギュウ</t>
    </rPh>
    <phoneticPr fontId="3"/>
  </si>
  <si>
    <t>肥育牛</t>
    <rPh sb="0" eb="2">
      <t>ヒイク</t>
    </rPh>
    <rPh sb="2" eb="3">
      <t>ギュウ</t>
    </rPh>
    <phoneticPr fontId="3"/>
  </si>
  <si>
    <t>肥育牛１頭</t>
    <rPh sb="0" eb="2">
      <t>ヒイク</t>
    </rPh>
    <rPh sb="2" eb="3">
      <t>ウシ</t>
    </rPh>
    <rPh sb="4" eb="5">
      <t>トウ</t>
    </rPh>
    <phoneticPr fontId="3"/>
  </si>
  <si>
    <t>肥育販売頭数</t>
    <rPh sb="0" eb="2">
      <t>ヒイク</t>
    </rPh>
    <rPh sb="2" eb="4">
      <t>ハンバイ</t>
    </rPh>
    <rPh sb="4" eb="6">
      <t>トウスウ</t>
    </rPh>
    <phoneticPr fontId="3"/>
  </si>
  <si>
    <t>肥育牛単価</t>
    <rPh sb="0" eb="2">
      <t>ヒイク</t>
    </rPh>
    <rPh sb="2" eb="3">
      <t>ウシ</t>
    </rPh>
    <rPh sb="3" eb="5">
      <t>タンカ</t>
    </rPh>
    <phoneticPr fontId="3"/>
  </si>
  <si>
    <t>自己資本率</t>
    <rPh sb="0" eb="2">
      <t>ジコ</t>
    </rPh>
    <rPh sb="2" eb="4">
      <t>シホン</t>
    </rPh>
    <rPh sb="4" eb="5">
      <t>リツ</t>
    </rPh>
    <phoneticPr fontId="3"/>
  </si>
  <si>
    <t>課税率</t>
    <rPh sb="0" eb="2">
      <t>カゼイ</t>
    </rPh>
    <rPh sb="2" eb="3">
      <t>リツ</t>
    </rPh>
    <phoneticPr fontId="3"/>
  </si>
  <si>
    <t>固定資産・土地</t>
    <rPh sb="0" eb="2">
      <t>コテイ</t>
    </rPh>
    <rPh sb="2" eb="4">
      <t>シサン</t>
    </rPh>
    <rPh sb="5" eb="7">
      <t>トチ</t>
    </rPh>
    <phoneticPr fontId="3"/>
  </si>
  <si>
    <t>　　　　　　　年　　度　
　項　　目</t>
    <rPh sb="7" eb="11">
      <t>ネンド</t>
    </rPh>
    <rPh sb="14" eb="18">
      <t>コウモク</t>
    </rPh>
    <phoneticPr fontId="3"/>
  </si>
  <si>
    <t>成雌牛1頭</t>
    <rPh sb="0" eb="1">
      <t>セイ</t>
    </rPh>
    <rPh sb="1" eb="2">
      <t>メス</t>
    </rPh>
    <rPh sb="2" eb="3">
      <t>ウシ</t>
    </rPh>
    <rPh sb="4" eb="5">
      <t>トウ</t>
    </rPh>
    <phoneticPr fontId="3"/>
  </si>
  <si>
    <t>給与飼料kg</t>
    <rPh sb="0" eb="2">
      <t>キュウヨ</t>
    </rPh>
    <rPh sb="2" eb="4">
      <t>シリョウ</t>
    </rPh>
    <phoneticPr fontId="3"/>
  </si>
  <si>
    <t>肥料袋/1ha</t>
    <rPh sb="0" eb="2">
      <t>ヒリョウ</t>
    </rPh>
    <rPh sb="2" eb="3">
      <t>フクロ</t>
    </rPh>
    <phoneticPr fontId="3"/>
  </si>
  <si>
    <t>更新費/1ha</t>
    <rPh sb="0" eb="3">
      <t>コウシンヒ</t>
    </rPh>
    <phoneticPr fontId="3"/>
  </si>
  <si>
    <t>労働時間/1頭</t>
    <rPh sb="0" eb="2">
      <t>ロウドウ</t>
    </rPh>
    <rPh sb="2" eb="4">
      <t>ジカン</t>
    </rPh>
    <rPh sb="6" eb="7">
      <t>トウ</t>
    </rPh>
    <phoneticPr fontId="3"/>
  </si>
  <si>
    <t>水道料金/1頭</t>
    <rPh sb="0" eb="2">
      <t>スイドウ</t>
    </rPh>
    <rPh sb="2" eb="4">
      <t>リョウキン</t>
    </rPh>
    <rPh sb="6" eb="7">
      <t>トウ</t>
    </rPh>
    <phoneticPr fontId="3"/>
  </si>
  <si>
    <t>電気料金/1頭</t>
    <rPh sb="0" eb="2">
      <t>デンキ</t>
    </rPh>
    <rPh sb="2" eb="4">
      <t>リョウキン</t>
    </rPh>
    <rPh sb="6" eb="7">
      <t>トウ</t>
    </rPh>
    <phoneticPr fontId="3"/>
  </si>
  <si>
    <t>消費量ℓ/1時間</t>
    <rPh sb="0" eb="3">
      <t>ショウヒリョウ</t>
    </rPh>
    <rPh sb="6" eb="8">
      <t>ジカン</t>
    </rPh>
    <phoneticPr fontId="3"/>
  </si>
  <si>
    <t>料金2回目/1頭</t>
    <rPh sb="0" eb="2">
      <t>リョウキン</t>
    </rPh>
    <rPh sb="3" eb="4">
      <t>カイ</t>
    </rPh>
    <rPh sb="4" eb="5">
      <t>メ</t>
    </rPh>
    <rPh sb="7" eb="8">
      <t>トウ</t>
    </rPh>
    <phoneticPr fontId="3"/>
  </si>
  <si>
    <t>料金1回目/1頭</t>
    <rPh sb="0" eb="2">
      <t>リョウキン</t>
    </rPh>
    <rPh sb="3" eb="4">
      <t>カイ</t>
    </rPh>
    <rPh sb="4" eb="5">
      <t>メ</t>
    </rPh>
    <rPh sb="7" eb="8">
      <t>トウ</t>
    </rPh>
    <phoneticPr fontId="3"/>
  </si>
  <si>
    <t>金額/1頭</t>
    <rPh sb="0" eb="2">
      <t>キンガク</t>
    </rPh>
    <rPh sb="4" eb="5">
      <t>トウ</t>
    </rPh>
    <phoneticPr fontId="3"/>
  </si>
  <si>
    <t>1頭当り価格</t>
    <rPh sb="1" eb="2">
      <t>トウ</t>
    </rPh>
    <rPh sb="2" eb="3">
      <t>アタ</t>
    </rPh>
    <rPh sb="4" eb="6">
      <t>カカク</t>
    </rPh>
    <phoneticPr fontId="3"/>
  </si>
  <si>
    <t>鉱塩kg</t>
    <rPh sb="0" eb="1">
      <t>コウ</t>
    </rPh>
    <rPh sb="1" eb="2">
      <t>エン</t>
    </rPh>
    <phoneticPr fontId="3"/>
  </si>
  <si>
    <t>1頭価格</t>
    <rPh sb="1" eb="2">
      <t>トウ</t>
    </rPh>
    <rPh sb="2" eb="4">
      <t>カカク</t>
    </rPh>
    <phoneticPr fontId="3"/>
  </si>
  <si>
    <t>※１：草地管理に係る肥料費、草地更新費及び小農具費、消耗品費、諸材料費、その他経費(賃料料金等)の畜産経営に係る生産費用の合計を入力する。（修繕費は除く）</t>
    <rPh sb="3" eb="5">
      <t>ソウチ</t>
    </rPh>
    <rPh sb="5" eb="7">
      <t>カンリ</t>
    </rPh>
    <rPh sb="8" eb="9">
      <t>カカ</t>
    </rPh>
    <rPh sb="10" eb="13">
      <t>ヒリョウヒ</t>
    </rPh>
    <rPh sb="14" eb="16">
      <t>ソウチ</t>
    </rPh>
    <rPh sb="16" eb="18">
      <t>コウシン</t>
    </rPh>
    <rPh sb="18" eb="19">
      <t>ヒ</t>
    </rPh>
    <rPh sb="19" eb="20">
      <t>オヨ</t>
    </rPh>
    <rPh sb="21" eb="22">
      <t>ショウ</t>
    </rPh>
    <rPh sb="22" eb="24">
      <t>ノウグ</t>
    </rPh>
    <rPh sb="24" eb="25">
      <t>ヒ</t>
    </rPh>
    <rPh sb="26" eb="28">
      <t>ショウモウ</t>
    </rPh>
    <rPh sb="28" eb="29">
      <t>ヒン</t>
    </rPh>
    <rPh sb="29" eb="30">
      <t>ヒ</t>
    </rPh>
    <rPh sb="31" eb="35">
      <t>ショザイリョウヒ</t>
    </rPh>
    <rPh sb="38" eb="39">
      <t>タ</t>
    </rPh>
    <rPh sb="39" eb="41">
      <t>ケイヒ</t>
    </rPh>
    <rPh sb="42" eb="44">
      <t>チンリョウ</t>
    </rPh>
    <rPh sb="44" eb="46">
      <t>リョウキン</t>
    </rPh>
    <rPh sb="46" eb="47">
      <t>トウ</t>
    </rPh>
    <rPh sb="49" eb="51">
      <t>チクサン</t>
    </rPh>
    <rPh sb="51" eb="53">
      <t>ケイエイ</t>
    </rPh>
    <rPh sb="54" eb="55">
      <t>カカ</t>
    </rPh>
    <rPh sb="56" eb="58">
      <t>セイサン</t>
    </rPh>
    <rPh sb="58" eb="60">
      <t>ヒヨウ</t>
    </rPh>
    <rPh sb="61" eb="63">
      <t>ゴウケイ</t>
    </rPh>
    <rPh sb="64" eb="66">
      <t>ニュウリョク</t>
    </rPh>
    <rPh sb="70" eb="73">
      <t>シュウゼンヒ</t>
    </rPh>
    <rPh sb="74" eb="75">
      <t>ノゾ</t>
    </rPh>
    <phoneticPr fontId="3"/>
  </si>
  <si>
    <t>３－２．肉用牛経営外(農外)経営改善計画の内訳</t>
    <rPh sb="4" eb="7">
      <t>ニクヨウギュウ</t>
    </rPh>
    <rPh sb="7" eb="9">
      <t>ケイエイ</t>
    </rPh>
    <rPh sb="9" eb="10">
      <t>ガイ</t>
    </rPh>
    <rPh sb="11" eb="13">
      <t>ノウガイ</t>
    </rPh>
    <rPh sb="14" eb="16">
      <t>ケイエイ</t>
    </rPh>
    <rPh sb="16" eb="18">
      <t>カイゼン</t>
    </rPh>
    <rPh sb="18" eb="20">
      <t>ケイカク</t>
    </rPh>
    <rPh sb="21" eb="23">
      <t>ウチワケ</t>
    </rPh>
    <phoneticPr fontId="3"/>
  </si>
  <si>
    <t>　　　　　　　年　　度　
　項　　目</t>
  </si>
  <si>
    <t>子牛期間</t>
    <rPh sb="0" eb="2">
      <t>コウシ</t>
    </rPh>
    <rPh sb="2" eb="4">
      <t>キカン</t>
    </rPh>
    <phoneticPr fontId="3"/>
  </si>
  <si>
    <t>育成期間</t>
    <rPh sb="0" eb="2">
      <t>イクセイ</t>
    </rPh>
    <rPh sb="2" eb="4">
      <t>キカン</t>
    </rPh>
    <phoneticPr fontId="3"/>
  </si>
  <si>
    <t>肥育期間</t>
    <rPh sb="0" eb="2">
      <t>ヒイク</t>
    </rPh>
    <rPh sb="2" eb="4">
      <t>キカン</t>
    </rPh>
    <phoneticPr fontId="3"/>
  </si>
  <si>
    <t>肥育牛</t>
    <rPh sb="0" eb="2">
      <t>ヒイク</t>
    </rPh>
    <rPh sb="2" eb="3">
      <t>ウシ</t>
    </rPh>
    <phoneticPr fontId="3"/>
  </si>
  <si>
    <t>粗飼料販売収入</t>
    <rPh sb="0" eb="3">
      <t>ソシリョウ</t>
    </rPh>
    <rPh sb="3" eb="5">
      <t>ハンバイヒ</t>
    </rPh>
    <rPh sb="5" eb="7">
      <t>シュウニュウ</t>
    </rPh>
    <phoneticPr fontId="3"/>
  </si>
  <si>
    <t>販売量(kg)</t>
    <rPh sb="0" eb="3">
      <t>ハンバイリョウ</t>
    </rPh>
    <phoneticPr fontId="3"/>
  </si>
  <si>
    <t>その他（営業外収入）</t>
    <rPh sb="2" eb="3">
      <t>タ</t>
    </rPh>
    <rPh sb="4" eb="7">
      <t>エイギョウガイ</t>
    </rPh>
    <rPh sb="7" eb="9">
      <t>シュウニュウ</t>
    </rPh>
    <phoneticPr fontId="19"/>
  </si>
  <si>
    <t>畜産経営用(　肉用牛繁殖　・　肥育　・　繁殖－肥育一貫)</t>
    <rPh sb="0" eb="2">
      <t>チクサン</t>
    </rPh>
    <rPh sb="2" eb="4">
      <t>ケイエイ</t>
    </rPh>
    <rPh sb="4" eb="5">
      <t>ヨウ</t>
    </rPh>
    <rPh sb="7" eb="10">
      <t>ニクヨウギュウ</t>
    </rPh>
    <rPh sb="10" eb="12">
      <t>ハンショク</t>
    </rPh>
    <rPh sb="15" eb="17">
      <t>ヒイク</t>
    </rPh>
    <rPh sb="20" eb="22">
      <t>ハンショク</t>
    </rPh>
    <rPh sb="23" eb="25">
      <t>ヒイク</t>
    </rPh>
    <rPh sb="25" eb="27">
      <t>イッカン</t>
    </rPh>
    <phoneticPr fontId="3"/>
  </si>
  <si>
    <t>４－１．肉用牛（繁殖）経営損益計算算出表</t>
    <rPh sb="4" eb="7">
      <t>ニクヨウギュウ</t>
    </rPh>
    <rPh sb="8" eb="10">
      <t>ハンショク</t>
    </rPh>
    <rPh sb="11" eb="13">
      <t>ケイエイ</t>
    </rPh>
    <rPh sb="13" eb="15">
      <t>ソンエキ</t>
    </rPh>
    <rPh sb="15" eb="17">
      <t>ケイサン</t>
    </rPh>
    <rPh sb="17" eb="19">
      <t>サンシュツ</t>
    </rPh>
    <rPh sb="19" eb="20">
      <t>ヒョウ</t>
    </rPh>
    <phoneticPr fontId="3"/>
  </si>
  <si>
    <t>４－２．肉用牛（肥育）経営損益計算算出表</t>
    <rPh sb="4" eb="7">
      <t>ニクヨウギュウ</t>
    </rPh>
    <rPh sb="8" eb="10">
      <t>ヒイク</t>
    </rPh>
    <rPh sb="11" eb="13">
      <t>ケイエイ</t>
    </rPh>
    <rPh sb="13" eb="15">
      <t>ソンエキ</t>
    </rPh>
    <rPh sb="15" eb="17">
      <t>ケイサン</t>
    </rPh>
    <rPh sb="17" eb="19">
      <t>サンシュツ</t>
    </rPh>
    <rPh sb="19" eb="20">
      <t>ヒョウ</t>
    </rPh>
    <phoneticPr fontId="3"/>
  </si>
  <si>
    <t>６－１．所有固定資本償却費・修繕費整理表</t>
    <rPh sb="4" eb="6">
      <t>ショユウ</t>
    </rPh>
    <rPh sb="6" eb="8">
      <t>コテイ</t>
    </rPh>
    <rPh sb="8" eb="10">
      <t>シホン</t>
    </rPh>
    <rPh sb="10" eb="13">
      <t>ショウキャクヒ</t>
    </rPh>
    <rPh sb="14" eb="17">
      <t>シュウゼンヒ</t>
    </rPh>
    <rPh sb="17" eb="19">
      <t>セイリ</t>
    </rPh>
    <rPh sb="19" eb="20">
      <t>ヒョウ</t>
    </rPh>
    <phoneticPr fontId="3"/>
  </si>
  <si>
    <t>６－２．年度別減価償却費推移表　</t>
    <rPh sb="4" eb="7">
      <t>ネンドベツ</t>
    </rPh>
    <rPh sb="7" eb="9">
      <t>ゲンカ</t>
    </rPh>
    <rPh sb="9" eb="12">
      <t>ショウキャクヒ</t>
    </rPh>
    <rPh sb="12" eb="14">
      <t>スイイ</t>
    </rPh>
    <rPh sb="14" eb="15">
      <t>ヒョウ</t>
    </rPh>
    <phoneticPr fontId="3"/>
  </si>
  <si>
    <t>７．家計費改善計画</t>
    <rPh sb="2" eb="4">
      <t>カケイ</t>
    </rPh>
    <rPh sb="4" eb="5">
      <t>ヒ</t>
    </rPh>
    <rPh sb="5" eb="7">
      <t>カイゼン</t>
    </rPh>
    <rPh sb="7" eb="9">
      <t>ケイカク</t>
    </rPh>
    <phoneticPr fontId="3"/>
  </si>
  <si>
    <t>８．償還計画表</t>
    <phoneticPr fontId="3"/>
  </si>
  <si>
    <t>９．農家収支計画（最終総括表）</t>
    <rPh sb="2" eb="4">
      <t>ノウカ</t>
    </rPh>
    <rPh sb="4" eb="6">
      <t>シュウシ</t>
    </rPh>
    <rPh sb="6" eb="8">
      <t>ケイカク</t>
    </rPh>
    <rPh sb="9" eb="11">
      <t>サイシュウ</t>
    </rPh>
    <rPh sb="11" eb="14">
      <t>ソウカツヒョウ</t>
    </rPh>
    <phoneticPr fontId="3"/>
  </si>
  <si>
    <t>（１） 肉用牛年次別飼養実績及び計画</t>
    <rPh sb="7" eb="9">
      <t>ネンジ</t>
    </rPh>
    <rPh sb="9" eb="10">
      <t>ベツ</t>
    </rPh>
    <rPh sb="10" eb="12">
      <t>シヨウ</t>
    </rPh>
    <rPh sb="12" eb="14">
      <t>ジッセキ</t>
    </rPh>
    <rPh sb="14" eb="15">
      <t>オヨ</t>
    </rPh>
    <rPh sb="16" eb="18">
      <t>ケイカク</t>
    </rPh>
    <phoneticPr fontId="3"/>
  </si>
  <si>
    <t xml:space="preserve">２．農業経営改善計画の作目別内訳 </t>
    <rPh sb="2" eb="4">
      <t>ノウギョウ</t>
    </rPh>
    <rPh sb="4" eb="6">
      <t>ケイエイ</t>
    </rPh>
    <rPh sb="6" eb="8">
      <t>カイゼン</t>
    </rPh>
    <rPh sb="8" eb="10">
      <t>ケイカク</t>
    </rPh>
    <rPh sb="11" eb="13">
      <t>サクモク</t>
    </rPh>
    <rPh sb="13" eb="14">
      <t>ベツ</t>
    </rPh>
    <rPh sb="14" eb="16">
      <t>ウチワケ</t>
    </rPh>
    <phoneticPr fontId="3"/>
  </si>
  <si>
    <t>実積</t>
    <rPh sb="0" eb="1">
      <t>ジツ</t>
    </rPh>
    <rPh sb="1" eb="2">
      <t>セキ</t>
    </rPh>
    <phoneticPr fontId="3"/>
  </si>
  <si>
    <t>１㌃当たり</t>
    <rPh sb="2" eb="3">
      <t>ア</t>
    </rPh>
    <phoneticPr fontId="3"/>
  </si>
  <si>
    <t>10a当たり</t>
    <rPh sb="3" eb="4">
      <t>ア</t>
    </rPh>
    <phoneticPr fontId="3"/>
  </si>
  <si>
    <t>収穫面積(a)</t>
    <phoneticPr fontId="3"/>
  </si>
  <si>
    <t>単収</t>
    <phoneticPr fontId="3"/>
  </si>
  <si>
    <t>(　)</t>
    <phoneticPr fontId="3"/>
  </si>
  <si>
    <t>円/(　)</t>
    <rPh sb="0" eb="1">
      <t>エン</t>
    </rPh>
    <phoneticPr fontId="3"/>
  </si>
  <si>
    <t>販売量</t>
  </si>
  <si>
    <t>種苗費</t>
    <rPh sb="0" eb="2">
      <t>シュビョウ</t>
    </rPh>
    <rPh sb="2" eb="3">
      <t>ヒ</t>
    </rPh>
    <phoneticPr fontId="3"/>
  </si>
  <si>
    <t>農薬費</t>
    <rPh sb="0" eb="2">
      <t>ノウヤク</t>
    </rPh>
    <rPh sb="2" eb="3">
      <t>ヒ</t>
    </rPh>
    <phoneticPr fontId="3"/>
  </si>
  <si>
    <t>光熱動力費</t>
    <rPh sb="0" eb="2">
      <t>コウネツ</t>
    </rPh>
    <rPh sb="2" eb="5">
      <t>ドウリョクヒ</t>
    </rPh>
    <phoneticPr fontId="3"/>
  </si>
  <si>
    <t>水利費</t>
    <rPh sb="0" eb="2">
      <t>スイリ</t>
    </rPh>
    <rPh sb="2" eb="3">
      <t>ヒ</t>
    </rPh>
    <phoneticPr fontId="3"/>
  </si>
  <si>
    <t>雇用労賃</t>
    <rPh sb="0" eb="2">
      <t>コヨウ</t>
    </rPh>
    <rPh sb="2" eb="4">
      <t>ロウチン</t>
    </rPh>
    <phoneticPr fontId="3"/>
  </si>
  <si>
    <t>販売
経費</t>
    <rPh sb="0" eb="2">
      <t>ハンバイ</t>
    </rPh>
    <rPh sb="3" eb="5">
      <t>ケイヒ</t>
    </rPh>
    <phoneticPr fontId="3"/>
  </si>
  <si>
    <t>手数料</t>
    <rPh sb="0" eb="2">
      <t>テスウ</t>
    </rPh>
    <rPh sb="2" eb="3">
      <t>リョウ</t>
    </rPh>
    <phoneticPr fontId="3"/>
  </si>
  <si>
    <t>配送運賃</t>
    <rPh sb="0" eb="2">
      <t>ハイソウ</t>
    </rPh>
    <rPh sb="2" eb="4">
      <t>ウンチン</t>
    </rPh>
    <phoneticPr fontId="3"/>
  </si>
  <si>
    <t>包装資材費</t>
    <rPh sb="0" eb="2">
      <t>ホウソウ</t>
    </rPh>
    <rPh sb="2" eb="5">
      <t>シザイヒ</t>
    </rPh>
    <phoneticPr fontId="3"/>
  </si>
  <si>
    <t>１０㌃当たり</t>
    <rPh sb="3" eb="4">
      <t>ア</t>
    </rPh>
    <phoneticPr fontId="3"/>
  </si>
  <si>
    <t>【作物3】</t>
    <rPh sb="1" eb="3">
      <t>サクモツ</t>
    </rPh>
    <phoneticPr fontId="3"/>
  </si>
  <si>
    <t>【作物4】</t>
    <rPh sb="1" eb="3">
      <t>サクモツ</t>
    </rPh>
    <phoneticPr fontId="3"/>
  </si>
  <si>
    <t>【作物5】</t>
    <rPh sb="1" eb="3">
      <t>サクモツ</t>
    </rPh>
    <phoneticPr fontId="3"/>
  </si>
  <si>
    <t>【作物6】</t>
    <rPh sb="1" eb="3">
      <t>サクモツ</t>
    </rPh>
    <phoneticPr fontId="3"/>
  </si>
  <si>
    <t>(　)</t>
    <phoneticPr fontId="3"/>
  </si>
  <si>
    <t>(　)</t>
    <phoneticPr fontId="3"/>
  </si>
  <si>
    <t>(　)</t>
    <phoneticPr fontId="3"/>
  </si>
  <si>
    <t>(　)</t>
    <phoneticPr fontId="3"/>
  </si>
  <si>
    <t>(　)</t>
    <phoneticPr fontId="3"/>
  </si>
  <si>
    <t>収穫面積(a)</t>
    <phoneticPr fontId="3"/>
  </si>
  <si>
    <t>単収</t>
    <phoneticPr fontId="3"/>
  </si>
  <si>
    <t>(　)</t>
    <phoneticPr fontId="3"/>
  </si>
  <si>
    <t>(　)</t>
    <phoneticPr fontId="3"/>
  </si>
  <si>
    <t>借地料</t>
    <rPh sb="0" eb="2">
      <t>シャクチ</t>
    </rPh>
    <rPh sb="2" eb="3">
      <t>リョウ</t>
    </rPh>
    <phoneticPr fontId="3"/>
  </si>
  <si>
    <t>植え付け面積</t>
    <rPh sb="0" eb="1">
      <t>ウ</t>
    </rPh>
    <rPh sb="2" eb="3">
      <t>ツ</t>
    </rPh>
    <rPh sb="4" eb="6">
      <t>メンセキ</t>
    </rPh>
    <phoneticPr fontId="3"/>
  </si>
  <si>
    <t>委託費</t>
    <rPh sb="0" eb="2">
      <t>イタク</t>
    </rPh>
    <rPh sb="2" eb="3">
      <t>ヒ</t>
    </rPh>
    <phoneticPr fontId="3"/>
  </si>
  <si>
    <t>委託費</t>
    <rPh sb="0" eb="3">
      <t>イタクヒ</t>
    </rPh>
    <phoneticPr fontId="3"/>
  </si>
  <si>
    <t>個数/1ha</t>
    <rPh sb="0" eb="2">
      <t>コスウ</t>
    </rPh>
    <phoneticPr fontId="3"/>
  </si>
  <si>
    <t>導入牛</t>
    <rPh sb="0" eb="2">
      <t>ドウニュウ</t>
    </rPh>
    <rPh sb="2" eb="3">
      <t>ウシ</t>
    </rPh>
    <phoneticPr fontId="3"/>
  </si>
  <si>
    <t>農業所得</t>
    <rPh sb="0" eb="2">
      <t>ノウギョウ</t>
    </rPh>
    <rPh sb="2" eb="4">
      <t>ショトク</t>
    </rPh>
    <phoneticPr fontId="3"/>
  </si>
  <si>
    <t>【作物2（パイン）】</t>
    <rPh sb="1" eb="3">
      <t>サクモツ</t>
    </rPh>
    <phoneticPr fontId="3"/>
  </si>
  <si>
    <t>【作物1（さとうきび）】</t>
    <rPh sb="1" eb="3">
      <t>サクモツ</t>
    </rPh>
    <phoneticPr fontId="3"/>
  </si>
  <si>
    <t>肉用牛繁殖</t>
    <rPh sb="0" eb="3">
      <t>ニクヨウギュウ</t>
    </rPh>
    <rPh sb="3" eb="5">
      <t>ハンショク</t>
    </rPh>
    <phoneticPr fontId="3"/>
  </si>
  <si>
    <t>現　　況</t>
    <rPh sb="0" eb="1">
      <t>ウツツ</t>
    </rPh>
    <rPh sb="3" eb="4">
      <t>キョウ</t>
    </rPh>
    <phoneticPr fontId="3"/>
  </si>
  <si>
    <t>家　　畜</t>
    <rPh sb="0" eb="1">
      <t>イエ</t>
    </rPh>
    <rPh sb="3" eb="4">
      <t>チク</t>
    </rPh>
    <phoneticPr fontId="3"/>
  </si>
  <si>
    <t>新規導入（更新）</t>
    <rPh sb="0" eb="2">
      <t>シンキ</t>
    </rPh>
    <rPh sb="2" eb="4">
      <t>ドウニュウ</t>
    </rPh>
    <rPh sb="5" eb="7">
      <t>コウシン</t>
    </rPh>
    <phoneticPr fontId="3"/>
  </si>
  <si>
    <t>H29導入・繰入</t>
    <rPh sb="3" eb="5">
      <t>ドウニュウ</t>
    </rPh>
    <rPh sb="6" eb="8">
      <t>クリイレ</t>
    </rPh>
    <phoneticPr fontId="3"/>
  </si>
  <si>
    <t>H30導入・繰入</t>
    <rPh sb="3" eb="5">
      <t>ドウニュウ</t>
    </rPh>
    <rPh sb="6" eb="8">
      <t>クリイレ</t>
    </rPh>
    <phoneticPr fontId="3"/>
  </si>
  <si>
    <t>H31導入・繰入</t>
    <rPh sb="3" eb="5">
      <t>ドウニュウ</t>
    </rPh>
    <rPh sb="6" eb="8">
      <t>クリイレ</t>
    </rPh>
    <phoneticPr fontId="3"/>
  </si>
  <si>
    <t>H32導入・繰入</t>
    <rPh sb="3" eb="5">
      <t>ドウニュウ</t>
    </rPh>
    <rPh sb="6" eb="8">
      <t>クリイレ</t>
    </rPh>
    <phoneticPr fontId="3"/>
  </si>
  <si>
    <t>H33導入・繰入</t>
    <rPh sb="3" eb="5">
      <t>ドウニュウ</t>
    </rPh>
    <rPh sb="6" eb="8">
      <t>クリイレ</t>
    </rPh>
    <phoneticPr fontId="3"/>
  </si>
  <si>
    <t>H34導入・繰入</t>
    <rPh sb="3" eb="5">
      <t>ドウニュウ</t>
    </rPh>
    <rPh sb="6" eb="8">
      <t>クリイレ</t>
    </rPh>
    <phoneticPr fontId="3"/>
  </si>
  <si>
    <t>合計（家畜）</t>
    <rPh sb="0" eb="2">
      <t>ゴウケイ</t>
    </rPh>
    <rPh sb="3" eb="5">
      <t>カチク</t>
    </rPh>
    <phoneticPr fontId="3"/>
  </si>
  <si>
    <t>ガソリン代、重油代、ガス代</t>
    <rPh sb="4" eb="5">
      <t>ダイ</t>
    </rPh>
    <rPh sb="6" eb="9">
      <t>ジュウユダイ</t>
    </rPh>
    <rPh sb="12" eb="13">
      <t>ダイ</t>
    </rPh>
    <phoneticPr fontId="3"/>
  </si>
  <si>
    <t>資　　金　　運　　用　　計　　画</t>
    <rPh sb="0" eb="4">
      <t>シキン</t>
    </rPh>
    <rPh sb="6" eb="10">
      <t>ウンヨウ</t>
    </rPh>
    <rPh sb="12" eb="16">
      <t>ケイカク</t>
    </rPh>
    <phoneticPr fontId="3"/>
  </si>
  <si>
    <t>（単位：円）</t>
    <rPh sb="1" eb="3">
      <t>タンイ</t>
    </rPh>
    <rPh sb="4" eb="5">
      <t>エン</t>
    </rPh>
    <phoneticPr fontId="3"/>
  </si>
  <si>
    <t>区　　　　分</t>
    <rPh sb="0" eb="6">
      <t>クブン</t>
    </rPh>
    <phoneticPr fontId="3"/>
  </si>
  <si>
    <t>1年目</t>
    <rPh sb="1" eb="3">
      <t>ネンメ</t>
    </rPh>
    <phoneticPr fontId="3"/>
  </si>
  <si>
    <t>調　　　　達</t>
    <rPh sb="0" eb="6">
      <t>チョウタツ</t>
    </rPh>
    <phoneticPr fontId="3"/>
  </si>
  <si>
    <t>前年繰越（手持現預金）</t>
    <rPh sb="0" eb="2">
      <t>ゼンネン</t>
    </rPh>
    <rPh sb="2" eb="4">
      <t>クリコシ</t>
    </rPh>
    <rPh sb="5" eb="7">
      <t>テモ</t>
    </rPh>
    <rPh sb="7" eb="10">
      <t>ゲンヨキン</t>
    </rPh>
    <phoneticPr fontId="3"/>
  </si>
  <si>
    <t>農外所得</t>
    <rPh sb="0" eb="2">
      <t>ノウガイ</t>
    </rPh>
    <rPh sb="2" eb="4">
      <t>ショトク</t>
    </rPh>
    <phoneticPr fontId="3"/>
  </si>
  <si>
    <t>年金</t>
    <rPh sb="0" eb="2">
      <t>ネンキン</t>
    </rPh>
    <phoneticPr fontId="3"/>
  </si>
  <si>
    <t>被贈・扶助等</t>
    <rPh sb="0" eb="2">
      <t>ヒゾウ</t>
    </rPh>
    <rPh sb="3" eb="5">
      <t>フジョ</t>
    </rPh>
    <rPh sb="5" eb="6">
      <t>トウ</t>
    </rPh>
    <phoneticPr fontId="3"/>
  </si>
  <si>
    <t>減価償却費</t>
    <rPh sb="0" eb="2">
      <t>ゲンカ</t>
    </rPh>
    <rPh sb="2" eb="5">
      <t>ショウキャクヒ</t>
    </rPh>
    <phoneticPr fontId="3"/>
  </si>
  <si>
    <t>長期借入金</t>
    <rPh sb="0" eb="2">
      <t>チョウキ</t>
    </rPh>
    <rPh sb="2" eb="5">
      <t>カリイレキン</t>
    </rPh>
    <phoneticPr fontId="3"/>
  </si>
  <si>
    <t>内訳</t>
    <rPh sb="0" eb="2">
      <t>ウチワケ</t>
    </rPh>
    <phoneticPr fontId="3"/>
  </si>
  <si>
    <t>ス－パ－Ｌ資金</t>
    <rPh sb="5" eb="7">
      <t>シキン</t>
    </rPh>
    <phoneticPr fontId="3"/>
  </si>
  <si>
    <t>その他（農協有牛）</t>
    <rPh sb="0" eb="3">
      <t>ソノタ</t>
    </rPh>
    <rPh sb="4" eb="6">
      <t>ノウキョウ</t>
    </rPh>
    <rPh sb="6" eb="7">
      <t>ユウ</t>
    </rPh>
    <rPh sb="7" eb="8">
      <t>ギュウ</t>
    </rPh>
    <phoneticPr fontId="3"/>
  </si>
  <si>
    <t>固定資産処分等</t>
    <rPh sb="0" eb="4">
      <t>コテイシサン</t>
    </rPh>
    <rPh sb="4" eb="6">
      <t>ショブン</t>
    </rPh>
    <rPh sb="6" eb="7">
      <t>トウ</t>
    </rPh>
    <phoneticPr fontId="3"/>
  </si>
  <si>
    <t>補助金等</t>
    <rPh sb="0" eb="3">
      <t>ホジョキン</t>
    </rPh>
    <rPh sb="3" eb="4">
      <t>トウ</t>
    </rPh>
    <phoneticPr fontId="3"/>
  </si>
  <si>
    <t>運　　　　用</t>
    <rPh sb="0" eb="6">
      <t>ウンヨウ</t>
    </rPh>
    <phoneticPr fontId="3"/>
  </si>
  <si>
    <t>投資（内訳下記参照）</t>
    <rPh sb="0" eb="2">
      <t>トウシ</t>
    </rPh>
    <rPh sb="3" eb="5">
      <t>ウチワケ</t>
    </rPh>
    <rPh sb="5" eb="7">
      <t>カキ</t>
    </rPh>
    <rPh sb="7" eb="9">
      <t>サンショウ</t>
    </rPh>
    <phoneticPr fontId="3"/>
  </si>
  <si>
    <t>出資</t>
    <rPh sb="0" eb="2">
      <t>シュッシ</t>
    </rPh>
    <phoneticPr fontId="3"/>
  </si>
  <si>
    <t>家計費</t>
    <rPh sb="0" eb="3">
      <t>カケイヒ</t>
    </rPh>
    <phoneticPr fontId="3"/>
  </si>
  <si>
    <t>借換返済</t>
    <rPh sb="0" eb="2">
      <t>カリカエ</t>
    </rPh>
    <rPh sb="2" eb="4">
      <t>ヘンサイ</t>
    </rPh>
    <phoneticPr fontId="3"/>
  </si>
  <si>
    <t>長期借入返済</t>
    <rPh sb="0" eb="2">
      <t>チョウキ</t>
    </rPh>
    <rPh sb="2" eb="6">
      <t>カリイレキン</t>
    </rPh>
    <phoneticPr fontId="3"/>
  </si>
  <si>
    <t>農業関係</t>
    <rPh sb="0" eb="2">
      <t>ノウギョウ</t>
    </rPh>
    <rPh sb="2" eb="4">
      <t>カンケイ</t>
    </rPh>
    <phoneticPr fontId="3"/>
  </si>
  <si>
    <t>農外関係</t>
    <rPh sb="0" eb="2">
      <t>ノウガイ</t>
    </rPh>
    <rPh sb="2" eb="4">
      <t>カンケイ</t>
    </rPh>
    <phoneticPr fontId="3"/>
  </si>
  <si>
    <t>租税公課諸負担</t>
    <rPh sb="0" eb="2">
      <t>ソゼイ</t>
    </rPh>
    <rPh sb="2" eb="4">
      <t>コウカ</t>
    </rPh>
    <rPh sb="4" eb="5">
      <t>ショ</t>
    </rPh>
    <rPh sb="5" eb="7">
      <t>フタン</t>
    </rPh>
    <phoneticPr fontId="3"/>
  </si>
  <si>
    <t>資産購入・その他（内訳下記参照）</t>
    <rPh sb="0" eb="2">
      <t>シサン</t>
    </rPh>
    <rPh sb="2" eb="4">
      <t>コウニュウ</t>
    </rPh>
    <rPh sb="5" eb="8">
      <t>ソノタ</t>
    </rPh>
    <rPh sb="9" eb="11">
      <t>ウチワケ</t>
    </rPh>
    <rPh sb="11" eb="13">
      <t>カキ</t>
    </rPh>
    <rPh sb="13" eb="15">
      <t>サンショウ</t>
    </rPh>
    <phoneticPr fontId="3"/>
  </si>
  <si>
    <t>次　期　繰　越</t>
    <rPh sb="0" eb="3">
      <t>ジキ</t>
    </rPh>
    <rPh sb="4" eb="7">
      <t>クリコシ</t>
    </rPh>
    <phoneticPr fontId="3"/>
  </si>
  <si>
    <t>◎投資の内訳</t>
    <rPh sb="1" eb="3">
      <t>トウシ</t>
    </rPh>
    <rPh sb="4" eb="6">
      <t>ウチワケ</t>
    </rPh>
    <phoneticPr fontId="3"/>
  </si>
  <si>
    <t>内容</t>
    <rPh sb="0" eb="2">
      <t>ナイヨウ</t>
    </rPh>
    <phoneticPr fontId="3"/>
  </si>
  <si>
    <t>牛舎</t>
    <rPh sb="0" eb="2">
      <t>ギュウシャ</t>
    </rPh>
    <phoneticPr fontId="3"/>
  </si>
  <si>
    <t>堆肥舎</t>
    <rPh sb="0" eb="2">
      <t>タイヒ</t>
    </rPh>
    <rPh sb="2" eb="3">
      <t>シャ</t>
    </rPh>
    <phoneticPr fontId="3"/>
  </si>
  <si>
    <t>牛（農協有牛）</t>
    <rPh sb="0" eb="1">
      <t>ウシ</t>
    </rPh>
    <rPh sb="2" eb="4">
      <t>ノウキョウ</t>
    </rPh>
    <rPh sb="4" eb="5">
      <t>ユウ</t>
    </rPh>
    <rPh sb="5" eb="6">
      <t>ギュウ</t>
    </rPh>
    <phoneticPr fontId="3"/>
  </si>
  <si>
    <t>牛（妊娠牛）</t>
    <rPh sb="0" eb="1">
      <t>ウシ</t>
    </rPh>
    <rPh sb="2" eb="4">
      <t>ニンシン</t>
    </rPh>
    <rPh sb="4" eb="5">
      <t>ウシ</t>
    </rPh>
    <phoneticPr fontId="3"/>
  </si>
  <si>
    <t>◎資産購入・その他の内訳</t>
    <rPh sb="1" eb="3">
      <t>シサン</t>
    </rPh>
    <rPh sb="3" eb="5">
      <t>コウニュウ</t>
    </rPh>
    <rPh sb="8" eb="9">
      <t>ホカ</t>
    </rPh>
    <rPh sb="10" eb="12">
      <t>ウチワケ</t>
    </rPh>
    <phoneticPr fontId="3"/>
  </si>
  <si>
    <t>（3）家畜</t>
    <rPh sb="3" eb="5">
      <t>カチク</t>
    </rPh>
    <phoneticPr fontId="3"/>
  </si>
  <si>
    <t>法定耐用年数④</t>
    <rPh sb="0" eb="2">
      <t>ホウテイ</t>
    </rPh>
    <rPh sb="2" eb="4">
      <t>タイヨウ</t>
    </rPh>
    <rPh sb="4" eb="6">
      <t>ネンスウ</t>
    </rPh>
    <phoneticPr fontId="3"/>
  </si>
  <si>
    <t>3年前</t>
    <rPh sb="1" eb="2">
      <t>ネン</t>
    </rPh>
    <rPh sb="2" eb="3">
      <t>マエ</t>
    </rPh>
    <phoneticPr fontId="3"/>
  </si>
  <si>
    <t>２年前</t>
    <rPh sb="1" eb="3">
      <t>ネンマエ</t>
    </rPh>
    <phoneticPr fontId="3"/>
  </si>
  <si>
    <t>成雌牛更新率(%)</t>
    <rPh sb="0" eb="1">
      <t>セイ</t>
    </rPh>
    <rPh sb="1" eb="2">
      <t>メス</t>
    </rPh>
    <rPh sb="2" eb="3">
      <t>ギュウ</t>
    </rPh>
    <rPh sb="3" eb="5">
      <t>コウシン</t>
    </rPh>
    <rPh sb="5" eb="6">
      <t>リツ</t>
    </rPh>
    <phoneticPr fontId="3"/>
  </si>
  <si>
    <t>子牛生産率（%）</t>
    <rPh sb="0" eb="2">
      <t>コウシ</t>
    </rPh>
    <rPh sb="2" eb="4">
      <t>セイサン</t>
    </rPh>
    <rPh sb="4" eb="5">
      <t>リツ</t>
    </rPh>
    <phoneticPr fontId="3"/>
  </si>
  <si>
    <t>生産率等計算シート（ここで生産率等を計算して、左シートに入力する）</t>
    <rPh sb="0" eb="2">
      <t>セイサン</t>
    </rPh>
    <rPh sb="2" eb="3">
      <t>リツ</t>
    </rPh>
    <rPh sb="3" eb="4">
      <t>トウ</t>
    </rPh>
    <rPh sb="4" eb="6">
      <t>ケイサン</t>
    </rPh>
    <rPh sb="13" eb="15">
      <t>セイサン</t>
    </rPh>
    <rPh sb="15" eb="16">
      <t>リツ</t>
    </rPh>
    <rPh sb="16" eb="17">
      <t>トウ</t>
    </rPh>
    <rPh sb="18" eb="20">
      <t>ケイサン</t>
    </rPh>
    <rPh sb="23" eb="24">
      <t>ヒダリ</t>
    </rPh>
    <rPh sb="28" eb="30">
      <t>ニュウリョク</t>
    </rPh>
    <phoneticPr fontId="3"/>
  </si>
  <si>
    <t>子牛事故率(%)</t>
    <rPh sb="0" eb="2">
      <t>コウシ</t>
    </rPh>
    <rPh sb="2" eb="5">
      <t>ジコリツ</t>
    </rPh>
    <phoneticPr fontId="3"/>
  </si>
  <si>
    <t>平均</t>
    <rPh sb="0" eb="2">
      <t>ヘイキン</t>
    </rPh>
    <phoneticPr fontId="3"/>
  </si>
  <si>
    <t>育成牛への振向け率(%)</t>
    <rPh sb="0" eb="2">
      <t>イクセイ</t>
    </rPh>
    <rPh sb="2" eb="3">
      <t>ギュウ</t>
    </rPh>
    <rPh sb="5" eb="7">
      <t>フリム</t>
    </rPh>
    <rPh sb="8" eb="9">
      <t>リツ</t>
    </rPh>
    <phoneticPr fontId="3"/>
  </si>
  <si>
    <t>共済金</t>
    <rPh sb="0" eb="3">
      <t>キョウサイキン</t>
    </rPh>
    <phoneticPr fontId="3"/>
  </si>
  <si>
    <t>薬代、診療費</t>
    <rPh sb="0" eb="2">
      <t>クスリダイ</t>
    </rPh>
    <rPh sb="3" eb="6">
      <t>シンリョウヒ</t>
    </rPh>
    <phoneticPr fontId="3"/>
  </si>
  <si>
    <t>電気代、水道代</t>
    <rPh sb="0" eb="3">
      <t>デンキダイ</t>
    </rPh>
    <rPh sb="4" eb="7">
      <t>スイドウダイ</t>
    </rPh>
    <phoneticPr fontId="3"/>
  </si>
  <si>
    <t>期首頭数</t>
    <rPh sb="0" eb="2">
      <t>キシュ</t>
    </rPh>
    <rPh sb="2" eb="4">
      <t>トウスウ</t>
    </rPh>
    <phoneticPr fontId="3"/>
  </si>
  <si>
    <t>更新（販売）頭数</t>
    <rPh sb="0" eb="2">
      <t>コウシン</t>
    </rPh>
    <rPh sb="3" eb="5">
      <t>ハンバイ</t>
    </rPh>
    <rPh sb="6" eb="8">
      <t>トウスウ</t>
    </rPh>
    <phoneticPr fontId="3"/>
  </si>
  <si>
    <t>成雌牛</t>
    <rPh sb="0" eb="1">
      <t>セイ</t>
    </rPh>
    <rPh sb="1" eb="2">
      <t>メス</t>
    </rPh>
    <rPh sb="2" eb="3">
      <t>ギュウ</t>
    </rPh>
    <phoneticPr fontId="3"/>
  </si>
  <si>
    <t>生産頭数</t>
    <rPh sb="0" eb="2">
      <t>セイサン</t>
    </rPh>
    <rPh sb="2" eb="4">
      <t>トウスウ</t>
    </rPh>
    <phoneticPr fontId="3"/>
  </si>
  <si>
    <t>出荷頭数</t>
    <rPh sb="0" eb="2">
      <t>シュッカ</t>
    </rPh>
    <rPh sb="2" eb="4">
      <t>トウスウ</t>
    </rPh>
    <phoneticPr fontId="3"/>
  </si>
  <si>
    <t>事故頭数</t>
    <rPh sb="0" eb="2">
      <t>ジコ</t>
    </rPh>
    <rPh sb="2" eb="4">
      <t>トウスウ</t>
    </rPh>
    <phoneticPr fontId="3"/>
  </si>
  <si>
    <t>保留頭数</t>
    <rPh sb="0" eb="2">
      <t>ホリュウ</t>
    </rPh>
    <rPh sb="2" eb="4">
      <t>トウスウ</t>
    </rPh>
    <phoneticPr fontId="3"/>
  </si>
  <si>
    <t>精液代、ボンベ代、種付手数料</t>
    <rPh sb="0" eb="2">
      <t>セイエキ</t>
    </rPh>
    <rPh sb="2" eb="3">
      <t>ダイ</t>
    </rPh>
    <rPh sb="7" eb="8">
      <t>ダイ</t>
    </rPh>
    <rPh sb="9" eb="11">
      <t>タネツケ</t>
    </rPh>
    <rPh sb="11" eb="14">
      <t>テスウリョウ</t>
    </rPh>
    <phoneticPr fontId="3"/>
  </si>
  <si>
    <t>導入牛費</t>
    <rPh sb="0" eb="2">
      <t>ドウニュウ</t>
    </rPh>
    <rPh sb="2" eb="3">
      <t>ギュウ</t>
    </rPh>
    <rPh sb="3" eb="4">
      <t>ヒ</t>
    </rPh>
    <phoneticPr fontId="3"/>
  </si>
  <si>
    <t>導入牛1頭当たりの単価</t>
    <rPh sb="0" eb="2">
      <t>ドウニュウ</t>
    </rPh>
    <rPh sb="2" eb="3">
      <t>ギュウ</t>
    </rPh>
    <rPh sb="4" eb="5">
      <t>トウ</t>
    </rPh>
    <rPh sb="5" eb="6">
      <t>ア</t>
    </rPh>
    <rPh sb="9" eb="11">
      <t>タンカ</t>
    </rPh>
    <phoneticPr fontId="3"/>
  </si>
  <si>
    <t>飼料費、購入飼料費</t>
    <rPh sb="0" eb="3">
      <t>シリョウヒ</t>
    </rPh>
    <rPh sb="4" eb="6">
      <t>コウニュウ</t>
    </rPh>
    <rPh sb="6" eb="9">
      <t>シリョウヒ</t>
    </rPh>
    <phoneticPr fontId="3"/>
  </si>
  <si>
    <t>トラクター</t>
    <phoneticPr fontId="3"/>
  </si>
  <si>
    <t>導入牛</t>
    <rPh sb="0" eb="2">
      <t>ドウニュウ</t>
    </rPh>
    <rPh sb="2" eb="3">
      <t>ギュウ</t>
    </rPh>
    <phoneticPr fontId="3"/>
  </si>
  <si>
    <t>種付け料</t>
    <rPh sb="0" eb="2">
      <t>タネツ</t>
    </rPh>
    <rPh sb="3" eb="4">
      <t>リョウ</t>
    </rPh>
    <phoneticPr fontId="3"/>
  </si>
  <si>
    <t>飼料費</t>
    <rPh sb="0" eb="3">
      <t>シリョウヒ</t>
    </rPh>
    <phoneticPr fontId="3"/>
  </si>
  <si>
    <t>診療・医薬品</t>
    <rPh sb="0" eb="2">
      <t>シンリョウ</t>
    </rPh>
    <rPh sb="3" eb="6">
      <t>イヤクヒン</t>
    </rPh>
    <phoneticPr fontId="3"/>
  </si>
  <si>
    <t>電力</t>
    <rPh sb="0" eb="2">
      <t>デンリョク</t>
    </rPh>
    <phoneticPr fontId="3"/>
  </si>
  <si>
    <t>燃料</t>
    <rPh sb="0" eb="2">
      <t>ネンリョウ</t>
    </rPh>
    <phoneticPr fontId="3"/>
  </si>
  <si>
    <t>小農具</t>
    <rPh sb="0" eb="1">
      <t>ショウ</t>
    </rPh>
    <rPh sb="1" eb="3">
      <t>ノウグ</t>
    </rPh>
    <phoneticPr fontId="3"/>
  </si>
  <si>
    <t>販売経費</t>
    <rPh sb="0" eb="2">
      <t>ハンバイ</t>
    </rPh>
    <rPh sb="2" eb="4">
      <t>ケイヒ</t>
    </rPh>
    <phoneticPr fontId="3"/>
  </si>
  <si>
    <t>共済費</t>
    <rPh sb="0" eb="3">
      <t>キョウサイヒ</t>
    </rPh>
    <phoneticPr fontId="3"/>
  </si>
  <si>
    <t>租税公課</t>
    <rPh sb="0" eb="2">
      <t>ソゼイ</t>
    </rPh>
    <rPh sb="2" eb="4">
      <t>コウカ</t>
    </rPh>
    <phoneticPr fontId="3"/>
  </si>
  <si>
    <t>作業用衣料</t>
    <rPh sb="0" eb="3">
      <t>サギョウヨウ</t>
    </rPh>
    <rPh sb="3" eb="5">
      <t>イリョウ</t>
    </rPh>
    <phoneticPr fontId="3"/>
  </si>
  <si>
    <t>経費</t>
    <rPh sb="0" eb="1">
      <t>ケイヒ</t>
    </rPh>
    <phoneticPr fontId="3"/>
  </si>
  <si>
    <t>H35導入・繰入</t>
    <rPh sb="3" eb="5">
      <t>ドウニュウ</t>
    </rPh>
    <rPh sb="6" eb="8">
      <t>クリイレ</t>
    </rPh>
    <phoneticPr fontId="3"/>
  </si>
  <si>
    <t>H36導入・繰入</t>
    <rPh sb="3" eb="5">
      <t>ドウニュウ</t>
    </rPh>
    <rPh sb="6" eb="8">
      <t>クリイレ</t>
    </rPh>
    <phoneticPr fontId="3"/>
  </si>
  <si>
    <t>※２：小作料、支払利息以外の営業外費用の合計を入力する。（作業委託料）</t>
    <rPh sb="29" eb="31">
      <t>サギョウ</t>
    </rPh>
    <rPh sb="31" eb="34">
      <t>イタクリョウ</t>
    </rPh>
    <phoneticPr fontId="3"/>
  </si>
  <si>
    <t>消費税含</t>
    <rPh sb="0" eb="3">
      <t>ショウヒゼイ</t>
    </rPh>
    <rPh sb="3" eb="4">
      <t>フク</t>
    </rPh>
    <phoneticPr fontId="3"/>
  </si>
  <si>
    <t>期首頭数</t>
    <phoneticPr fontId="3"/>
  </si>
  <si>
    <t>外部導入頭数</t>
    <phoneticPr fontId="3"/>
  </si>
  <si>
    <t>育成牛からの繰入 頭 数</t>
    <phoneticPr fontId="3"/>
  </si>
  <si>
    <t>更新牛販売頭数</t>
    <phoneticPr fontId="3"/>
  </si>
  <si>
    <t>期末頭数</t>
    <phoneticPr fontId="3"/>
  </si>
  <si>
    <t>生産頭数</t>
    <phoneticPr fontId="3"/>
  </si>
  <si>
    <t>生産率(％)</t>
    <phoneticPr fontId="3"/>
  </si>
  <si>
    <t>事故廃用頭数</t>
    <phoneticPr fontId="3"/>
  </si>
  <si>
    <t>販売頭数</t>
    <phoneticPr fontId="3"/>
  </si>
  <si>
    <t>育成牛への振向け率(％)</t>
    <phoneticPr fontId="3"/>
  </si>
  <si>
    <t>期末残頭数率(％)</t>
    <phoneticPr fontId="3"/>
  </si>
  <si>
    <t>子牛からの繰入頭数</t>
    <phoneticPr fontId="3"/>
  </si>
  <si>
    <t>【種目1：肉用牛】</t>
    <rPh sb="1" eb="2">
      <t>シュ</t>
    </rPh>
    <rPh sb="2" eb="3">
      <t>サクモツ</t>
    </rPh>
    <rPh sb="5" eb="8">
      <t>ニクヨウギュウ</t>
    </rPh>
    <phoneticPr fontId="3"/>
  </si>
  <si>
    <t>H28導入・繰入</t>
    <rPh sb="3" eb="5">
      <t>ドウニュウ</t>
    </rPh>
    <rPh sb="6" eb="8">
      <t>クリイレ</t>
    </rPh>
    <phoneticPr fontId="3"/>
  </si>
  <si>
    <t>営業外</t>
    <rPh sb="0" eb="3">
      <t>エイギョウガイ</t>
    </rPh>
    <phoneticPr fontId="3"/>
  </si>
  <si>
    <t>8日/月*6h/日*12ヶ月</t>
    <rPh sb="1" eb="2">
      <t>ニチ</t>
    </rPh>
    <rPh sb="3" eb="4">
      <t>ツキ</t>
    </rPh>
    <rPh sb="8" eb="9">
      <t>ニチ</t>
    </rPh>
    <rPh sb="13" eb="14">
      <t>ゲツ</t>
    </rPh>
    <phoneticPr fontId="3"/>
  </si>
  <si>
    <t>H37導入・繰入</t>
    <rPh sb="3" eb="5">
      <t>ドウニュウ</t>
    </rPh>
    <rPh sb="6" eb="8">
      <t>クリイレ</t>
    </rPh>
    <phoneticPr fontId="3"/>
  </si>
  <si>
    <t>H22年導入・繰入</t>
    <rPh sb="3" eb="4">
      <t>ネン</t>
    </rPh>
    <rPh sb="4" eb="6">
      <t>ドウニュウ</t>
    </rPh>
    <rPh sb="7" eb="9">
      <t>クリイレ</t>
    </rPh>
    <phoneticPr fontId="3"/>
  </si>
  <si>
    <t>H23年導入・繰入</t>
    <rPh sb="3" eb="4">
      <t>ネン</t>
    </rPh>
    <rPh sb="4" eb="6">
      <t>ドウニュウ</t>
    </rPh>
    <rPh sb="7" eb="9">
      <t>クリイレ</t>
    </rPh>
    <phoneticPr fontId="3"/>
  </si>
  <si>
    <t>H24年導入・繰入</t>
    <rPh sb="3" eb="4">
      <t>ネン</t>
    </rPh>
    <rPh sb="4" eb="6">
      <t>ドウニュウ</t>
    </rPh>
    <rPh sb="7" eb="9">
      <t>クリイレ</t>
    </rPh>
    <phoneticPr fontId="3"/>
  </si>
  <si>
    <t>H25年導入・繰入</t>
    <rPh sb="3" eb="4">
      <t>ネン</t>
    </rPh>
    <rPh sb="4" eb="6">
      <t>ドウニュウ</t>
    </rPh>
    <rPh sb="7" eb="9">
      <t>クリイレ</t>
    </rPh>
    <phoneticPr fontId="3"/>
  </si>
  <si>
    <t>H26年導入・繰入</t>
    <rPh sb="3" eb="4">
      <t>ネン</t>
    </rPh>
    <rPh sb="4" eb="6">
      <t>ドウニュウ</t>
    </rPh>
    <rPh sb="7" eb="9">
      <t>クリイレ</t>
    </rPh>
    <phoneticPr fontId="3"/>
  </si>
  <si>
    <t>H27年導入・繰入</t>
    <rPh sb="3" eb="4">
      <t>ネン</t>
    </rPh>
    <rPh sb="4" eb="6">
      <t>ドウニュウ</t>
    </rPh>
    <rPh sb="7" eb="9">
      <t>クリイレ</t>
    </rPh>
    <phoneticPr fontId="3"/>
  </si>
  <si>
    <t>H21年以前導入・繰入</t>
    <rPh sb="3" eb="4">
      <t>ネン</t>
    </rPh>
    <rPh sb="4" eb="6">
      <t>イゼン</t>
    </rPh>
    <rPh sb="6" eb="8">
      <t>ドウニュウ</t>
    </rPh>
    <rPh sb="9" eb="11">
      <t>クリイレ</t>
    </rPh>
    <phoneticPr fontId="3"/>
  </si>
  <si>
    <t>水道</t>
    <rPh sb="0" eb="2">
      <t>スイドウ</t>
    </rPh>
    <phoneticPr fontId="3"/>
  </si>
  <si>
    <t>諸材料費・消耗品費</t>
    <rPh sb="0" eb="1">
      <t>ショ</t>
    </rPh>
    <rPh sb="1" eb="4">
      <t>ザイリョウヒ</t>
    </rPh>
    <rPh sb="5" eb="8">
      <t>ショウモウヒン</t>
    </rPh>
    <rPh sb="8" eb="9">
      <t>ヒ</t>
    </rPh>
    <phoneticPr fontId="3"/>
  </si>
  <si>
    <t>共済掛金、自動車税、固定資産税、事務費、通信費、交通費、その他</t>
    <rPh sb="0" eb="2">
      <t>キョウサイ</t>
    </rPh>
    <rPh sb="2" eb="4">
      <t>カケキン</t>
    </rPh>
    <rPh sb="5" eb="8">
      <t>ジドウシャ</t>
    </rPh>
    <rPh sb="8" eb="9">
      <t>ゼイ</t>
    </rPh>
    <rPh sb="10" eb="14">
      <t>コテイシサン</t>
    </rPh>
    <rPh sb="14" eb="15">
      <t>ゼイ</t>
    </rPh>
    <rPh sb="16" eb="19">
      <t>ジムヒ</t>
    </rPh>
    <rPh sb="20" eb="23">
      <t>ツウシンヒ</t>
    </rPh>
    <rPh sb="24" eb="27">
      <t>コウツウヒ</t>
    </rPh>
    <rPh sb="30" eb="31">
      <t>タ</t>
    </rPh>
    <phoneticPr fontId="3"/>
  </si>
  <si>
    <t>事務費</t>
    <rPh sb="0" eb="3">
      <t>ジムヒ</t>
    </rPh>
    <phoneticPr fontId="3"/>
  </si>
  <si>
    <t>支払利息以外の営業外費用</t>
    <rPh sb="0" eb="2">
      <t>シハライ</t>
    </rPh>
    <rPh sb="2" eb="4">
      <t>リソク</t>
    </rPh>
    <rPh sb="4" eb="6">
      <t>イガイ</t>
    </rPh>
    <rPh sb="7" eb="10">
      <t>エイギョウガイ</t>
    </rPh>
    <rPh sb="10" eb="12">
      <t>ヒヨウ</t>
    </rPh>
    <phoneticPr fontId="3"/>
  </si>
  <si>
    <t>土地改良費</t>
    <rPh sb="0" eb="2">
      <t>トチ</t>
    </rPh>
    <rPh sb="2" eb="5">
      <t>カイリョウヒ</t>
    </rPh>
    <phoneticPr fontId="3"/>
  </si>
  <si>
    <t>H27</t>
    <phoneticPr fontId="3"/>
  </si>
  <si>
    <t>H26</t>
    <phoneticPr fontId="3"/>
  </si>
  <si>
    <t>荷造運賃手数料</t>
    <rPh sb="0" eb="2">
      <t>ニヅク</t>
    </rPh>
    <rPh sb="2" eb="4">
      <t>ウンチン</t>
    </rPh>
    <rPh sb="4" eb="7">
      <t>テスウリョウ</t>
    </rPh>
    <phoneticPr fontId="3"/>
  </si>
  <si>
    <t>市場手数料、上場手数料</t>
    <rPh sb="0" eb="2">
      <t>シジョウ</t>
    </rPh>
    <rPh sb="2" eb="5">
      <t>テスウリョウ</t>
    </rPh>
    <rPh sb="6" eb="8">
      <t>ジョウジョウ</t>
    </rPh>
    <rPh sb="8" eb="11">
      <t>テスウリョウ</t>
    </rPh>
    <phoneticPr fontId="3"/>
  </si>
  <si>
    <t>草地管理にかかる肥料費、草地更新費、小農具費、消耗品費、諸材料費、その他経費（賃料料金など）、登記料</t>
    <rPh sb="0" eb="2">
      <t>ソウチ</t>
    </rPh>
    <rPh sb="2" eb="4">
      <t>カンリ</t>
    </rPh>
    <rPh sb="8" eb="11">
      <t>ヒリョウヒ</t>
    </rPh>
    <rPh sb="12" eb="14">
      <t>ソウチ</t>
    </rPh>
    <rPh sb="14" eb="16">
      <t>コウシン</t>
    </rPh>
    <rPh sb="16" eb="17">
      <t>ヒ</t>
    </rPh>
    <rPh sb="18" eb="19">
      <t>ショウ</t>
    </rPh>
    <rPh sb="19" eb="21">
      <t>ノウグ</t>
    </rPh>
    <rPh sb="21" eb="22">
      <t>ヒ</t>
    </rPh>
    <rPh sb="23" eb="26">
      <t>ショウモウヒン</t>
    </rPh>
    <rPh sb="26" eb="27">
      <t>ヒ</t>
    </rPh>
    <rPh sb="28" eb="31">
      <t>ショザイリョウ</t>
    </rPh>
    <rPh sb="31" eb="32">
      <t>ヒ</t>
    </rPh>
    <rPh sb="35" eb="36">
      <t>タ</t>
    </rPh>
    <rPh sb="36" eb="38">
      <t>ケイヒ</t>
    </rPh>
    <rPh sb="39" eb="41">
      <t>チンリョウ</t>
    </rPh>
    <rPh sb="41" eb="43">
      <t>リョウキン</t>
    </rPh>
    <rPh sb="47" eb="50">
      <t>トウキリョウ</t>
    </rPh>
    <phoneticPr fontId="3"/>
  </si>
  <si>
    <t>登記料</t>
    <rPh sb="0" eb="2">
      <t>トウキ</t>
    </rPh>
    <rPh sb="2" eb="3">
      <t>リョウ</t>
    </rPh>
    <phoneticPr fontId="3"/>
  </si>
  <si>
    <t>登記料</t>
    <rPh sb="0" eb="3">
      <t>トウキリョウ</t>
    </rPh>
    <phoneticPr fontId="3"/>
  </si>
  <si>
    <t>肥料費</t>
    <rPh sb="0" eb="3">
      <t>ヒリョウヒ</t>
    </rPh>
    <phoneticPr fontId="3"/>
  </si>
  <si>
    <t>作業委託料</t>
    <rPh sb="0" eb="2">
      <t>サギョウ</t>
    </rPh>
    <rPh sb="2" eb="4">
      <t>イタク</t>
    </rPh>
    <rPh sb="4" eb="5">
      <t>リョウ</t>
    </rPh>
    <phoneticPr fontId="3"/>
  </si>
  <si>
    <t>ガス</t>
    <phoneticPr fontId="3"/>
  </si>
  <si>
    <t>借地料</t>
    <rPh sb="0" eb="2">
      <t>シャクチ</t>
    </rPh>
    <rPh sb="2" eb="3">
      <t>リョウ</t>
    </rPh>
    <phoneticPr fontId="3"/>
  </si>
  <si>
    <t>草地更新種苗代</t>
    <rPh sb="0" eb="2">
      <t>ソウチ</t>
    </rPh>
    <rPh sb="2" eb="4">
      <t>コウシン</t>
    </rPh>
    <rPh sb="4" eb="6">
      <t>シュビョウ</t>
    </rPh>
    <rPh sb="6" eb="7">
      <t>ダイ</t>
    </rPh>
    <phoneticPr fontId="3"/>
  </si>
  <si>
    <t>㎡</t>
    <phoneticPr fontId="3"/>
  </si>
  <si>
    <t>㎡</t>
    <phoneticPr fontId="3"/>
  </si>
  <si>
    <t>その他（牛運搬手数料等）</t>
    <rPh sb="2" eb="3">
      <t>タ</t>
    </rPh>
    <rPh sb="4" eb="5">
      <t>ウシ</t>
    </rPh>
    <rPh sb="5" eb="7">
      <t>ウンパン</t>
    </rPh>
    <rPh sb="7" eb="10">
      <t>テスウリョウ</t>
    </rPh>
    <rPh sb="10" eb="11">
      <t>トウ</t>
    </rPh>
    <phoneticPr fontId="3"/>
  </si>
  <si>
    <t>人工授精師</t>
    <rPh sb="0" eb="2">
      <t>ジンコウ</t>
    </rPh>
    <rPh sb="2" eb="4">
      <t>ジュセイ</t>
    </rPh>
    <rPh sb="4" eb="5">
      <t>シ</t>
    </rPh>
    <phoneticPr fontId="3"/>
  </si>
  <si>
    <t>機械燃料費込み</t>
    <rPh sb="0" eb="2">
      <t>キカイ</t>
    </rPh>
    <rPh sb="2" eb="5">
      <t>ネンリョウヒ</t>
    </rPh>
    <rPh sb="5" eb="6">
      <t>コ</t>
    </rPh>
    <phoneticPr fontId="3"/>
  </si>
  <si>
    <t>【種目２：その他】</t>
    <rPh sb="1" eb="2">
      <t>シュ</t>
    </rPh>
    <rPh sb="2" eb="3">
      <t>サクモツ</t>
    </rPh>
    <rPh sb="7" eb="8">
      <t>タ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</si>
  <si>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</si>
  <si>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1年目</t>
    <rPh sb="1" eb="2">
      <t>ネン</t>
    </rPh>
    <rPh sb="2" eb="3">
      <t>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</si>
</sst>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176" formatCode="0.0"/>
    <numFmt numFmtId="177" formatCode="#,##0;&quot;▲ &quot;#,##0"/>
    <numFmt numFmtId="178" formatCode="#,##0;[Red]#,##0"/>
    <numFmt numFmtId="179" formatCode="#,##0_ "/>
    <numFmt numFmtId="180" formatCode="#,##0_);[Red]\(#,##0\)"/>
    <numFmt numFmtId="181" formatCode="[DBNum3]&quot;平成&quot;#&quot;年度&quot;"/>
    <numFmt numFmtId="182" formatCode="\(#,##0\)"/>
    <numFmt numFmtId="183" formatCode="[DBNum3]#&quot;年&quot;"/>
    <numFmt numFmtId="184" formatCode="\(#,##0\)_ "/>
    <numFmt numFmtId="185" formatCode="[DBNum3]##&quot;年&quot;"/>
    <numFmt numFmtId="186" formatCode="[DBNum3]#&quot;年度&quot;"/>
    <numFmt numFmtId="187" formatCode="0_);[Red]\(0\)"/>
    <numFmt numFmtId="188" formatCode="#&quot;年&quot;&quot;度&quot;"/>
    <numFmt numFmtId="189" formatCode="#,##0_ ;[Red]\-#,##0\ "/>
    <numFmt numFmtId="190" formatCode="#,##0;&quot;△ &quot;#,##0"/>
    <numFmt numFmtId="191" formatCode="&quot;平成&quot;0&quot;年度&quot;;[Red]0"/>
    <numFmt numFmtId="192" formatCode="&quot;減価償却費の&quot;0&quot;％&quot;;[Red]0"/>
    <numFmt numFmtId="193" formatCode="0&quot;年度&quot;"/>
    <numFmt numFmtId="194" formatCode="#,##0.00;[Red]#,##0.00"/>
    <numFmt numFmtId="195" formatCode="#,##0.00_ ;[Red]\-#,##0.00\ "/>
    <numFmt numFmtId="196" formatCode="#,##0.000;[Red]#,##0.000"/>
    <numFmt numFmtId="197" formatCode="#,##0.0_ ;[Red]\-#,##0.0\ "/>
    <numFmt numFmtId="198" formatCode="0&quot;ヶ月&quot;;[Red]0"/>
    <numFmt numFmtId="199" formatCode="0&quot;日&quot;;[Red]0"/>
    <numFmt numFmtId="200" formatCode="\(#,##0&quot;頭規模&quot;\)_ ;[Red]\-#,##0\ "/>
    <numFmt numFmtId="201" formatCode="\(#,##0&quot;頭当たり&quot;\)_ ;[Red]\-#,##0\ "/>
    <numFmt numFmtId="202" formatCode="\(#,##0&quot;頭規模&quot;\)\ ;[Red]\-#,##0\ "/>
    <numFmt numFmtId="203" formatCode="#,##0.0;&quot;△ &quot;#,##0.0"/>
    <numFmt numFmtId="204" formatCode="##&quot;頭&quot;"/>
    <numFmt numFmtId="205" formatCode="##&quot;年度&quot;"/>
    <numFmt numFmtId="206" formatCode="0.0_);[Red]\(0.0\)"/>
    <numFmt numFmtId="207" formatCode="&quot;令和&quot;0&quot;年度&quot;;[Red]0"/>
    <numFmt numFmtId="208" formatCode="[DBNum3]&quot;令和&quot;#&quot;年度&quot;"/>
    <numFmt numFmtId="209" formatCode="&quot;令和&quot;0&quot;年度&quot;"/>
  </numFmts>
  <fonts count="4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43"/>
      <name val="ＭＳ 明朝"/>
      <family val="1"/>
      <charset val="128"/>
    </font>
    <font>
      <sz val="12"/>
      <color indexed="81"/>
      <name val="ＭＳ 明朝"/>
      <family val="1"/>
      <charset val="128"/>
    </font>
    <font>
      <sz val="11"/>
      <color indexed="81"/>
      <name val="ＭＳ 明朝"/>
      <family val="1"/>
      <charset val="128"/>
    </font>
    <font>
      <b/>
      <sz val="12"/>
      <color indexed="81"/>
      <name val="ＭＳ 明朝"/>
      <family val="1"/>
      <charset val="128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0"/>
      <color indexed="8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indexed="43"/>
      <name val="ＭＳ 明朝"/>
      <family val="1"/>
      <charset val="128"/>
    </font>
    <font>
      <b/>
      <i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84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3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9" fillId="0" borderId="0"/>
    <xf numFmtId="0" fontId="7" fillId="0" borderId="0"/>
    <xf numFmtId="0" fontId="4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2366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8" fontId="5" fillId="0" borderId="0" xfId="3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38" fontId="5" fillId="0" borderId="0" xfId="3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38" fontId="5" fillId="0" borderId="8" xfId="3" applyFont="1" applyBorder="1" applyAlignment="1">
      <alignment horizontal="center" vertical="center"/>
    </xf>
    <xf numFmtId="38" fontId="5" fillId="0" borderId="7" xfId="3" applyFont="1" applyBorder="1" applyAlignment="1">
      <alignment horizontal="center" vertical="center" shrinkToFit="1"/>
    </xf>
    <xf numFmtId="38" fontId="5" fillId="0" borderId="9" xfId="3" applyFont="1" applyBorder="1" applyAlignment="1">
      <alignment horizontal="distributed" vertical="center"/>
    </xf>
    <xf numFmtId="0" fontId="5" fillId="0" borderId="0" xfId="13" applyFont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8" xfId="13" applyFont="1" applyBorder="1" applyAlignment="1">
      <alignment horizontal="distributed" vertical="center"/>
    </xf>
    <xf numFmtId="0" fontId="5" fillId="0" borderId="10" xfId="13" applyFont="1" applyBorder="1" applyAlignment="1">
      <alignment vertical="center" shrinkToFit="1"/>
    </xf>
    <xf numFmtId="0" fontId="5" fillId="0" borderId="10" xfId="13" applyFont="1" applyBorder="1" applyAlignment="1">
      <alignment horizontal="distributed" vertical="center"/>
    </xf>
    <xf numFmtId="0" fontId="5" fillId="0" borderId="0" xfId="13" applyFont="1" applyAlignment="1">
      <alignment horizontal="distributed" vertical="center"/>
    </xf>
    <xf numFmtId="0" fontId="5" fillId="0" borderId="11" xfId="13" applyFont="1" applyBorder="1" applyAlignment="1">
      <alignment horizontal="distributed" vertical="center" shrinkToFit="1"/>
    </xf>
    <xf numFmtId="0" fontId="5" fillId="0" borderId="12" xfId="13" applyFont="1" applyBorder="1" applyAlignment="1">
      <alignment horizontal="center" vertical="center" shrinkToFit="1"/>
    </xf>
    <xf numFmtId="0" fontId="5" fillId="0" borderId="13" xfId="13" applyFont="1" applyBorder="1" applyAlignment="1">
      <alignment horizontal="center" vertical="center" shrinkToFit="1"/>
    </xf>
    <xf numFmtId="0" fontId="5" fillId="0" borderId="12" xfId="13" applyFont="1" applyBorder="1" applyAlignment="1">
      <alignment vertical="center" shrinkToFit="1"/>
    </xf>
    <xf numFmtId="0" fontId="5" fillId="2" borderId="14" xfId="13" applyFont="1" applyFill="1" applyBorder="1" applyAlignment="1" applyProtection="1">
      <alignment horizontal="center" vertical="center" shrinkToFit="1"/>
      <protection locked="0"/>
    </xf>
    <xf numFmtId="179" fontId="9" fillId="2" borderId="16" xfId="13" applyNumberFormat="1" applyFont="1" applyFill="1" applyBorder="1" applyAlignment="1" applyProtection="1">
      <alignment vertical="center" shrinkToFit="1"/>
      <protection locked="0"/>
    </xf>
    <xf numFmtId="187" fontId="9" fillId="2" borderId="14" xfId="3" applyNumberFormat="1" applyFont="1" applyFill="1" applyBorder="1" applyAlignment="1" applyProtection="1">
      <alignment horizontal="center" vertical="center" shrinkToFit="1"/>
      <protection locked="0"/>
    </xf>
    <xf numFmtId="179" fontId="9" fillId="2" borderId="14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14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13" applyFont="1" applyFill="1" applyBorder="1" applyAlignment="1" applyProtection="1">
      <alignment vertical="center" shrinkToFit="1"/>
      <protection locked="0"/>
    </xf>
    <xf numFmtId="0" fontId="5" fillId="2" borderId="15" xfId="13" applyFont="1" applyFill="1" applyBorder="1" applyAlignment="1" applyProtection="1">
      <alignment vertical="center" shrinkToFit="1"/>
      <protection locked="0"/>
    </xf>
    <xf numFmtId="0" fontId="5" fillId="2" borderId="17" xfId="13" applyFont="1" applyFill="1" applyBorder="1" applyAlignment="1" applyProtection="1">
      <alignment vertical="center" shrinkToFit="1"/>
      <protection locked="0"/>
    </xf>
    <xf numFmtId="0" fontId="5" fillId="2" borderId="18" xfId="13" applyFont="1" applyFill="1" applyBorder="1" applyAlignment="1" applyProtection="1">
      <alignment horizontal="center" vertical="center" shrinkToFit="1"/>
      <protection locked="0"/>
    </xf>
    <xf numFmtId="179" fontId="5" fillId="2" borderId="20" xfId="13" applyNumberFormat="1" applyFont="1" applyFill="1" applyBorder="1" applyAlignment="1" applyProtection="1">
      <alignment vertical="center" shrinkToFit="1"/>
      <protection locked="0"/>
    </xf>
    <xf numFmtId="187" fontId="5" fillId="2" borderId="18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18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18" xfId="13" applyFont="1" applyFill="1" applyBorder="1" applyAlignment="1" applyProtection="1">
      <alignment vertical="center" shrinkToFit="1"/>
      <protection locked="0"/>
    </xf>
    <xf numFmtId="0" fontId="5" fillId="2" borderId="19" xfId="13" applyFont="1" applyFill="1" applyBorder="1" applyAlignment="1" applyProtection="1">
      <alignment vertical="center" shrinkToFit="1"/>
      <protection locked="0"/>
    </xf>
    <xf numFmtId="0" fontId="5" fillId="2" borderId="21" xfId="13" applyFont="1" applyFill="1" applyBorder="1" applyAlignment="1" applyProtection="1">
      <alignment vertical="center" shrinkToFit="1"/>
      <protection locked="0"/>
    </xf>
    <xf numFmtId="0" fontId="5" fillId="2" borderId="22" xfId="13" applyFont="1" applyFill="1" applyBorder="1" applyAlignment="1" applyProtection="1">
      <alignment horizontal="center" vertical="center" shrinkToFit="1"/>
      <protection locked="0"/>
    </xf>
    <xf numFmtId="179" fontId="5" fillId="2" borderId="24" xfId="13" applyNumberFormat="1" applyFont="1" applyFill="1" applyBorder="1" applyAlignment="1" applyProtection="1">
      <alignment vertical="center" shrinkToFit="1"/>
      <protection locked="0"/>
    </xf>
    <xf numFmtId="187" fontId="5" fillId="2" borderId="22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25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22" xfId="13" applyFont="1" applyFill="1" applyBorder="1" applyAlignment="1" applyProtection="1">
      <alignment vertical="center" shrinkToFit="1"/>
      <protection locked="0"/>
    </xf>
    <xf numFmtId="0" fontId="5" fillId="2" borderId="23" xfId="13" applyFont="1" applyFill="1" applyBorder="1" applyAlignment="1" applyProtection="1">
      <alignment vertical="center" shrinkToFit="1"/>
      <protection locked="0"/>
    </xf>
    <xf numFmtId="0" fontId="5" fillId="2" borderId="26" xfId="13" applyFont="1" applyFill="1" applyBorder="1" applyAlignment="1" applyProtection="1">
      <alignment vertical="center" shrinkToFit="1"/>
      <protection locked="0"/>
    </xf>
    <xf numFmtId="0" fontId="5" fillId="0" borderId="7" xfId="13" applyFont="1" applyBorder="1" applyAlignment="1">
      <alignment horizontal="center" vertical="center"/>
    </xf>
    <xf numFmtId="179" fontId="5" fillId="0" borderId="4" xfId="13" applyNumberFormat="1" applyFont="1" applyBorder="1" applyAlignment="1">
      <alignment vertical="center" shrinkToFit="1"/>
    </xf>
    <xf numFmtId="187" fontId="5" fillId="0" borderId="7" xfId="13" applyNumberFormat="1" applyFont="1" applyBorder="1" applyAlignment="1">
      <alignment horizontal="center" vertical="center" shrinkToFit="1"/>
    </xf>
    <xf numFmtId="179" fontId="5" fillId="0" borderId="7" xfId="13" applyNumberFormat="1" applyFont="1" applyBorder="1" applyAlignment="1">
      <alignment horizontal="center" vertical="center" shrinkToFit="1"/>
    </xf>
    <xf numFmtId="179" fontId="8" fillId="0" borderId="7" xfId="13" applyNumberFormat="1" applyFont="1" applyBorder="1" applyAlignment="1">
      <alignment horizontal="center" vertical="center" shrinkToFit="1"/>
    </xf>
    <xf numFmtId="0" fontId="5" fillId="0" borderId="7" xfId="13" applyFont="1" applyBorder="1" applyAlignment="1">
      <alignment vertical="center" shrinkToFit="1"/>
    </xf>
    <xf numFmtId="0" fontId="5" fillId="0" borderId="27" xfId="13" applyFont="1" applyBorder="1" applyAlignment="1">
      <alignment vertical="center" shrinkToFit="1"/>
    </xf>
    <xf numFmtId="0" fontId="5" fillId="0" borderId="28" xfId="13" applyFont="1" applyBorder="1" applyAlignment="1">
      <alignment horizontal="center" vertical="center"/>
    </xf>
    <xf numFmtId="0" fontId="5" fillId="2" borderId="29" xfId="13" applyFont="1" applyFill="1" applyBorder="1" applyAlignment="1" applyProtection="1">
      <alignment vertical="center" shrinkToFit="1"/>
      <protection locked="0"/>
    </xf>
    <xf numFmtId="179" fontId="5" fillId="2" borderId="16" xfId="13" applyNumberFormat="1" applyFont="1" applyFill="1" applyBorder="1" applyAlignment="1" applyProtection="1">
      <alignment vertical="center" shrinkToFit="1"/>
      <protection locked="0"/>
    </xf>
    <xf numFmtId="187" fontId="5" fillId="2" borderId="14" xfId="13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3" applyFont="1" applyBorder="1" applyAlignment="1">
      <alignment horizontal="center" vertical="center"/>
    </xf>
    <xf numFmtId="0" fontId="5" fillId="2" borderId="31" xfId="13" applyFont="1" applyFill="1" applyBorder="1" applyAlignment="1" applyProtection="1">
      <alignment vertical="center" shrinkToFit="1"/>
      <protection locked="0"/>
    </xf>
    <xf numFmtId="0" fontId="5" fillId="0" borderId="0" xfId="13" applyFont="1" applyAlignment="1">
      <alignment horizontal="center" vertical="center"/>
    </xf>
    <xf numFmtId="179" fontId="5" fillId="0" borderId="0" xfId="13" applyNumberFormat="1" applyFont="1" applyAlignment="1">
      <alignment vertical="center" shrinkToFit="1"/>
    </xf>
    <xf numFmtId="187" fontId="5" fillId="0" borderId="0" xfId="13" applyNumberFormat="1" applyFont="1" applyAlignment="1">
      <alignment horizontal="center" vertical="center" shrinkToFit="1"/>
    </xf>
    <xf numFmtId="179" fontId="5" fillId="0" borderId="0" xfId="13" applyNumberFormat="1" applyFont="1" applyAlignment="1">
      <alignment horizontal="center" vertical="center" shrinkToFit="1"/>
    </xf>
    <xf numFmtId="179" fontId="8" fillId="0" borderId="0" xfId="13" applyNumberFormat="1" applyFont="1" applyAlignment="1">
      <alignment horizontal="center" vertical="center" shrinkToFit="1"/>
    </xf>
    <xf numFmtId="179" fontId="8" fillId="0" borderId="9" xfId="13" applyNumberFormat="1" applyFont="1" applyBorder="1" applyAlignment="1">
      <alignment horizontal="center" vertical="center" shrinkToFit="1"/>
    </xf>
    <xf numFmtId="0" fontId="5" fillId="0" borderId="9" xfId="13" applyFont="1" applyBorder="1" applyAlignment="1">
      <alignment vertical="center" shrinkToFit="1"/>
    </xf>
    <xf numFmtId="0" fontId="5" fillId="0" borderId="0" xfId="13" applyFont="1" applyAlignment="1">
      <alignment vertical="center" shrinkToFit="1"/>
    </xf>
    <xf numFmtId="0" fontId="5" fillId="2" borderId="32" xfId="13" applyFont="1" applyFill="1" applyBorder="1" applyAlignment="1" applyProtection="1">
      <alignment vertical="center" shrinkToFit="1"/>
      <protection locked="0"/>
    </xf>
    <xf numFmtId="0" fontId="5" fillId="2" borderId="33" xfId="13" applyFont="1" applyFill="1" applyBorder="1" applyAlignment="1" applyProtection="1">
      <alignment horizontal="center" vertical="center" shrinkToFit="1"/>
      <protection locked="0"/>
    </xf>
    <xf numFmtId="179" fontId="5" fillId="2" borderId="2" xfId="13" applyNumberFormat="1" applyFont="1" applyFill="1" applyBorder="1" applyAlignment="1" applyProtection="1">
      <alignment vertical="center" shrinkToFit="1"/>
      <protection locked="0"/>
    </xf>
    <xf numFmtId="187" fontId="5" fillId="2" borderId="33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33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33" xfId="13" applyFont="1" applyFill="1" applyBorder="1" applyAlignment="1" applyProtection="1">
      <alignment vertical="center" shrinkToFit="1"/>
      <protection locked="0"/>
    </xf>
    <xf numFmtId="0" fontId="5" fillId="2" borderId="34" xfId="13" applyFont="1" applyFill="1" applyBorder="1" applyAlignment="1" applyProtection="1">
      <alignment vertical="center" shrinkToFit="1"/>
      <protection locked="0"/>
    </xf>
    <xf numFmtId="0" fontId="5" fillId="2" borderId="11" xfId="13" applyFont="1" applyFill="1" applyBorder="1" applyAlignment="1" applyProtection="1">
      <alignment vertical="center" shrinkToFit="1"/>
      <protection locked="0"/>
    </xf>
    <xf numFmtId="0" fontId="5" fillId="0" borderId="29" xfId="13" applyFont="1" applyBorder="1" applyAlignment="1">
      <alignment horizontal="center" vertical="center"/>
    </xf>
    <xf numFmtId="187" fontId="5" fillId="0" borderId="7" xfId="13" applyNumberFormat="1" applyFont="1" applyBorder="1" applyAlignment="1">
      <alignment vertical="center" shrinkToFit="1"/>
    </xf>
    <xf numFmtId="179" fontId="5" fillId="0" borderId="7" xfId="13" applyNumberFormat="1" applyFont="1" applyBorder="1" applyAlignment="1">
      <alignment vertical="center" shrinkToFit="1"/>
    </xf>
    <xf numFmtId="179" fontId="8" fillId="0" borderId="0" xfId="13" applyNumberFormat="1" applyFont="1" applyAlignment="1">
      <alignment vertical="center" shrinkToFit="1"/>
    </xf>
    <xf numFmtId="0" fontId="5" fillId="2" borderId="0" xfId="13" applyFont="1" applyFill="1" applyAlignment="1" applyProtection="1">
      <alignment vertical="center"/>
      <protection locked="0"/>
    </xf>
    <xf numFmtId="0" fontId="5" fillId="0" borderId="11" xfId="13" applyFont="1" applyBorder="1" applyAlignment="1">
      <alignment horizontal="center" vertical="center" shrinkToFit="1"/>
    </xf>
    <xf numFmtId="38" fontId="5" fillId="2" borderId="2" xfId="3" applyFont="1" applyFill="1" applyBorder="1" applyAlignment="1" applyProtection="1">
      <alignment vertical="center" shrinkToFit="1"/>
      <protection locked="0"/>
    </xf>
    <xf numFmtId="38" fontId="5" fillId="2" borderId="33" xfId="3" applyFont="1" applyFill="1" applyBorder="1" applyAlignment="1" applyProtection="1">
      <alignment vertical="center" shrinkToFit="1"/>
      <protection locked="0"/>
    </xf>
    <xf numFmtId="0" fontId="5" fillId="0" borderId="21" xfId="13" applyFont="1" applyBorder="1" applyAlignment="1">
      <alignment horizontal="center" vertical="center" shrinkToFit="1"/>
    </xf>
    <xf numFmtId="38" fontId="5" fillId="2" borderId="20" xfId="3" applyFont="1" applyFill="1" applyBorder="1" applyAlignment="1" applyProtection="1">
      <alignment vertical="center" shrinkToFit="1"/>
      <protection locked="0"/>
    </xf>
    <xf numFmtId="38" fontId="5" fillId="2" borderId="18" xfId="3" applyFont="1" applyFill="1" applyBorder="1" applyAlignment="1" applyProtection="1">
      <alignment vertical="center" shrinkToFit="1"/>
      <protection locked="0"/>
    </xf>
    <xf numFmtId="0" fontId="5" fillId="0" borderId="35" xfId="13" applyFont="1" applyBorder="1" applyAlignment="1">
      <alignment horizontal="center" vertical="center" shrinkToFit="1"/>
    </xf>
    <xf numFmtId="38" fontId="5" fillId="2" borderId="3" xfId="3" applyFont="1" applyFill="1" applyBorder="1" applyAlignment="1" applyProtection="1">
      <alignment vertical="center" shrinkToFit="1"/>
      <protection locked="0"/>
    </xf>
    <xf numFmtId="38" fontId="5" fillId="2" borderId="36" xfId="3" applyFont="1" applyFill="1" applyBorder="1" applyAlignment="1" applyProtection="1">
      <alignment vertical="center" shrinkToFit="1"/>
      <protection locked="0"/>
    </xf>
    <xf numFmtId="38" fontId="5" fillId="2" borderId="37" xfId="3" applyFont="1" applyFill="1" applyBorder="1" applyAlignment="1" applyProtection="1">
      <alignment vertical="center" shrinkToFit="1"/>
      <protection locked="0"/>
    </xf>
    <xf numFmtId="0" fontId="5" fillId="2" borderId="35" xfId="13" applyFont="1" applyFill="1" applyBorder="1" applyAlignment="1" applyProtection="1">
      <alignment vertical="center" shrinkToFit="1"/>
      <protection locked="0"/>
    </xf>
    <xf numFmtId="0" fontId="5" fillId="0" borderId="0" xfId="13" applyFont="1" applyAlignment="1">
      <alignment horizontal="right" vertical="center" shrinkToFit="1"/>
    </xf>
    <xf numFmtId="0" fontId="6" fillId="3" borderId="0" xfId="13" applyFont="1" applyFill="1" applyAlignment="1">
      <alignment vertical="center" shrinkToFit="1"/>
    </xf>
    <xf numFmtId="0" fontId="5" fillId="0" borderId="38" xfId="13" applyFont="1" applyBorder="1" applyAlignment="1">
      <alignment horizontal="center" vertical="center" shrinkToFit="1"/>
    </xf>
    <xf numFmtId="0" fontId="5" fillId="0" borderId="29" xfId="13" applyFont="1" applyBorder="1" applyAlignment="1">
      <alignment horizontal="center" vertical="center" shrinkToFit="1"/>
    </xf>
    <xf numFmtId="0" fontId="5" fillId="0" borderId="17" xfId="13" applyFont="1" applyBorder="1" applyAlignment="1">
      <alignment horizontal="distributed" vertical="center" shrinkToFit="1"/>
    </xf>
    <xf numFmtId="0" fontId="5" fillId="0" borderId="21" xfId="13" applyFont="1" applyBorder="1" applyAlignment="1">
      <alignment horizontal="distributed" vertical="center" shrinkToFit="1"/>
    </xf>
    <xf numFmtId="0" fontId="5" fillId="0" borderId="26" xfId="13" applyFont="1" applyBorder="1" applyAlignment="1">
      <alignment horizontal="distributed" vertical="center" shrinkToFit="1"/>
    </xf>
    <xf numFmtId="0" fontId="5" fillId="0" borderId="31" xfId="13" applyFont="1" applyBorder="1" applyAlignment="1">
      <alignment horizontal="distributed" vertical="center" shrinkToFit="1"/>
    </xf>
    <xf numFmtId="179" fontId="8" fillId="3" borderId="33" xfId="13" applyNumberFormat="1" applyFont="1" applyFill="1" applyBorder="1" applyAlignment="1">
      <alignment vertical="center" shrinkToFit="1"/>
    </xf>
    <xf numFmtId="179" fontId="8" fillId="0" borderId="33" xfId="13" applyNumberFormat="1" applyFont="1" applyBorder="1" applyAlignment="1">
      <alignment vertical="center" shrinkToFit="1"/>
    </xf>
    <xf numFmtId="179" fontId="8" fillId="0" borderId="39" xfId="13" applyNumberFormat="1" applyFont="1" applyBorder="1" applyAlignment="1">
      <alignment vertical="center" shrinkToFit="1"/>
    </xf>
    <xf numFmtId="179" fontId="8" fillId="0" borderId="11" xfId="13" applyNumberFormat="1" applyFont="1" applyBorder="1" applyAlignment="1">
      <alignment vertical="center" shrinkToFit="1"/>
    </xf>
    <xf numFmtId="0" fontId="6" fillId="0" borderId="35" xfId="13" applyFont="1" applyBorder="1" applyAlignment="1">
      <alignment horizontal="distributed" vertical="center" shrinkToFit="1"/>
    </xf>
    <xf numFmtId="179" fontId="8" fillId="0" borderId="36" xfId="13" applyNumberFormat="1" applyFont="1" applyBorder="1" applyAlignment="1">
      <alignment vertical="center" shrinkToFit="1"/>
    </xf>
    <xf numFmtId="179" fontId="8" fillId="0" borderId="37" xfId="13" applyNumberFormat="1" applyFont="1" applyBorder="1" applyAlignment="1">
      <alignment vertical="center" shrinkToFit="1"/>
    </xf>
    <xf numFmtId="179" fontId="8" fillId="0" borderId="35" xfId="13" applyNumberFormat="1" applyFont="1" applyBorder="1" applyAlignment="1">
      <alignment vertical="center" shrinkToFit="1"/>
    </xf>
    <xf numFmtId="0" fontId="5" fillId="2" borderId="19" xfId="13" applyFont="1" applyFill="1" applyBorder="1" applyAlignment="1" applyProtection="1">
      <alignment horizontal="distributed" vertical="center" shrinkToFit="1"/>
      <protection locked="0"/>
    </xf>
    <xf numFmtId="0" fontId="5" fillId="0" borderId="40" xfId="13" applyFont="1" applyBorder="1" applyAlignment="1">
      <alignment vertical="center" shrinkToFit="1"/>
    </xf>
    <xf numFmtId="190" fontId="9" fillId="2" borderId="41" xfId="13" applyNumberFormat="1" applyFont="1" applyFill="1" applyBorder="1" applyAlignment="1" applyProtection="1">
      <alignment vertical="center" shrinkToFit="1"/>
      <protection locked="0"/>
    </xf>
    <xf numFmtId="9" fontId="10" fillId="0" borderId="0" xfId="1" applyFont="1" applyAlignment="1" applyProtection="1">
      <alignment vertical="center"/>
      <protection locked="0"/>
    </xf>
    <xf numFmtId="190" fontId="9" fillId="2" borderId="20" xfId="13" applyNumberFormat="1" applyFont="1" applyFill="1" applyBorder="1" applyAlignment="1" applyProtection="1">
      <alignment vertical="center" shrinkToFit="1"/>
      <protection locked="0"/>
    </xf>
    <xf numFmtId="190" fontId="5" fillId="0" borderId="0" xfId="13" applyNumberFormat="1" applyFont="1" applyAlignment="1">
      <alignment vertical="center"/>
    </xf>
    <xf numFmtId="190" fontId="9" fillId="2" borderId="2" xfId="13" applyNumberFormat="1" applyFont="1" applyFill="1" applyBorder="1" applyAlignment="1" applyProtection="1">
      <alignment vertical="center" shrinkToFit="1"/>
      <protection locked="0"/>
    </xf>
    <xf numFmtId="0" fontId="5" fillId="2" borderId="43" xfId="13" applyFont="1" applyFill="1" applyBorder="1" applyAlignment="1" applyProtection="1">
      <alignment horizontal="center" vertical="center" shrinkToFit="1"/>
      <protection locked="0"/>
    </xf>
    <xf numFmtId="190" fontId="8" fillId="0" borderId="0" xfId="13" applyNumberFormat="1" applyFont="1" applyAlignment="1">
      <alignment vertical="center"/>
    </xf>
    <xf numFmtId="0" fontId="4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 shrinkToFit="1"/>
    </xf>
    <xf numFmtId="177" fontId="5" fillId="2" borderId="19" xfId="0" applyNumberFormat="1" applyFont="1" applyFill="1" applyBorder="1" applyAlignment="1" applyProtection="1">
      <alignment vertical="center" shrinkToFit="1"/>
      <protection locked="0"/>
    </xf>
    <xf numFmtId="38" fontId="8" fillId="0" borderId="25" xfId="3" applyFont="1" applyBorder="1" applyAlignment="1">
      <alignment vertical="center"/>
    </xf>
    <xf numFmtId="38" fontId="8" fillId="0" borderId="49" xfId="3" applyFont="1" applyBorder="1" applyAlignment="1">
      <alignment horizontal="center" vertical="center"/>
    </xf>
    <xf numFmtId="38" fontId="5" fillId="2" borderId="50" xfId="3" applyFont="1" applyFill="1" applyBorder="1" applyAlignment="1" applyProtection="1">
      <alignment horizontal="center" vertical="center"/>
      <protection locked="0"/>
    </xf>
    <xf numFmtId="38" fontId="5" fillId="2" borderId="51" xfId="3" applyFont="1" applyFill="1" applyBorder="1" applyAlignment="1" applyProtection="1">
      <alignment horizontal="center" vertical="center"/>
      <protection locked="0"/>
    </xf>
    <xf numFmtId="38" fontId="8" fillId="0" borderId="13" xfId="3" applyFont="1" applyBorder="1" applyAlignment="1">
      <alignment horizontal="center" vertical="center"/>
    </xf>
    <xf numFmtId="38" fontId="8" fillId="0" borderId="4" xfId="3" applyFont="1" applyBorder="1" applyAlignment="1">
      <alignment horizontal="center" vertical="center"/>
    </xf>
    <xf numFmtId="177" fontId="5" fillId="2" borderId="61" xfId="0" applyNumberFormat="1" applyFont="1" applyFill="1" applyBorder="1" applyAlignment="1" applyProtection="1">
      <alignment vertical="center" shrinkToFit="1"/>
      <protection locked="0"/>
    </xf>
    <xf numFmtId="177" fontId="5" fillId="2" borderId="60" xfId="0" applyNumberFormat="1" applyFont="1" applyFill="1" applyBorder="1" applyAlignment="1" applyProtection="1">
      <alignment vertical="center" shrinkToFit="1"/>
      <protection locked="0"/>
    </xf>
    <xf numFmtId="0" fontId="5" fillId="0" borderId="0" xfId="13" applyFont="1" applyAlignment="1" applyProtection="1">
      <alignment vertical="center" shrinkToFit="1"/>
      <protection locked="0"/>
    </xf>
    <xf numFmtId="0" fontId="5" fillId="0" borderId="55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0" fontId="5" fillId="0" borderId="57" xfId="0" applyFont="1" applyBorder="1" applyAlignment="1">
      <alignment horizontal="distributed" vertical="center"/>
    </xf>
    <xf numFmtId="177" fontId="5" fillId="2" borderId="63" xfId="0" applyNumberFormat="1" applyFont="1" applyFill="1" applyBorder="1" applyAlignment="1" applyProtection="1">
      <alignment vertical="center" shrinkToFit="1"/>
      <protection locked="0"/>
    </xf>
    <xf numFmtId="177" fontId="5" fillId="2" borderId="64" xfId="0" applyNumberFormat="1" applyFont="1" applyFill="1" applyBorder="1" applyAlignment="1" applyProtection="1">
      <alignment vertical="center" shrinkToFit="1"/>
      <protection locked="0"/>
    </xf>
    <xf numFmtId="177" fontId="5" fillId="2" borderId="65" xfId="0" applyNumberFormat="1" applyFont="1" applyFill="1" applyBorder="1" applyAlignment="1" applyProtection="1">
      <alignment vertical="center" shrinkToFit="1"/>
      <protection locked="0"/>
    </xf>
    <xf numFmtId="38" fontId="5" fillId="2" borderId="66" xfId="3" applyFont="1" applyFill="1" applyBorder="1" applyAlignment="1" applyProtection="1">
      <alignment horizontal="center" vertical="center"/>
      <protection locked="0"/>
    </xf>
    <xf numFmtId="0" fontId="4" fillId="0" borderId="0" xfId="13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179" fontId="8" fillId="0" borderId="3" xfId="13" applyNumberFormat="1" applyFont="1" applyBorder="1" applyAlignment="1">
      <alignment vertical="center" shrinkToFit="1"/>
    </xf>
    <xf numFmtId="0" fontId="22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22" fillId="0" borderId="0" xfId="13" applyFont="1" applyAlignment="1">
      <alignment horizontal="right" vertical="center" shrinkToFit="1"/>
    </xf>
    <xf numFmtId="0" fontId="23" fillId="0" borderId="0" xfId="13" applyFont="1" applyAlignment="1">
      <alignment horizontal="left" vertical="center"/>
    </xf>
    <xf numFmtId="0" fontId="23" fillId="0" borderId="0" xfId="13" applyFont="1" applyAlignment="1">
      <alignment vertical="center"/>
    </xf>
    <xf numFmtId="0" fontId="22" fillId="0" borderId="10" xfId="13" applyFont="1" applyBorder="1" applyAlignment="1">
      <alignment horizontal="center" vertical="center" shrinkToFit="1"/>
    </xf>
    <xf numFmtId="0" fontId="22" fillId="0" borderId="25" xfId="13" applyFont="1" applyBorder="1" applyAlignment="1">
      <alignment horizontal="center" vertical="center" shrinkToFit="1"/>
    </xf>
    <xf numFmtId="181" fontId="21" fillId="0" borderId="0" xfId="13" applyNumberFormat="1" applyFont="1" applyAlignment="1">
      <alignment horizontal="center" vertical="center" shrinkToFit="1"/>
    </xf>
    <xf numFmtId="0" fontId="22" fillId="0" borderId="12" xfId="13" applyFont="1" applyBorder="1" applyAlignment="1">
      <alignment horizontal="center" vertical="center" shrinkToFit="1"/>
    </xf>
    <xf numFmtId="38" fontId="21" fillId="0" borderId="67" xfId="3" quotePrefix="1" applyFont="1" applyBorder="1" applyAlignment="1" applyProtection="1">
      <alignment vertical="center" shrinkToFit="1"/>
      <protection hidden="1"/>
    </xf>
    <xf numFmtId="38" fontId="21" fillId="0" borderId="68" xfId="3" quotePrefix="1" applyFont="1" applyBorder="1" applyAlignment="1" applyProtection="1">
      <alignment vertical="center" shrinkToFit="1"/>
      <protection hidden="1"/>
    </xf>
    <xf numFmtId="38" fontId="21" fillId="0" borderId="69" xfId="3" quotePrefix="1" applyFont="1" applyBorder="1" applyAlignment="1" applyProtection="1">
      <alignment vertical="center" shrinkToFit="1"/>
      <protection hidden="1"/>
    </xf>
    <xf numFmtId="38" fontId="21" fillId="0" borderId="70" xfId="3" quotePrefix="1" applyFont="1" applyBorder="1" applyAlignment="1" applyProtection="1">
      <alignment vertical="center" shrinkToFit="1"/>
      <protection hidden="1"/>
    </xf>
    <xf numFmtId="183" fontId="22" fillId="4" borderId="71" xfId="13" applyNumberFormat="1" applyFont="1" applyFill="1" applyBorder="1" applyAlignment="1" applyProtection="1">
      <alignment horizontal="center" vertical="center" shrinkToFit="1"/>
      <protection locked="0"/>
    </xf>
    <xf numFmtId="182" fontId="21" fillId="3" borderId="25" xfId="1" applyNumberFormat="1" applyFont="1" applyFill="1" applyBorder="1" applyAlignment="1" applyProtection="1">
      <alignment horizontal="center" vertical="center" shrinkToFit="1"/>
      <protection hidden="1"/>
    </xf>
    <xf numFmtId="38" fontId="21" fillId="3" borderId="72" xfId="3" quotePrefix="1" applyFont="1" applyFill="1" applyBorder="1" applyAlignment="1" applyProtection="1">
      <alignment vertical="center" shrinkToFit="1"/>
      <protection hidden="1"/>
    </xf>
    <xf numFmtId="38" fontId="21" fillId="3" borderId="47" xfId="3" quotePrefix="1" applyFont="1" applyFill="1" applyBorder="1" applyAlignment="1" applyProtection="1">
      <alignment vertical="center" shrinkToFit="1"/>
      <protection hidden="1"/>
    </xf>
    <xf numFmtId="38" fontId="21" fillId="3" borderId="52" xfId="3" quotePrefix="1" applyFont="1" applyFill="1" applyBorder="1" applyAlignment="1" applyProtection="1">
      <alignment vertical="center" shrinkToFit="1"/>
      <protection hidden="1"/>
    </xf>
    <xf numFmtId="38" fontId="21" fillId="3" borderId="73" xfId="3" quotePrefix="1" applyFont="1" applyFill="1" applyBorder="1" applyAlignment="1" applyProtection="1">
      <alignment vertical="center" shrinkToFit="1"/>
      <protection hidden="1"/>
    </xf>
    <xf numFmtId="38" fontId="21" fillId="3" borderId="56" xfId="3" quotePrefix="1" applyFont="1" applyFill="1" applyBorder="1" applyAlignment="1" applyProtection="1">
      <alignment vertical="center" shrinkToFit="1"/>
      <protection hidden="1"/>
    </xf>
    <xf numFmtId="38" fontId="24" fillId="3" borderId="0" xfId="3" applyFont="1" applyFill="1" applyBorder="1" applyAlignment="1" applyProtection="1">
      <alignment vertical="center" shrinkToFit="1"/>
      <protection hidden="1"/>
    </xf>
    <xf numFmtId="38" fontId="21" fillId="3" borderId="0" xfId="3" applyFont="1" applyFill="1" applyBorder="1" applyAlignment="1" applyProtection="1">
      <alignment vertical="center" shrinkToFit="1"/>
      <protection hidden="1"/>
    </xf>
    <xf numFmtId="38" fontId="22" fillId="0" borderId="0" xfId="13" applyNumberFormat="1" applyFont="1" applyAlignment="1">
      <alignment vertical="center"/>
    </xf>
    <xf numFmtId="182" fontId="21" fillId="3" borderId="25" xfId="3" applyNumberFormat="1" applyFont="1" applyFill="1" applyBorder="1" applyAlignment="1" applyProtection="1">
      <alignment horizontal="center" vertical="center" shrinkToFit="1"/>
      <protection hidden="1"/>
    </xf>
    <xf numFmtId="38" fontId="21" fillId="0" borderId="74" xfId="3" applyFont="1" applyBorder="1" applyAlignment="1" applyProtection="1">
      <alignment vertical="center" shrinkToFit="1"/>
      <protection hidden="1"/>
    </xf>
    <xf numFmtId="38" fontId="21" fillId="0" borderId="75" xfId="3" applyFont="1" applyBorder="1" applyAlignment="1" applyProtection="1">
      <alignment vertical="center" shrinkToFit="1"/>
      <protection hidden="1"/>
    </xf>
    <xf numFmtId="38" fontId="21" fillId="0" borderId="76" xfId="3" applyFont="1" applyBorder="1" applyAlignment="1" applyProtection="1">
      <alignment vertical="center" shrinkToFit="1"/>
      <protection hidden="1"/>
    </xf>
    <xf numFmtId="38" fontId="21" fillId="0" borderId="77" xfId="3" applyFont="1" applyBorder="1" applyAlignment="1" applyProtection="1">
      <alignment vertical="center" shrinkToFit="1"/>
      <protection hidden="1"/>
    </xf>
    <xf numFmtId="38" fontId="21" fillId="0" borderId="78" xfId="3" applyFont="1" applyBorder="1" applyAlignment="1" applyProtection="1">
      <alignment vertical="center" shrinkToFit="1"/>
      <protection hidden="1"/>
    </xf>
    <xf numFmtId="188" fontId="22" fillId="4" borderId="49" xfId="13" applyNumberFormat="1" applyFont="1" applyFill="1" applyBorder="1" applyAlignment="1" applyProtection="1">
      <alignment horizontal="center" vertical="center" shrinkToFit="1"/>
      <protection locked="0"/>
    </xf>
    <xf numFmtId="38" fontId="22" fillId="2" borderId="46" xfId="3" applyFont="1" applyFill="1" applyBorder="1" applyAlignment="1" applyProtection="1">
      <alignment horizontal="center" vertical="center" shrinkToFit="1"/>
      <protection locked="0"/>
    </xf>
    <xf numFmtId="38" fontId="21" fillId="0" borderId="79" xfId="3" quotePrefix="1" applyFont="1" applyBorder="1" applyAlignment="1" applyProtection="1">
      <alignment vertical="center" shrinkToFit="1"/>
      <protection hidden="1"/>
    </xf>
    <xf numFmtId="38" fontId="21" fillId="0" borderId="46" xfId="3" quotePrefix="1" applyFont="1" applyBorder="1" applyAlignment="1" applyProtection="1">
      <alignment vertical="center" shrinkToFit="1"/>
      <protection hidden="1"/>
    </xf>
    <xf numFmtId="38" fontId="21" fillId="0" borderId="53" xfId="3" quotePrefix="1" applyFont="1" applyBorder="1" applyAlignment="1" applyProtection="1">
      <alignment vertical="center" shrinkToFit="1"/>
      <protection hidden="1"/>
    </xf>
    <xf numFmtId="38" fontId="21" fillId="0" borderId="80" xfId="3" quotePrefix="1" applyFont="1" applyBorder="1" applyAlignment="1" applyProtection="1">
      <alignment vertical="center" shrinkToFit="1"/>
      <protection hidden="1"/>
    </xf>
    <xf numFmtId="38" fontId="21" fillId="0" borderId="55" xfId="3" quotePrefix="1" applyFont="1" applyBorder="1" applyAlignment="1" applyProtection="1">
      <alignment vertical="center" shrinkToFit="1"/>
      <protection hidden="1"/>
    </xf>
    <xf numFmtId="38" fontId="21" fillId="0" borderId="81" xfId="3" applyFont="1" applyBorder="1" applyAlignment="1" applyProtection="1">
      <alignment vertical="center" shrinkToFit="1"/>
      <protection hidden="1"/>
    </xf>
    <xf numFmtId="38" fontId="21" fillId="0" borderId="48" xfId="3" applyFont="1" applyBorder="1" applyAlignment="1" applyProtection="1">
      <alignment vertical="center" shrinkToFit="1"/>
      <protection hidden="1"/>
    </xf>
    <xf numFmtId="38" fontId="21" fillId="0" borderId="54" xfId="3" applyFont="1" applyBorder="1" applyAlignment="1" applyProtection="1">
      <alignment vertical="center" shrinkToFit="1"/>
      <protection hidden="1"/>
    </xf>
    <xf numFmtId="38" fontId="21" fillId="0" borderId="82" xfId="3" applyFont="1" applyBorder="1" applyAlignment="1" applyProtection="1">
      <alignment vertical="center" shrinkToFit="1"/>
      <protection hidden="1"/>
    </xf>
    <xf numFmtId="38" fontId="21" fillId="0" borderId="57" xfId="3" applyFont="1" applyBorder="1" applyAlignment="1" applyProtection="1">
      <alignment vertical="center" shrinkToFit="1"/>
      <protection hidden="1"/>
    </xf>
    <xf numFmtId="38" fontId="21" fillId="0" borderId="83" xfId="3" quotePrefix="1" applyFont="1" applyBorder="1" applyAlignment="1" applyProtection="1">
      <alignment vertical="center" shrinkToFit="1"/>
      <protection hidden="1"/>
    </xf>
    <xf numFmtId="38" fontId="21" fillId="0" borderId="84" xfId="3" quotePrefix="1" applyFont="1" applyBorder="1" applyAlignment="1" applyProtection="1">
      <alignment vertical="center" shrinkToFit="1"/>
      <protection hidden="1"/>
    </xf>
    <xf numFmtId="38" fontId="21" fillId="0" borderId="85" xfId="3" quotePrefix="1" applyFont="1" applyBorder="1" applyAlignment="1" applyProtection="1">
      <alignment vertical="center" shrinkToFit="1"/>
      <protection hidden="1"/>
    </xf>
    <xf numFmtId="38" fontId="21" fillId="0" borderId="86" xfId="3" quotePrefix="1" applyFont="1" applyBorder="1" applyAlignment="1" applyProtection="1">
      <alignment vertical="center" shrinkToFit="1"/>
      <protection hidden="1"/>
    </xf>
    <xf numFmtId="38" fontId="21" fillId="0" borderId="87" xfId="3" quotePrefix="1" applyFont="1" applyBorder="1" applyAlignment="1" applyProtection="1">
      <alignment vertical="center" shrinkToFit="1"/>
      <protection hidden="1"/>
    </xf>
    <xf numFmtId="178" fontId="21" fillId="0" borderId="0" xfId="3" applyNumberFormat="1" applyFont="1" applyBorder="1" applyAlignment="1">
      <alignment vertical="center"/>
    </xf>
    <xf numFmtId="183" fontId="22" fillId="4" borderId="88" xfId="13" applyNumberFormat="1" applyFont="1" applyFill="1" applyBorder="1" applyAlignment="1" applyProtection="1">
      <alignment horizontal="center" vertical="center" shrinkToFit="1"/>
      <protection locked="0"/>
    </xf>
    <xf numFmtId="189" fontId="22" fillId="0" borderId="0" xfId="13" applyNumberFormat="1" applyFont="1" applyAlignment="1">
      <alignment vertical="center"/>
    </xf>
    <xf numFmtId="183" fontId="22" fillId="4" borderId="89" xfId="13" applyNumberFormat="1" applyFont="1" applyFill="1" applyBorder="1" applyAlignment="1" applyProtection="1">
      <alignment horizontal="center" vertical="center" shrinkToFit="1"/>
      <protection locked="0"/>
    </xf>
    <xf numFmtId="182" fontId="21" fillId="3" borderId="90" xfId="3" applyNumberFormat="1" applyFont="1" applyFill="1" applyBorder="1" applyAlignment="1" applyProtection="1">
      <alignment horizontal="center" vertical="center" shrinkToFit="1"/>
      <protection hidden="1"/>
    </xf>
    <xf numFmtId="38" fontId="21" fillId="0" borderId="91" xfId="3" applyFont="1" applyBorder="1" applyAlignment="1" applyProtection="1">
      <alignment vertical="center" shrinkToFit="1"/>
      <protection hidden="1"/>
    </xf>
    <xf numFmtId="38" fontId="21" fillId="0" borderId="92" xfId="3" applyFont="1" applyBorder="1" applyAlignment="1" applyProtection="1">
      <alignment vertical="center" shrinkToFit="1"/>
      <protection hidden="1"/>
    </xf>
    <xf numFmtId="38" fontId="21" fillId="0" borderId="93" xfId="3" applyFont="1" applyBorder="1" applyAlignment="1" applyProtection="1">
      <alignment vertical="center" shrinkToFit="1"/>
      <protection hidden="1"/>
    </xf>
    <xf numFmtId="38" fontId="22" fillId="2" borderId="84" xfId="3" applyFont="1" applyFill="1" applyBorder="1" applyAlignment="1" applyProtection="1">
      <alignment horizontal="center" vertical="center" shrinkToFit="1"/>
      <protection locked="0"/>
    </xf>
    <xf numFmtId="182" fontId="21" fillId="3" borderId="75" xfId="1" applyNumberFormat="1" applyFont="1" applyFill="1" applyBorder="1" applyAlignment="1" applyProtection="1">
      <alignment horizontal="center" vertical="center" shrinkToFit="1"/>
      <protection hidden="1"/>
    </xf>
    <xf numFmtId="38" fontId="21" fillId="3" borderId="94" xfId="3" applyFont="1" applyFill="1" applyBorder="1" applyAlignment="1" applyProtection="1">
      <alignment vertical="center" shrinkToFit="1"/>
      <protection hidden="1"/>
    </xf>
    <xf numFmtId="38" fontId="21" fillId="3" borderId="95" xfId="3" applyFont="1" applyFill="1" applyBorder="1" applyAlignment="1" applyProtection="1">
      <alignment vertical="center" shrinkToFit="1"/>
      <protection hidden="1"/>
    </xf>
    <xf numFmtId="38" fontId="21" fillId="3" borderId="96" xfId="3" applyFont="1" applyFill="1" applyBorder="1" applyAlignment="1" applyProtection="1">
      <alignment vertical="center" shrinkToFit="1"/>
      <protection hidden="1"/>
    </xf>
    <xf numFmtId="38" fontId="21" fillId="3" borderId="97" xfId="3" applyFont="1" applyFill="1" applyBorder="1" applyAlignment="1" applyProtection="1">
      <alignment vertical="center" shrinkToFit="1"/>
      <protection hidden="1"/>
    </xf>
    <xf numFmtId="38" fontId="21" fillId="3" borderId="83" xfId="3" applyFont="1" applyFill="1" applyBorder="1" applyAlignment="1" applyProtection="1">
      <alignment vertical="center" shrinkToFit="1"/>
      <protection hidden="1"/>
    </xf>
    <xf numFmtId="38" fontId="21" fillId="3" borderId="47" xfId="3" applyFont="1" applyFill="1" applyBorder="1" applyAlignment="1" applyProtection="1">
      <alignment vertical="center" shrinkToFit="1"/>
      <protection hidden="1"/>
    </xf>
    <xf numFmtId="38" fontId="21" fillId="3" borderId="52" xfId="3" applyFont="1" applyFill="1" applyBorder="1" applyAlignment="1" applyProtection="1">
      <alignment vertical="center" shrinkToFit="1"/>
      <protection hidden="1"/>
    </xf>
    <xf numFmtId="38" fontId="21" fillId="3" borderId="73" xfId="3" applyFont="1" applyFill="1" applyBorder="1" applyAlignment="1" applyProtection="1">
      <alignment vertical="center" shrinkToFit="1"/>
      <protection hidden="1"/>
    </xf>
    <xf numFmtId="38" fontId="21" fillId="3" borderId="98" xfId="3" applyFont="1" applyFill="1" applyBorder="1" applyAlignment="1" applyProtection="1">
      <alignment vertical="center" shrinkToFit="1"/>
      <protection hidden="1"/>
    </xf>
    <xf numFmtId="38" fontId="21" fillId="3" borderId="12" xfId="3" applyFont="1" applyFill="1" applyBorder="1" applyAlignment="1" applyProtection="1">
      <alignment vertical="center" shrinkToFit="1"/>
      <protection hidden="1"/>
    </xf>
    <xf numFmtId="38" fontId="21" fillId="3" borderId="99" xfId="3" applyFont="1" applyFill="1" applyBorder="1" applyAlignment="1" applyProtection="1">
      <alignment vertical="center" shrinkToFit="1"/>
      <protection hidden="1"/>
    </xf>
    <xf numFmtId="38" fontId="21" fillId="3" borderId="100" xfId="3" applyFont="1" applyFill="1" applyBorder="1" applyAlignment="1" applyProtection="1">
      <alignment vertical="center" shrinkToFit="1"/>
      <protection hidden="1"/>
    </xf>
    <xf numFmtId="183" fontId="22" fillId="4" borderId="101" xfId="13" applyNumberFormat="1" applyFont="1" applyFill="1" applyBorder="1" applyAlignment="1" applyProtection="1">
      <alignment horizontal="center" vertical="center" shrinkToFit="1"/>
      <protection locked="0"/>
    </xf>
    <xf numFmtId="188" fontId="22" fillId="4" borderId="24" xfId="13" applyNumberFormat="1" applyFont="1" applyFill="1" applyBorder="1" applyAlignment="1" applyProtection="1">
      <alignment horizontal="center" vertical="center" shrinkToFit="1"/>
      <protection locked="0"/>
    </xf>
    <xf numFmtId="182" fontId="21" fillId="3" borderId="14" xfId="3" applyNumberFormat="1" applyFont="1" applyFill="1" applyBorder="1" applyAlignment="1" applyProtection="1">
      <alignment horizontal="center" vertical="center" shrinkToFit="1"/>
      <protection hidden="1"/>
    </xf>
    <xf numFmtId="38" fontId="21" fillId="0" borderId="102" xfId="3" applyFont="1" applyBorder="1" applyAlignment="1" applyProtection="1">
      <alignment vertical="center" shrinkToFit="1"/>
      <protection hidden="1"/>
    </xf>
    <xf numFmtId="38" fontId="21" fillId="0" borderId="103" xfId="3" applyFont="1" applyBorder="1" applyAlignment="1" applyProtection="1">
      <alignment vertical="center" shrinkToFit="1"/>
      <protection hidden="1"/>
    </xf>
    <xf numFmtId="38" fontId="21" fillId="0" borderId="59" xfId="3" applyFont="1" applyBorder="1" applyAlignment="1" applyProtection="1">
      <alignment vertical="center" shrinkToFit="1"/>
      <protection hidden="1"/>
    </xf>
    <xf numFmtId="38" fontId="21" fillId="0" borderId="104" xfId="3" applyFont="1" applyBorder="1" applyAlignment="1" applyProtection="1">
      <alignment vertical="center" shrinkToFit="1"/>
      <protection hidden="1"/>
    </xf>
    <xf numFmtId="38" fontId="21" fillId="0" borderId="72" xfId="3" applyFont="1" applyBorder="1" applyAlignment="1" applyProtection="1">
      <alignment vertical="center" shrinkToFit="1"/>
      <protection hidden="1"/>
    </xf>
    <xf numFmtId="38" fontId="21" fillId="0" borderId="47" xfId="3" applyFont="1" applyBorder="1" applyAlignment="1" applyProtection="1">
      <alignment vertical="center" shrinkToFit="1"/>
      <protection hidden="1"/>
    </xf>
    <xf numFmtId="38" fontId="21" fillId="0" borderId="52" xfId="3" applyFont="1" applyBorder="1" applyAlignment="1" applyProtection="1">
      <alignment vertical="center" shrinkToFit="1"/>
      <protection hidden="1"/>
    </xf>
    <xf numFmtId="38" fontId="21" fillId="0" borderId="73" xfId="3" applyFont="1" applyBorder="1" applyAlignment="1" applyProtection="1">
      <alignment vertical="center" shrinkToFit="1"/>
      <protection hidden="1"/>
    </xf>
    <xf numFmtId="38" fontId="21" fillId="0" borderId="98" xfId="3" applyFont="1" applyBorder="1" applyAlignment="1" applyProtection="1">
      <alignment vertical="center" shrinkToFit="1"/>
      <protection hidden="1"/>
    </xf>
    <xf numFmtId="38" fontId="21" fillId="0" borderId="12" xfId="3" applyFont="1" applyBorder="1" applyAlignment="1" applyProtection="1">
      <alignment vertical="center" shrinkToFit="1"/>
      <protection hidden="1"/>
    </xf>
    <xf numFmtId="38" fontId="21" fillId="0" borderId="99" xfId="3" applyFont="1" applyBorder="1" applyAlignment="1" applyProtection="1">
      <alignment vertical="center" shrinkToFit="1"/>
      <protection hidden="1"/>
    </xf>
    <xf numFmtId="38" fontId="21" fillId="0" borderId="100" xfId="3" applyFont="1" applyBorder="1" applyAlignment="1" applyProtection="1">
      <alignment vertical="center" shrinkToFit="1"/>
      <protection hidden="1"/>
    </xf>
    <xf numFmtId="38" fontId="21" fillId="0" borderId="40" xfId="3" applyFont="1" applyBorder="1" applyAlignment="1" applyProtection="1">
      <alignment vertical="center" shrinkToFit="1"/>
      <protection hidden="1"/>
    </xf>
    <xf numFmtId="38" fontId="21" fillId="0" borderId="10" xfId="3" applyFont="1" applyBorder="1" applyAlignment="1" applyProtection="1">
      <alignment vertical="center" shrinkToFit="1"/>
      <protection hidden="1"/>
    </xf>
    <xf numFmtId="38" fontId="21" fillId="0" borderId="105" xfId="3" applyFont="1" applyBorder="1" applyAlignment="1" applyProtection="1">
      <alignment vertical="center" shrinkToFit="1"/>
      <protection hidden="1"/>
    </xf>
    <xf numFmtId="38" fontId="21" fillId="0" borderId="106" xfId="3" applyFont="1" applyBorder="1" applyAlignment="1" applyProtection="1">
      <alignment vertical="center" shrinkToFit="1"/>
      <protection hidden="1"/>
    </xf>
    <xf numFmtId="38" fontId="21" fillId="0" borderId="107" xfId="3" applyFont="1" applyBorder="1" applyAlignment="1" applyProtection="1">
      <alignment vertical="center" shrinkToFit="1"/>
      <protection hidden="1"/>
    </xf>
    <xf numFmtId="38" fontId="21" fillId="0" borderId="56" xfId="3" applyFont="1" applyBorder="1" applyAlignment="1" applyProtection="1">
      <alignment vertical="center" shrinkToFit="1"/>
      <protection hidden="1"/>
    </xf>
    <xf numFmtId="38" fontId="21" fillId="0" borderId="83" xfId="3" applyFont="1" applyBorder="1" applyAlignment="1" applyProtection="1">
      <alignment vertical="center" shrinkToFit="1"/>
      <protection hidden="1"/>
    </xf>
    <xf numFmtId="38" fontId="21" fillId="0" borderId="84" xfId="3" applyFont="1" applyBorder="1" applyAlignment="1" applyProtection="1">
      <alignment vertical="center" shrinkToFit="1"/>
      <protection hidden="1"/>
    </xf>
    <xf numFmtId="38" fontId="21" fillId="0" borderId="85" xfId="3" applyFont="1" applyBorder="1" applyAlignment="1" applyProtection="1">
      <alignment vertical="center" shrinkToFit="1"/>
      <protection hidden="1"/>
    </xf>
    <xf numFmtId="38" fontId="21" fillId="0" borderId="86" xfId="3" applyFont="1" applyBorder="1" applyAlignment="1" applyProtection="1">
      <alignment vertical="center" shrinkToFit="1"/>
      <protection hidden="1"/>
    </xf>
    <xf numFmtId="38" fontId="21" fillId="0" borderId="87" xfId="3" applyFont="1" applyBorder="1" applyAlignment="1" applyProtection="1">
      <alignment vertical="center" shrinkToFit="1"/>
      <protection hidden="1"/>
    </xf>
    <xf numFmtId="0" fontId="26" fillId="0" borderId="32" xfId="13" applyFont="1" applyBorder="1" applyAlignment="1">
      <alignment horizontal="center" vertical="center" shrinkToFit="1"/>
    </xf>
    <xf numFmtId="38" fontId="21" fillId="0" borderId="108" xfId="13" applyNumberFormat="1" applyFont="1" applyBorder="1" applyAlignment="1" applyProtection="1">
      <alignment vertical="center" shrinkToFit="1"/>
      <protection hidden="1"/>
    </xf>
    <xf numFmtId="38" fontId="21" fillId="0" borderId="7" xfId="13" applyNumberFormat="1" applyFont="1" applyBorder="1" applyAlignment="1" applyProtection="1">
      <alignment vertical="center" shrinkToFit="1"/>
      <protection hidden="1"/>
    </xf>
    <xf numFmtId="38" fontId="21" fillId="0" borderId="27" xfId="13" applyNumberFormat="1" applyFont="1" applyBorder="1" applyAlignment="1" applyProtection="1">
      <alignment vertical="center" shrinkToFit="1"/>
      <protection hidden="1"/>
    </xf>
    <xf numFmtId="38" fontId="21" fillId="0" borderId="109" xfId="13" applyNumberFormat="1" applyFont="1" applyBorder="1" applyAlignment="1" applyProtection="1">
      <alignment vertical="center" shrinkToFit="1"/>
      <protection hidden="1"/>
    </xf>
    <xf numFmtId="38" fontId="21" fillId="0" borderId="5" xfId="13" applyNumberFormat="1" applyFont="1" applyBorder="1" applyAlignment="1" applyProtection="1">
      <alignment vertical="center" shrinkToFit="1"/>
      <protection hidden="1"/>
    </xf>
    <xf numFmtId="193" fontId="21" fillId="5" borderId="112" xfId="13" applyNumberFormat="1" applyFont="1" applyFill="1" applyBorder="1" applyAlignment="1">
      <alignment horizontal="center" vertical="center" shrinkToFit="1"/>
    </xf>
    <xf numFmtId="193" fontId="21" fillId="0" borderId="12" xfId="13" applyNumberFormat="1" applyFont="1" applyBorder="1" applyAlignment="1">
      <alignment horizontal="center" vertical="center" shrinkToFit="1"/>
    </xf>
    <xf numFmtId="193" fontId="21" fillId="0" borderId="99" xfId="13" applyNumberFormat="1" applyFont="1" applyBorder="1" applyAlignment="1">
      <alignment horizontal="center" vertical="center" shrinkToFit="1"/>
    </xf>
    <xf numFmtId="193" fontId="21" fillId="0" borderId="100" xfId="13" applyNumberFormat="1" applyFont="1" applyBorder="1" applyAlignment="1">
      <alignment horizontal="center" vertical="center" shrinkToFit="1"/>
    </xf>
    <xf numFmtId="38" fontId="5" fillId="2" borderId="22" xfId="3" applyFont="1" applyFill="1" applyBorder="1" applyAlignment="1" applyProtection="1">
      <alignment vertical="center"/>
      <protection locked="0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27" fillId="0" borderId="0" xfId="13" applyFont="1" applyAlignment="1">
      <alignment vertical="center"/>
    </xf>
    <xf numFmtId="0" fontId="5" fillId="2" borderId="116" xfId="0" applyFont="1" applyFill="1" applyBorder="1" applyAlignment="1" applyProtection="1">
      <alignment horizontal="center" vertical="center"/>
      <protection locked="0"/>
    </xf>
    <xf numFmtId="0" fontId="5" fillId="2" borderId="1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90" fontId="9" fillId="2" borderId="24" xfId="13" applyNumberFormat="1" applyFont="1" applyFill="1" applyBorder="1" applyAlignment="1" applyProtection="1">
      <alignment vertical="center" shrinkToFit="1"/>
      <protection locked="0"/>
    </xf>
    <xf numFmtId="190" fontId="9" fillId="2" borderId="119" xfId="13" applyNumberFormat="1" applyFont="1" applyFill="1" applyBorder="1" applyAlignment="1" applyProtection="1">
      <alignment vertical="center" shrinkToFit="1"/>
      <protection locked="0"/>
    </xf>
    <xf numFmtId="190" fontId="9" fillId="2" borderId="120" xfId="13" applyNumberFormat="1" applyFont="1" applyFill="1" applyBorder="1" applyAlignment="1" applyProtection="1">
      <alignment vertical="center" shrinkToFit="1"/>
      <protection locked="0"/>
    </xf>
    <xf numFmtId="190" fontId="9" fillId="2" borderId="121" xfId="13" applyNumberFormat="1" applyFont="1" applyFill="1" applyBorder="1" applyAlignment="1" applyProtection="1">
      <alignment vertical="center" shrinkToFit="1"/>
      <protection locked="0"/>
    </xf>
    <xf numFmtId="190" fontId="9" fillId="2" borderId="122" xfId="13" applyNumberFormat="1" applyFont="1" applyFill="1" applyBorder="1" applyAlignment="1" applyProtection="1">
      <alignment vertical="center" shrinkToFit="1"/>
      <protection locked="0"/>
    </xf>
    <xf numFmtId="190" fontId="9" fillId="2" borderId="123" xfId="13" applyNumberFormat="1" applyFont="1" applyFill="1" applyBorder="1" applyAlignment="1" applyProtection="1">
      <alignment vertical="center" shrinkToFit="1"/>
      <protection locked="0"/>
    </xf>
    <xf numFmtId="190" fontId="9" fillId="2" borderId="124" xfId="13" applyNumberFormat="1" applyFont="1" applyFill="1" applyBorder="1" applyAlignment="1" applyProtection="1">
      <alignment vertical="center" shrinkToFit="1"/>
      <protection locked="0"/>
    </xf>
    <xf numFmtId="193" fontId="21" fillId="0" borderId="125" xfId="13" applyNumberFormat="1" applyFont="1" applyBorder="1" applyAlignment="1">
      <alignment horizontal="center" vertical="center" shrinkToFit="1"/>
    </xf>
    <xf numFmtId="38" fontId="21" fillId="0" borderId="125" xfId="3" applyFont="1" applyBorder="1" applyAlignment="1" applyProtection="1">
      <alignment vertical="center" shrinkToFit="1"/>
      <protection hidden="1"/>
    </xf>
    <xf numFmtId="38" fontId="21" fillId="0" borderId="126" xfId="3" quotePrefix="1" applyFont="1" applyBorder="1" applyAlignment="1" applyProtection="1">
      <alignment vertical="center" shrinkToFit="1"/>
      <protection hidden="1"/>
    </xf>
    <xf numFmtId="0" fontId="6" fillId="0" borderId="0" xfId="13" applyFont="1" applyAlignment="1">
      <alignment vertical="center"/>
    </xf>
    <xf numFmtId="190" fontId="5" fillId="2" borderId="22" xfId="13" applyNumberFormat="1" applyFont="1" applyFill="1" applyBorder="1" applyAlignment="1" applyProtection="1">
      <alignment vertical="center" shrinkToFit="1"/>
      <protection locked="0"/>
    </xf>
    <xf numFmtId="0" fontId="5" fillId="0" borderId="7" xfId="13" applyFont="1" applyBorder="1" applyAlignment="1">
      <alignment horizontal="distributed" vertical="center" justifyLastLine="1" shrinkToFit="1"/>
    </xf>
    <xf numFmtId="0" fontId="5" fillId="0" borderId="27" xfId="13" applyFont="1" applyBorder="1" applyAlignment="1">
      <alignment horizontal="distributed" vertical="center" justifyLastLine="1" shrinkToFit="1"/>
    </xf>
    <xf numFmtId="0" fontId="5" fillId="0" borderId="0" xfId="12" applyFont="1" applyAlignment="1">
      <alignment vertical="center"/>
    </xf>
    <xf numFmtId="0" fontId="28" fillId="0" borderId="127" xfId="12" applyFont="1" applyBorder="1" applyAlignment="1">
      <alignment horizontal="distributed" vertical="center"/>
    </xf>
    <xf numFmtId="0" fontId="5" fillId="0" borderId="40" xfId="12" applyFont="1" applyBorder="1" applyAlignment="1">
      <alignment horizontal="distributed" vertical="center"/>
    </xf>
    <xf numFmtId="0" fontId="5" fillId="0" borderId="98" xfId="12" applyFont="1" applyBorder="1" applyAlignment="1">
      <alignment horizontal="distributed" vertical="center"/>
    </xf>
    <xf numFmtId="0" fontId="5" fillId="0" borderId="108" xfId="12" applyFont="1" applyBorder="1" applyAlignment="1">
      <alignment horizontal="distributed" vertical="center"/>
    </xf>
    <xf numFmtId="38" fontId="8" fillId="0" borderId="69" xfId="3" quotePrefix="1" applyFont="1" applyBorder="1" applyAlignment="1" applyProtection="1">
      <alignment vertical="center" shrinkToFit="1"/>
      <protection hidden="1"/>
    </xf>
    <xf numFmtId="0" fontId="5" fillId="0" borderId="128" xfId="13" applyFont="1" applyBorder="1" applyAlignment="1">
      <alignment vertical="center" shrinkToFit="1"/>
    </xf>
    <xf numFmtId="0" fontId="5" fillId="0" borderId="107" xfId="12" applyFont="1" applyBorder="1" applyAlignment="1" applyProtection="1">
      <alignment vertical="center"/>
      <protection locked="0"/>
    </xf>
    <xf numFmtId="0" fontId="5" fillId="0" borderId="28" xfId="12" applyFont="1" applyBorder="1" applyAlignment="1" applyProtection="1">
      <alignment vertical="center"/>
      <protection locked="0"/>
    </xf>
    <xf numFmtId="0" fontId="5" fillId="0" borderId="128" xfId="13" applyFont="1" applyBorder="1" applyAlignment="1">
      <alignment horizontal="right" vertical="center" shrinkToFit="1"/>
    </xf>
    <xf numFmtId="38" fontId="22" fillId="0" borderId="0" xfId="3" applyFont="1" applyAlignment="1">
      <alignment vertical="center"/>
    </xf>
    <xf numFmtId="38" fontId="8" fillId="0" borderId="120" xfId="3" quotePrefix="1" applyFont="1" applyBorder="1" applyAlignment="1" applyProtection="1">
      <alignment vertical="center" shrinkToFit="1"/>
      <protection hidden="1"/>
    </xf>
    <xf numFmtId="38" fontId="21" fillId="0" borderId="129" xfId="3" quotePrefix="1" applyFont="1" applyBorder="1" applyAlignment="1" applyProtection="1">
      <alignment vertical="center" shrinkToFit="1"/>
      <protection hidden="1"/>
    </xf>
    <xf numFmtId="38" fontId="21" fillId="0" borderId="34" xfId="3" quotePrefix="1" applyFont="1" applyBorder="1" applyAlignment="1" applyProtection="1">
      <alignment vertical="center" shrinkToFit="1"/>
      <protection hidden="1"/>
    </xf>
    <xf numFmtId="38" fontId="21" fillId="0" borderId="2" xfId="3" quotePrefix="1" applyFont="1" applyBorder="1" applyAlignment="1" applyProtection="1">
      <alignment vertical="center" shrinkToFit="1"/>
      <protection hidden="1"/>
    </xf>
    <xf numFmtId="38" fontId="21" fillId="0" borderId="33" xfId="3" quotePrefix="1" applyFont="1" applyBorder="1" applyAlignment="1" applyProtection="1">
      <alignment vertical="center" shrinkToFit="1"/>
      <protection hidden="1"/>
    </xf>
    <xf numFmtId="38" fontId="21" fillId="0" borderId="120" xfId="3" quotePrefix="1" applyFont="1" applyBorder="1" applyAlignment="1" applyProtection="1">
      <alignment vertical="center" shrinkToFit="1"/>
      <protection hidden="1"/>
    </xf>
    <xf numFmtId="38" fontId="21" fillId="0" borderId="42" xfId="3" quotePrefix="1" applyFont="1" applyBorder="1" applyAlignment="1" applyProtection="1">
      <alignment vertical="center" shrinkToFit="1"/>
      <protection hidden="1"/>
    </xf>
    <xf numFmtId="38" fontId="21" fillId="0" borderId="130" xfId="3" quotePrefix="1" applyFont="1" applyBorder="1" applyAlignment="1" applyProtection="1">
      <alignment vertical="center" shrinkToFit="1"/>
      <protection hidden="1"/>
    </xf>
    <xf numFmtId="38" fontId="21" fillId="0" borderId="18" xfId="3" quotePrefix="1" applyFont="1" applyBorder="1" applyAlignment="1" applyProtection="1">
      <alignment vertical="center" shrinkToFit="1"/>
      <protection hidden="1"/>
    </xf>
    <xf numFmtId="38" fontId="21" fillId="0" borderId="19" xfId="3" quotePrefix="1" applyFont="1" applyBorder="1" applyAlignment="1" applyProtection="1">
      <alignment vertical="center" shrinkToFit="1"/>
      <protection hidden="1"/>
    </xf>
    <xf numFmtId="38" fontId="21" fillId="0" borderId="20" xfId="3" quotePrefix="1" applyFont="1" applyBorder="1" applyAlignment="1" applyProtection="1">
      <alignment vertical="center" shrinkToFit="1"/>
      <protection hidden="1"/>
    </xf>
    <xf numFmtId="38" fontId="21" fillId="0" borderId="121" xfId="3" quotePrefix="1" applyFont="1" applyBorder="1" applyAlignment="1" applyProtection="1">
      <alignment vertical="center" shrinkToFit="1"/>
      <protection hidden="1"/>
    </xf>
    <xf numFmtId="38" fontId="21" fillId="0" borderId="43" xfId="3" quotePrefix="1" applyFont="1" applyBorder="1" applyAlignment="1" applyProtection="1">
      <alignment vertical="center" shrinkToFit="1"/>
      <protection hidden="1"/>
    </xf>
    <xf numFmtId="38" fontId="21" fillId="0" borderId="131" xfId="3" quotePrefix="1" applyFont="1" applyBorder="1" applyAlignment="1" applyProtection="1">
      <alignment vertical="center" shrinkToFit="1"/>
      <protection hidden="1"/>
    </xf>
    <xf numFmtId="38" fontId="21" fillId="0" borderId="132" xfId="3" quotePrefix="1" applyFont="1" applyBorder="1" applyAlignment="1" applyProtection="1">
      <alignment vertical="center" shrinkToFit="1"/>
      <protection hidden="1"/>
    </xf>
    <xf numFmtId="38" fontId="21" fillId="0" borderId="58" xfId="3" quotePrefix="1" applyFont="1" applyBorder="1" applyAlignment="1" applyProtection="1">
      <alignment vertical="center" shrinkToFit="1"/>
      <protection hidden="1"/>
    </xf>
    <xf numFmtId="38" fontId="21" fillId="0" borderId="41" xfId="3" quotePrefix="1" applyFont="1" applyBorder="1" applyAlignment="1" applyProtection="1">
      <alignment vertical="center" shrinkToFit="1"/>
      <protection hidden="1"/>
    </xf>
    <xf numFmtId="38" fontId="21" fillId="0" borderId="124" xfId="3" quotePrefix="1" applyFont="1" applyBorder="1" applyAlignment="1" applyProtection="1">
      <alignment vertical="center" shrinkToFit="1"/>
      <protection hidden="1"/>
    </xf>
    <xf numFmtId="38" fontId="21" fillId="0" borderId="45" xfId="3" quotePrefix="1" applyFont="1" applyBorder="1" applyAlignment="1" applyProtection="1">
      <alignment vertical="center" shrinkToFit="1"/>
      <protection hidden="1"/>
    </xf>
    <xf numFmtId="38" fontId="21" fillId="3" borderId="133" xfId="3" applyFont="1" applyFill="1" applyBorder="1" applyAlignment="1" applyProtection="1">
      <alignment vertical="center" shrinkToFit="1"/>
      <protection hidden="1"/>
    </xf>
    <xf numFmtId="38" fontId="21" fillId="3" borderId="134" xfId="3" applyFont="1" applyFill="1" applyBorder="1" applyAlignment="1" applyProtection="1">
      <alignment vertical="center" shrinkToFit="1"/>
      <protection hidden="1"/>
    </xf>
    <xf numFmtId="38" fontId="21" fillId="3" borderId="135" xfId="3" applyFont="1" applyFill="1" applyBorder="1" applyAlignment="1" applyProtection="1">
      <alignment vertical="center" shrinkToFit="1"/>
      <protection hidden="1"/>
    </xf>
    <xf numFmtId="38" fontId="21" fillId="3" borderId="119" xfId="3" applyFont="1" applyFill="1" applyBorder="1" applyAlignment="1" applyProtection="1">
      <alignment vertical="center" shrinkToFit="1"/>
      <protection hidden="1"/>
    </xf>
    <xf numFmtId="38" fontId="21" fillId="3" borderId="123" xfId="3" applyFont="1" applyFill="1" applyBorder="1" applyAlignment="1" applyProtection="1">
      <alignment vertical="center" shrinkToFit="1"/>
      <protection hidden="1"/>
    </xf>
    <xf numFmtId="38" fontId="21" fillId="0" borderId="120" xfId="3" quotePrefix="1" applyFont="1" applyFill="1" applyBorder="1" applyAlignment="1" applyProtection="1">
      <alignment vertical="center" shrinkToFit="1"/>
      <protection hidden="1"/>
    </xf>
    <xf numFmtId="38" fontId="21" fillId="0" borderId="33" xfId="3" quotePrefix="1" applyFont="1" applyFill="1" applyBorder="1" applyAlignment="1" applyProtection="1">
      <alignment vertical="center" shrinkToFit="1"/>
      <protection hidden="1"/>
    </xf>
    <xf numFmtId="38" fontId="21" fillId="0" borderId="34" xfId="3" quotePrefix="1" applyFont="1" applyFill="1" applyBorder="1" applyAlignment="1" applyProtection="1">
      <alignment vertical="center" shrinkToFit="1"/>
      <protection hidden="1"/>
    </xf>
    <xf numFmtId="38" fontId="21" fillId="0" borderId="2" xfId="3" quotePrefix="1" applyFont="1" applyFill="1" applyBorder="1" applyAlignment="1" applyProtection="1">
      <alignment vertical="center" shrinkToFit="1"/>
      <protection hidden="1"/>
    </xf>
    <xf numFmtId="38" fontId="21" fillId="0" borderId="133" xfId="3" applyFont="1" applyBorder="1" applyAlignment="1" applyProtection="1">
      <alignment vertical="center" shrinkToFit="1"/>
      <protection hidden="1"/>
    </xf>
    <xf numFmtId="38" fontId="21" fillId="0" borderId="134" xfId="3" applyFont="1" applyBorder="1" applyAlignment="1" applyProtection="1">
      <alignment vertical="center" shrinkToFit="1"/>
      <protection hidden="1"/>
    </xf>
    <xf numFmtId="38" fontId="21" fillId="0" borderId="135" xfId="3" applyFont="1" applyBorder="1" applyAlignment="1" applyProtection="1">
      <alignment vertical="center" shrinkToFit="1"/>
      <protection hidden="1"/>
    </xf>
    <xf numFmtId="38" fontId="21" fillId="0" borderId="119" xfId="3" applyFont="1" applyBorder="1" applyAlignment="1" applyProtection="1">
      <alignment vertical="center" shrinkToFit="1"/>
      <protection hidden="1"/>
    </xf>
    <xf numFmtId="38" fontId="21" fillId="0" borderId="123" xfId="3" applyFont="1" applyBorder="1" applyAlignment="1" applyProtection="1">
      <alignment vertical="center" shrinkToFit="1"/>
      <protection hidden="1"/>
    </xf>
    <xf numFmtId="38" fontId="21" fillId="0" borderId="108" xfId="3" applyFont="1" applyBorder="1" applyAlignment="1" applyProtection="1">
      <alignment vertical="center" shrinkToFit="1"/>
      <protection hidden="1"/>
    </xf>
    <xf numFmtId="38" fontId="21" fillId="0" borderId="7" xfId="3" applyFont="1" applyBorder="1" applyAlignment="1" applyProtection="1">
      <alignment vertical="center" shrinkToFit="1"/>
      <protection hidden="1"/>
    </xf>
    <xf numFmtId="38" fontId="21" fillId="0" borderId="27" xfId="3" applyFont="1" applyBorder="1" applyAlignment="1" applyProtection="1">
      <alignment vertical="center" shrinkToFit="1"/>
      <protection hidden="1"/>
    </xf>
    <xf numFmtId="38" fontId="21" fillId="0" borderId="4" xfId="3" applyFont="1" applyBorder="1" applyAlignment="1" applyProtection="1">
      <alignment vertical="center" shrinkToFit="1"/>
      <protection hidden="1"/>
    </xf>
    <xf numFmtId="38" fontId="21" fillId="0" borderId="109" xfId="3" applyFont="1" applyBorder="1" applyAlignment="1" applyProtection="1">
      <alignment vertical="center" shrinkToFit="1"/>
      <protection hidden="1"/>
    </xf>
    <xf numFmtId="38" fontId="21" fillId="0" borderId="5" xfId="3" applyFont="1" applyBorder="1" applyAlignment="1" applyProtection="1">
      <alignment vertical="center" shrinkToFit="1"/>
      <protection hidden="1"/>
    </xf>
    <xf numFmtId="187" fontId="21" fillId="0" borderId="0" xfId="13" applyNumberFormat="1" applyFont="1" applyAlignment="1">
      <alignment vertical="center"/>
    </xf>
    <xf numFmtId="187" fontId="21" fillId="3" borderId="0" xfId="3" applyNumberFormat="1" applyFont="1" applyFill="1" applyBorder="1" applyAlignment="1" applyProtection="1">
      <alignment vertical="center" shrinkToFit="1"/>
      <protection hidden="1"/>
    </xf>
    <xf numFmtId="187" fontId="21" fillId="3" borderId="21" xfId="3" applyNumberFormat="1" applyFont="1" applyFill="1" applyBorder="1" applyAlignment="1" applyProtection="1">
      <alignment vertical="center" shrinkToFit="1"/>
      <protection hidden="1"/>
    </xf>
    <xf numFmtId="187" fontId="21" fillId="0" borderId="32" xfId="3" applyNumberFormat="1" applyFont="1" applyBorder="1" applyAlignment="1" applyProtection="1">
      <alignment horizontal="center" vertical="center" shrinkToFit="1"/>
      <protection hidden="1"/>
    </xf>
    <xf numFmtId="187" fontId="21" fillId="3" borderId="17" xfId="3" applyNumberFormat="1" applyFont="1" applyFill="1" applyBorder="1" applyAlignment="1" applyProtection="1">
      <alignment vertical="center" shrinkToFit="1"/>
      <protection hidden="1"/>
    </xf>
    <xf numFmtId="187" fontId="21" fillId="3" borderId="136" xfId="3" applyNumberFormat="1" applyFont="1" applyFill="1" applyBorder="1" applyAlignment="1" applyProtection="1">
      <alignment vertical="center" shrinkToFit="1"/>
      <protection hidden="1"/>
    </xf>
    <xf numFmtId="187" fontId="21" fillId="3" borderId="137" xfId="3" applyNumberFormat="1" applyFont="1" applyFill="1" applyBorder="1" applyAlignment="1" applyProtection="1">
      <alignment horizontal="center" vertical="center" shrinkToFit="1"/>
      <protection hidden="1"/>
    </xf>
    <xf numFmtId="187" fontId="21" fillId="3" borderId="29" xfId="3" applyNumberFormat="1" applyFont="1" applyFill="1" applyBorder="1" applyAlignment="1" applyProtection="1">
      <alignment horizontal="center" vertical="center" shrinkToFit="1"/>
      <protection hidden="1"/>
    </xf>
    <xf numFmtId="38" fontId="22" fillId="0" borderId="0" xfId="3" applyFont="1" applyBorder="1" applyAlignment="1">
      <alignment vertical="center"/>
    </xf>
    <xf numFmtId="0" fontId="5" fillId="0" borderId="60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187" fontId="21" fillId="0" borderId="0" xfId="3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187" fontId="21" fillId="0" borderId="0" xfId="13" applyNumberFormat="1" applyFont="1" applyAlignment="1" applyProtection="1">
      <alignment vertical="center"/>
      <protection hidden="1"/>
    </xf>
    <xf numFmtId="0" fontId="22" fillId="0" borderId="0" xfId="13" applyFont="1" applyAlignment="1" applyProtection="1">
      <alignment vertical="center"/>
      <protection hidden="1"/>
    </xf>
    <xf numFmtId="0" fontId="31" fillId="0" borderId="0" xfId="13" applyFont="1" applyAlignment="1" applyProtection="1">
      <alignment horizontal="center" vertical="center"/>
      <protection hidden="1"/>
    </xf>
    <xf numFmtId="181" fontId="31" fillId="0" borderId="128" xfId="13" applyNumberFormat="1" applyFont="1" applyBorder="1" applyAlignment="1" applyProtection="1">
      <alignment horizontal="center" vertical="center" shrinkToFit="1"/>
      <protection hidden="1"/>
    </xf>
    <xf numFmtId="187" fontId="21" fillId="0" borderId="128" xfId="13" applyNumberFormat="1" applyFont="1" applyBorder="1" applyAlignment="1" applyProtection="1">
      <alignment horizontal="center" vertical="center" shrinkToFit="1"/>
      <protection hidden="1"/>
    </xf>
    <xf numFmtId="193" fontId="21" fillId="5" borderId="100" xfId="13" applyNumberFormat="1" applyFont="1" applyFill="1" applyBorder="1" applyAlignment="1" applyProtection="1">
      <alignment horizontal="center" vertical="center" shrinkToFit="1"/>
      <protection hidden="1"/>
    </xf>
    <xf numFmtId="193" fontId="21" fillId="0" borderId="12" xfId="13" applyNumberFormat="1" applyFont="1" applyBorder="1" applyAlignment="1" applyProtection="1">
      <alignment horizontal="center" vertical="center" shrinkToFit="1"/>
      <protection hidden="1"/>
    </xf>
    <xf numFmtId="193" fontId="21" fillId="0" borderId="99" xfId="13" applyNumberFormat="1" applyFont="1" applyBorder="1" applyAlignment="1" applyProtection="1">
      <alignment horizontal="center" vertical="center" shrinkToFit="1"/>
      <protection hidden="1"/>
    </xf>
    <xf numFmtId="193" fontId="21" fillId="2" borderId="13" xfId="13" applyNumberFormat="1" applyFont="1" applyFill="1" applyBorder="1" applyAlignment="1" applyProtection="1">
      <alignment horizontal="center" vertical="center" shrinkToFit="1"/>
      <protection hidden="1"/>
    </xf>
    <xf numFmtId="193" fontId="21" fillId="0" borderId="13" xfId="13" applyNumberFormat="1" applyFont="1" applyBorder="1" applyAlignment="1" applyProtection="1">
      <alignment horizontal="center" vertical="center" shrinkToFit="1"/>
      <protection hidden="1"/>
    </xf>
    <xf numFmtId="187" fontId="21" fillId="0" borderId="17" xfId="13" applyNumberFormat="1" applyFont="1" applyBorder="1" applyAlignment="1" applyProtection="1">
      <alignment vertical="center" shrinkToFit="1"/>
      <protection hidden="1"/>
    </xf>
    <xf numFmtId="187" fontId="21" fillId="0" borderId="17" xfId="13" applyNumberFormat="1" applyFont="1" applyBorder="1" applyAlignment="1" applyProtection="1">
      <alignment vertical="center"/>
      <protection hidden="1"/>
    </xf>
    <xf numFmtId="187" fontId="21" fillId="0" borderId="21" xfId="13" applyNumberFormat="1" applyFont="1" applyBorder="1" applyAlignment="1" applyProtection="1">
      <alignment vertical="center" shrinkToFit="1"/>
      <protection hidden="1"/>
    </xf>
    <xf numFmtId="187" fontId="21" fillId="0" borderId="21" xfId="13" applyNumberFormat="1" applyFont="1" applyBorder="1" applyAlignment="1" applyProtection="1">
      <alignment vertical="center"/>
      <protection hidden="1"/>
    </xf>
    <xf numFmtId="187" fontId="21" fillId="0" borderId="136" xfId="13" applyNumberFormat="1" applyFont="1" applyBorder="1" applyAlignment="1" applyProtection="1">
      <alignment vertical="center" shrinkToFit="1"/>
      <protection hidden="1"/>
    </xf>
    <xf numFmtId="187" fontId="21" fillId="0" borderId="136" xfId="13" applyNumberFormat="1" applyFont="1" applyBorder="1" applyAlignment="1" applyProtection="1">
      <alignment vertical="center"/>
      <protection hidden="1"/>
    </xf>
    <xf numFmtId="38" fontId="21" fillId="0" borderId="138" xfId="3" applyFont="1" applyBorder="1" applyAlignment="1" applyProtection="1">
      <alignment vertical="center"/>
      <protection hidden="1"/>
    </xf>
    <xf numFmtId="38" fontId="21" fillId="0" borderId="139" xfId="3" applyFont="1" applyBorder="1" applyAlignment="1" applyProtection="1">
      <alignment vertical="center"/>
      <protection hidden="1"/>
    </xf>
    <xf numFmtId="38" fontId="21" fillId="0" borderId="140" xfId="3" applyFont="1" applyBorder="1" applyAlignment="1" applyProtection="1">
      <alignment vertical="center"/>
      <protection hidden="1"/>
    </xf>
    <xf numFmtId="38" fontId="21" fillId="0" borderId="119" xfId="13" applyNumberFormat="1" applyFont="1" applyBorder="1" applyAlignment="1" applyProtection="1">
      <alignment vertical="center"/>
      <protection hidden="1"/>
    </xf>
    <xf numFmtId="38" fontId="21" fillId="0" borderId="134" xfId="13" applyNumberFormat="1" applyFont="1" applyBorder="1" applyAlignment="1" applyProtection="1">
      <alignment vertical="center"/>
      <protection hidden="1"/>
    </xf>
    <xf numFmtId="38" fontId="21" fillId="0" borderId="135" xfId="13" applyNumberFormat="1" applyFont="1" applyBorder="1" applyAlignment="1" applyProtection="1">
      <alignment vertical="center"/>
      <protection hidden="1"/>
    </xf>
    <xf numFmtId="38" fontId="8" fillId="0" borderId="67" xfId="3" applyFont="1" applyBorder="1" applyAlignment="1" applyProtection="1">
      <alignment horizontal="center" vertical="center"/>
      <protection hidden="1"/>
    </xf>
    <xf numFmtId="38" fontId="8" fillId="0" borderId="47" xfId="3" applyFont="1" applyBorder="1" applyAlignment="1" applyProtection="1">
      <alignment horizontal="center" vertical="center"/>
      <protection hidden="1"/>
    </xf>
    <xf numFmtId="191" fontId="5" fillId="0" borderId="0" xfId="0" applyNumberFormat="1" applyFont="1" applyAlignment="1" applyProtection="1">
      <alignment horizontal="distributed" vertical="center"/>
      <protection hidden="1"/>
    </xf>
    <xf numFmtId="177" fontId="8" fillId="3" borderId="2" xfId="13" applyNumberFormat="1" applyFont="1" applyFill="1" applyBorder="1" applyAlignment="1" applyProtection="1">
      <alignment vertical="center" shrinkToFit="1"/>
      <protection hidden="1"/>
    </xf>
    <xf numFmtId="177" fontId="8" fillId="3" borderId="33" xfId="13" applyNumberFormat="1" applyFont="1" applyFill="1" applyBorder="1" applyAlignment="1" applyProtection="1">
      <alignment vertical="center" shrinkToFit="1"/>
      <protection hidden="1"/>
    </xf>
    <xf numFmtId="177" fontId="8" fillId="3" borderId="34" xfId="13" applyNumberFormat="1" applyFont="1" applyFill="1" applyBorder="1" applyAlignment="1" applyProtection="1">
      <alignment vertical="center" shrinkToFit="1"/>
      <protection hidden="1"/>
    </xf>
    <xf numFmtId="177" fontId="8" fillId="3" borderId="39" xfId="13" applyNumberFormat="1" applyFont="1" applyFill="1" applyBorder="1" applyAlignment="1" applyProtection="1">
      <alignment vertical="center" shrinkToFit="1"/>
      <protection hidden="1"/>
    </xf>
    <xf numFmtId="177" fontId="8" fillId="3" borderId="20" xfId="13" applyNumberFormat="1" applyFont="1" applyFill="1" applyBorder="1" applyAlignment="1" applyProtection="1">
      <alignment vertical="center" shrinkToFit="1"/>
      <protection hidden="1"/>
    </xf>
    <xf numFmtId="177" fontId="8" fillId="3" borderId="18" xfId="13" applyNumberFormat="1" applyFont="1" applyFill="1" applyBorder="1" applyAlignment="1" applyProtection="1">
      <alignment vertical="center" shrinkToFit="1"/>
      <protection hidden="1"/>
    </xf>
    <xf numFmtId="177" fontId="8" fillId="3" borderId="19" xfId="13" applyNumberFormat="1" applyFont="1" applyFill="1" applyBorder="1" applyAlignment="1" applyProtection="1">
      <alignment vertical="center" shrinkToFit="1"/>
      <protection hidden="1"/>
    </xf>
    <xf numFmtId="177" fontId="8" fillId="3" borderId="151" xfId="13" applyNumberFormat="1" applyFont="1" applyFill="1" applyBorder="1" applyAlignment="1" applyProtection="1">
      <alignment vertical="center" shrinkToFit="1"/>
      <protection hidden="1"/>
    </xf>
    <xf numFmtId="177" fontId="8" fillId="3" borderId="24" xfId="13" applyNumberFormat="1" applyFont="1" applyFill="1" applyBorder="1" applyAlignment="1" applyProtection="1">
      <alignment vertical="center" shrinkToFit="1"/>
      <protection hidden="1"/>
    </xf>
    <xf numFmtId="177" fontId="8" fillId="3" borderId="23" xfId="13" applyNumberFormat="1" applyFont="1" applyFill="1" applyBorder="1" applyAlignment="1" applyProtection="1">
      <alignment vertical="center" shrinkToFit="1"/>
      <protection hidden="1"/>
    </xf>
    <xf numFmtId="177" fontId="8" fillId="3" borderId="161" xfId="13" applyNumberFormat="1" applyFont="1" applyFill="1" applyBorder="1" applyAlignment="1" applyProtection="1">
      <alignment vertical="center" shrinkToFit="1"/>
      <protection hidden="1"/>
    </xf>
    <xf numFmtId="191" fontId="8" fillId="0" borderId="49" xfId="13" applyNumberFormat="1" applyFont="1" applyBorder="1" applyAlignment="1" applyProtection="1">
      <alignment horizontal="center" vertical="center" shrinkToFit="1"/>
      <protection hidden="1"/>
    </xf>
    <xf numFmtId="177" fontId="8" fillId="0" borderId="13" xfId="13" applyNumberFormat="1" applyFont="1" applyBorder="1" applyAlignment="1" applyProtection="1">
      <alignment vertical="center" shrinkToFit="1"/>
      <protection hidden="1"/>
    </xf>
    <xf numFmtId="177" fontId="8" fillId="0" borderId="12" xfId="13" applyNumberFormat="1" applyFont="1" applyBorder="1" applyAlignment="1" applyProtection="1">
      <alignment vertical="center" shrinkToFit="1"/>
      <protection hidden="1"/>
    </xf>
    <xf numFmtId="177" fontId="8" fillId="0" borderId="99" xfId="13" applyNumberFormat="1" applyFont="1" applyBorder="1" applyAlignment="1" applyProtection="1">
      <alignment vertical="center" shrinkToFit="1"/>
      <protection hidden="1"/>
    </xf>
    <xf numFmtId="177" fontId="8" fillId="0" borderId="134" xfId="13" applyNumberFormat="1" applyFont="1" applyBorder="1" applyAlignment="1" applyProtection="1">
      <alignment vertical="center" shrinkToFit="1"/>
      <protection hidden="1"/>
    </xf>
    <xf numFmtId="177" fontId="8" fillId="0" borderId="135" xfId="13" applyNumberFormat="1" applyFont="1" applyBorder="1" applyAlignment="1" applyProtection="1">
      <alignment vertical="center" shrinkToFit="1"/>
      <protection hidden="1"/>
    </xf>
    <xf numFmtId="177" fontId="8" fillId="3" borderId="16" xfId="13" applyNumberFormat="1" applyFont="1" applyFill="1" applyBorder="1" applyAlignment="1" applyProtection="1">
      <alignment vertical="center" shrinkToFit="1"/>
      <protection hidden="1"/>
    </xf>
    <xf numFmtId="177" fontId="8" fillId="3" borderId="15" xfId="13" applyNumberFormat="1" applyFont="1" applyFill="1" applyBorder="1" applyAlignment="1" applyProtection="1">
      <alignment vertical="center" shrinkToFit="1"/>
      <protection hidden="1"/>
    </xf>
    <xf numFmtId="177" fontId="8" fillId="3" borderId="116" xfId="13" applyNumberFormat="1" applyFont="1" applyFill="1" applyBorder="1" applyAlignment="1" applyProtection="1">
      <alignment vertical="center" shrinkToFit="1"/>
      <protection hidden="1"/>
    </xf>
    <xf numFmtId="177" fontId="8" fillId="3" borderId="147" xfId="13" applyNumberFormat="1" applyFont="1" applyFill="1" applyBorder="1" applyAlignment="1" applyProtection="1">
      <alignment vertical="center" shrinkToFit="1"/>
      <protection hidden="1"/>
    </xf>
    <xf numFmtId="177" fontId="8" fillId="3" borderId="132" xfId="13" applyNumberFormat="1" applyFont="1" applyFill="1" applyBorder="1" applyAlignment="1" applyProtection="1">
      <alignment vertical="center" shrinkToFit="1"/>
      <protection hidden="1"/>
    </xf>
    <xf numFmtId="177" fontId="8" fillId="3" borderId="58" xfId="13" applyNumberFormat="1" applyFont="1" applyFill="1" applyBorder="1" applyAlignment="1" applyProtection="1">
      <alignment vertical="center" shrinkToFit="1"/>
      <protection hidden="1"/>
    </xf>
    <xf numFmtId="177" fontId="8" fillId="3" borderId="41" xfId="13" applyNumberFormat="1" applyFont="1" applyFill="1" applyBorder="1" applyAlignment="1" applyProtection="1">
      <alignment vertical="center" shrinkToFit="1"/>
      <protection hidden="1"/>
    </xf>
    <xf numFmtId="177" fontId="8" fillId="3" borderId="152" xfId="13" applyNumberFormat="1" applyFont="1" applyFill="1" applyBorder="1" applyAlignment="1" applyProtection="1">
      <alignment vertical="center" shrinkToFit="1"/>
      <protection hidden="1"/>
    </xf>
    <xf numFmtId="190" fontId="8" fillId="0" borderId="134" xfId="13" applyNumberFormat="1" applyFont="1" applyBorder="1" applyAlignment="1" applyProtection="1">
      <alignment vertical="center" shrinkToFit="1"/>
      <protection hidden="1"/>
    </xf>
    <xf numFmtId="190" fontId="8" fillId="0" borderId="100" xfId="13" applyNumberFormat="1" applyFont="1" applyBorder="1" applyAlignment="1" applyProtection="1">
      <alignment vertical="center" shrinkToFit="1"/>
      <protection hidden="1"/>
    </xf>
    <xf numFmtId="190" fontId="8" fillId="0" borderId="13" xfId="13" applyNumberFormat="1" applyFont="1" applyBorder="1" applyAlignment="1" applyProtection="1">
      <alignment vertical="center" shrinkToFit="1"/>
      <protection hidden="1"/>
    </xf>
    <xf numFmtId="190" fontId="8" fillId="0" borderId="12" xfId="13" applyNumberFormat="1" applyFont="1" applyBorder="1" applyAlignment="1" applyProtection="1">
      <alignment vertical="center" shrinkToFit="1"/>
      <protection hidden="1"/>
    </xf>
    <xf numFmtId="190" fontId="8" fillId="0" borderId="165" xfId="13" applyNumberFormat="1" applyFont="1" applyBorder="1" applyAlignment="1" applyProtection="1">
      <alignment vertical="center" shrinkToFit="1"/>
      <protection hidden="1"/>
    </xf>
    <xf numFmtId="190" fontId="5" fillId="0" borderId="11" xfId="13" applyNumberFormat="1" applyFont="1" applyBorder="1" applyAlignment="1">
      <alignment vertical="center" shrinkToFit="1"/>
    </xf>
    <xf numFmtId="190" fontId="5" fillId="0" borderId="21" xfId="13" applyNumberFormat="1" applyFont="1" applyBorder="1" applyAlignment="1">
      <alignment vertical="center" shrinkToFit="1"/>
    </xf>
    <xf numFmtId="190" fontId="5" fillId="0" borderId="136" xfId="13" applyNumberFormat="1" applyFont="1" applyBorder="1" applyAlignment="1">
      <alignment vertical="center" shrinkToFit="1"/>
    </xf>
    <xf numFmtId="190" fontId="5" fillId="0" borderId="137" xfId="13" applyNumberFormat="1" applyFont="1" applyBorder="1" applyAlignment="1">
      <alignment vertical="center" shrinkToFit="1"/>
    </xf>
    <xf numFmtId="190" fontId="5" fillId="2" borderId="11" xfId="13" applyNumberFormat="1" applyFont="1" applyFill="1" applyBorder="1" applyAlignment="1" applyProtection="1">
      <alignment vertical="center" shrinkToFit="1"/>
      <protection locked="0"/>
    </xf>
    <xf numFmtId="190" fontId="5" fillId="2" borderId="21" xfId="13" applyNumberFormat="1" applyFont="1" applyFill="1" applyBorder="1" applyAlignment="1" applyProtection="1">
      <alignment vertical="center" shrinkToFit="1"/>
      <protection locked="0"/>
    </xf>
    <xf numFmtId="190" fontId="5" fillId="2" borderId="26" xfId="13" applyNumberFormat="1" applyFont="1" applyFill="1" applyBorder="1" applyAlignment="1" applyProtection="1">
      <alignment vertical="center" shrinkToFit="1"/>
      <protection locked="0"/>
    </xf>
    <xf numFmtId="190" fontId="5" fillId="2" borderId="29" xfId="13" applyNumberFormat="1" applyFont="1" applyFill="1" applyBorder="1" applyAlignment="1" applyProtection="1">
      <alignment vertical="center" shrinkToFit="1"/>
      <protection locked="0"/>
    </xf>
    <xf numFmtId="0" fontId="8" fillId="0" borderId="42" xfId="13" applyFont="1" applyBorder="1" applyAlignment="1" applyProtection="1">
      <alignment horizontal="center" vertical="center" shrinkToFit="1"/>
      <protection hidden="1"/>
    </xf>
    <xf numFmtId="38" fontId="8" fillId="0" borderId="16" xfId="3" applyFont="1" applyBorder="1" applyAlignment="1" applyProtection="1">
      <alignment horizontal="center" vertical="center" shrinkToFit="1"/>
      <protection hidden="1"/>
    </xf>
    <xf numFmtId="0" fontId="8" fillId="0" borderId="43" xfId="13" applyFont="1" applyBorder="1" applyAlignment="1" applyProtection="1">
      <alignment horizontal="center" vertical="center" shrinkToFit="1"/>
      <protection hidden="1"/>
    </xf>
    <xf numFmtId="0" fontId="8" fillId="0" borderId="45" xfId="13" applyFont="1" applyBorder="1" applyAlignment="1" applyProtection="1">
      <alignment horizontal="center" vertical="center" shrinkToFit="1"/>
      <protection hidden="1"/>
    </xf>
    <xf numFmtId="38" fontId="8" fillId="0" borderId="124" xfId="3" applyFont="1" applyBorder="1" applyAlignment="1" applyProtection="1">
      <alignment horizontal="center" vertical="center" shrinkToFit="1"/>
      <protection hidden="1"/>
    </xf>
    <xf numFmtId="38" fontId="8" fillId="0" borderId="41" xfId="3" applyFont="1" applyBorder="1" applyAlignment="1" applyProtection="1">
      <alignment horizontal="center" vertical="center" shrinkToFit="1"/>
      <protection hidden="1"/>
    </xf>
    <xf numFmtId="38" fontId="8" fillId="0" borderId="45" xfId="3" applyFont="1" applyBorder="1" applyAlignment="1" applyProtection="1">
      <alignment horizontal="center" vertical="center" shrinkToFit="1"/>
      <protection hidden="1"/>
    </xf>
    <xf numFmtId="186" fontId="8" fillId="5" borderId="159" xfId="13" applyNumberFormat="1" applyFont="1" applyFill="1" applyBorder="1" applyAlignment="1" applyProtection="1">
      <alignment horizontal="center" vertical="center" shrinkToFit="1"/>
      <protection hidden="1"/>
    </xf>
    <xf numFmtId="186" fontId="8" fillId="3" borderId="36" xfId="13" applyNumberFormat="1" applyFont="1" applyFill="1" applyBorder="1" applyAlignment="1" applyProtection="1">
      <alignment vertical="center" shrinkToFit="1"/>
      <protection hidden="1"/>
    </xf>
    <xf numFmtId="0" fontId="8" fillId="0" borderId="26" xfId="13" applyFont="1" applyBorder="1" applyAlignment="1" applyProtection="1">
      <alignment horizontal="center" vertical="center" shrinkToFit="1"/>
      <protection hidden="1"/>
    </xf>
    <xf numFmtId="38" fontId="8" fillId="0" borderId="13" xfId="3" applyFont="1" applyBorder="1" applyAlignment="1" applyProtection="1">
      <alignment horizontal="right" vertical="center" shrinkToFit="1"/>
      <protection hidden="1"/>
    </xf>
    <xf numFmtId="38" fontId="8" fillId="0" borderId="128" xfId="3" applyFont="1" applyBorder="1" applyAlignment="1" applyProtection="1">
      <alignment horizontal="right" vertical="center" shrinkToFit="1"/>
      <protection hidden="1"/>
    </xf>
    <xf numFmtId="38" fontId="8" fillId="0" borderId="49" xfId="3" applyFont="1" applyBorder="1" applyAlignment="1" applyProtection="1">
      <alignment vertical="center" shrinkToFit="1"/>
      <protection hidden="1"/>
    </xf>
    <xf numFmtId="38" fontId="8" fillId="0" borderId="0" xfId="3" applyFont="1" applyBorder="1" applyAlignment="1" applyProtection="1">
      <alignment vertical="center" shrinkToFit="1"/>
      <protection hidden="1"/>
    </xf>
    <xf numFmtId="38" fontId="8" fillId="0" borderId="4" xfId="3" applyFont="1" applyBorder="1" applyAlignment="1" applyProtection="1">
      <alignment vertical="center" shrinkToFit="1"/>
      <protection hidden="1"/>
    </xf>
    <xf numFmtId="38" fontId="8" fillId="0" borderId="167" xfId="3" applyFont="1" applyBorder="1" applyAlignment="1" applyProtection="1">
      <alignment vertical="center" shrinkToFit="1"/>
      <protection hidden="1"/>
    </xf>
    <xf numFmtId="0" fontId="8" fillId="0" borderId="11" xfId="13" applyFont="1" applyBorder="1" applyAlignment="1" applyProtection="1">
      <alignment horizontal="center" vertical="center" shrinkToFit="1"/>
      <protection hidden="1"/>
    </xf>
    <xf numFmtId="38" fontId="8" fillId="0" borderId="116" xfId="3" applyFont="1" applyBorder="1" applyAlignment="1" applyProtection="1">
      <alignment horizontal="center" vertical="center" shrinkToFit="1"/>
      <protection hidden="1"/>
    </xf>
    <xf numFmtId="0" fontId="8" fillId="0" borderId="21" xfId="13" applyFont="1" applyBorder="1" applyAlignment="1" applyProtection="1">
      <alignment horizontal="center" vertical="center" shrinkToFit="1"/>
      <protection hidden="1"/>
    </xf>
    <xf numFmtId="38" fontId="8" fillId="0" borderId="132" xfId="3" applyFont="1" applyBorder="1" applyAlignment="1" applyProtection="1">
      <alignment horizontal="center" vertical="center" shrinkToFit="1"/>
      <protection hidden="1"/>
    </xf>
    <xf numFmtId="0" fontId="8" fillId="0" borderId="117" xfId="13" applyFont="1" applyBorder="1" applyAlignment="1" applyProtection="1">
      <alignment horizontal="center" vertical="center" shrinkToFit="1"/>
      <protection hidden="1"/>
    </xf>
    <xf numFmtId="38" fontId="8" fillId="0" borderId="148" xfId="3" applyFont="1" applyBorder="1" applyAlignment="1" applyProtection="1">
      <alignment horizontal="center" vertical="center" shrinkToFit="1"/>
      <protection hidden="1"/>
    </xf>
    <xf numFmtId="0" fontId="5" fillId="0" borderId="28" xfId="13" applyFont="1" applyBorder="1" applyAlignment="1" applyProtection="1">
      <alignment horizontal="center" vertical="center"/>
      <protection hidden="1"/>
    </xf>
    <xf numFmtId="38" fontId="8" fillId="0" borderId="13" xfId="3" applyFont="1" applyBorder="1" applyAlignment="1" applyProtection="1">
      <alignment vertical="center" shrinkToFit="1"/>
      <protection hidden="1"/>
    </xf>
    <xf numFmtId="38" fontId="8" fillId="0" borderId="128" xfId="3" applyFont="1" applyBorder="1" applyAlignment="1" applyProtection="1">
      <alignment vertical="center" shrinkToFit="1"/>
      <protection hidden="1"/>
    </xf>
    <xf numFmtId="38" fontId="8" fillId="0" borderId="109" xfId="3" applyFont="1" applyBorder="1" applyAlignment="1" applyProtection="1">
      <alignment vertical="center" shrinkToFit="1"/>
      <protection hidden="1"/>
    </xf>
    <xf numFmtId="0" fontId="4" fillId="0" borderId="0" xfId="13" applyFont="1" applyAlignment="1">
      <alignment horizontal="distributed" vertical="center"/>
    </xf>
    <xf numFmtId="0" fontId="27" fillId="0" borderId="0" xfId="13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13" applyFont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2" fillId="0" borderId="0" xfId="0" applyFont="1" applyAlignment="1">
      <alignment vertical="center"/>
    </xf>
    <xf numFmtId="38" fontId="8" fillId="0" borderId="20" xfId="3" applyFont="1" applyBorder="1" applyAlignment="1">
      <alignment horizontal="center" vertical="center"/>
    </xf>
    <xf numFmtId="38" fontId="8" fillId="0" borderId="18" xfId="3" applyFont="1" applyBorder="1" applyAlignment="1">
      <alignment vertical="center"/>
    </xf>
    <xf numFmtId="38" fontId="8" fillId="0" borderId="36" xfId="3" applyFont="1" applyBorder="1" applyAlignment="1">
      <alignment vertical="center"/>
    </xf>
    <xf numFmtId="190" fontId="5" fillId="0" borderId="31" xfId="13" applyNumberFormat="1" applyFont="1" applyBorder="1" applyAlignment="1">
      <alignment vertical="center" shrinkToFit="1"/>
    </xf>
    <xf numFmtId="38" fontId="5" fillId="0" borderId="10" xfId="3" applyFont="1" applyBorder="1" applyAlignment="1">
      <alignment horizontal="center" vertical="center" shrinkToFit="1"/>
    </xf>
    <xf numFmtId="179" fontId="8" fillId="0" borderId="14" xfId="13" applyNumberFormat="1" applyFont="1" applyBorder="1" applyAlignment="1" applyProtection="1">
      <alignment horizontal="right" vertical="center" shrinkToFit="1"/>
      <protection hidden="1"/>
    </xf>
    <xf numFmtId="0" fontId="5" fillId="2" borderId="128" xfId="13" applyFont="1" applyFill="1" applyBorder="1" applyAlignment="1" applyProtection="1">
      <alignment vertical="center" shrinkToFit="1"/>
      <protection locked="0"/>
    </xf>
    <xf numFmtId="0" fontId="5" fillId="0" borderId="107" xfId="13" quotePrefix="1" applyFont="1" applyBorder="1" applyAlignment="1">
      <alignment horizontal="left" vertical="center" shrinkToFit="1"/>
    </xf>
    <xf numFmtId="190" fontId="5" fillId="2" borderId="0" xfId="13" applyNumberFormat="1" applyFont="1" applyFill="1" applyAlignment="1" applyProtection="1">
      <alignment vertical="center" shrinkToFi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0" borderId="168" xfId="13" applyFont="1" applyBorder="1" applyAlignment="1">
      <alignment horizontal="center" vertical="center" textRotation="255" shrinkToFit="1"/>
    </xf>
    <xf numFmtId="177" fontId="8" fillId="0" borderId="20" xfId="13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>
      <alignment horizontal="center" vertical="center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8" fillId="0" borderId="48" xfId="3" applyFont="1" applyBorder="1" applyAlignment="1" applyProtection="1">
      <alignment horizontal="center" vertical="center"/>
      <protection hidden="1"/>
    </xf>
    <xf numFmtId="190" fontId="5" fillId="0" borderId="17" xfId="13" applyNumberFormat="1" applyFont="1" applyBorder="1" applyAlignment="1">
      <alignment vertical="center" shrinkToFit="1"/>
    </xf>
    <xf numFmtId="190" fontId="5" fillId="2" borderId="122" xfId="13" applyNumberFormat="1" applyFont="1" applyFill="1" applyBorder="1" applyAlignment="1" applyProtection="1">
      <alignment vertical="center" shrinkToFit="1"/>
      <protection locked="0"/>
    </xf>
    <xf numFmtId="0" fontId="4" fillId="0" borderId="0" xfId="13" quotePrefix="1" applyFont="1" applyAlignment="1">
      <alignment horizontal="left" vertical="center"/>
    </xf>
    <xf numFmtId="0" fontId="5" fillId="0" borderId="69" xfId="13" applyFont="1" applyBorder="1" applyAlignment="1">
      <alignment horizontal="center" vertical="center" shrinkToFit="1"/>
    </xf>
    <xf numFmtId="0" fontId="5" fillId="0" borderId="67" xfId="13" applyFont="1" applyBorder="1" applyAlignment="1">
      <alignment horizontal="center" vertical="center" shrinkToFit="1"/>
    </xf>
    <xf numFmtId="0" fontId="5" fillId="0" borderId="68" xfId="13" applyFont="1" applyBorder="1" applyAlignment="1">
      <alignment horizontal="center" vertical="center" shrinkToFit="1"/>
    </xf>
    <xf numFmtId="0" fontId="5" fillId="0" borderId="66" xfId="13" applyFont="1" applyBorder="1" applyAlignment="1">
      <alignment horizontal="center" vertical="center" shrinkToFit="1"/>
    </xf>
    <xf numFmtId="0" fontId="5" fillId="0" borderId="171" xfId="13" applyFont="1" applyBorder="1" applyAlignment="1">
      <alignment horizontal="center" vertical="center" shrinkToFit="1"/>
    </xf>
    <xf numFmtId="191" fontId="5" fillId="0" borderId="0" xfId="0" applyNumberFormat="1" applyFont="1" applyAlignment="1" applyProtection="1">
      <alignment horizontal="center" vertical="center"/>
      <protection hidden="1"/>
    </xf>
    <xf numFmtId="0" fontId="5" fillId="0" borderId="9" xfId="0" applyFont="1" applyBorder="1" applyAlignment="1">
      <alignment vertical="center"/>
    </xf>
    <xf numFmtId="0" fontId="36" fillId="0" borderId="0" xfId="13" applyFont="1" applyAlignment="1">
      <alignment vertical="center"/>
    </xf>
    <xf numFmtId="0" fontId="5" fillId="0" borderId="125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5" fillId="0" borderId="128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3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" vertical="center" textRotation="255"/>
    </xf>
    <xf numFmtId="0" fontId="5" fillId="0" borderId="14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9" fontId="5" fillId="2" borderId="159" xfId="0" applyNumberFormat="1" applyFont="1" applyFill="1" applyBorder="1" applyAlignment="1" applyProtection="1">
      <alignment vertical="center"/>
      <protection locked="0"/>
    </xf>
    <xf numFmtId="9" fontId="5" fillId="2" borderId="36" xfId="0" applyNumberFormat="1" applyFont="1" applyFill="1" applyBorder="1" applyAlignment="1" applyProtection="1">
      <alignment vertical="center"/>
      <protection locked="0"/>
    </xf>
    <xf numFmtId="9" fontId="5" fillId="2" borderId="18" xfId="0" applyNumberFormat="1" applyFont="1" applyFill="1" applyBorder="1" applyAlignment="1" applyProtection="1">
      <alignment vertical="center"/>
      <protection locked="0"/>
    </xf>
    <xf numFmtId="9" fontId="5" fillId="2" borderId="19" xfId="0" applyNumberFormat="1" applyFont="1" applyFill="1" applyBorder="1" applyAlignment="1" applyProtection="1">
      <alignment vertical="center"/>
      <protection locked="0"/>
    </xf>
    <xf numFmtId="9" fontId="5" fillId="2" borderId="20" xfId="0" applyNumberFormat="1" applyFont="1" applyFill="1" applyBorder="1" applyAlignment="1" applyProtection="1">
      <alignment vertical="center"/>
      <protection locked="0"/>
    </xf>
    <xf numFmtId="38" fontId="5" fillId="2" borderId="66" xfId="3" applyFont="1" applyFill="1" applyBorder="1" applyAlignment="1" applyProtection="1">
      <alignment horizontal="center" vertical="center" shrinkToFit="1"/>
      <protection locked="0"/>
    </xf>
    <xf numFmtId="38" fontId="5" fillId="2" borderId="50" xfId="3" applyFont="1" applyFill="1" applyBorder="1" applyAlignment="1" applyProtection="1">
      <alignment horizontal="center" vertical="center" shrinkToFit="1"/>
      <protection locked="0"/>
    </xf>
    <xf numFmtId="38" fontId="5" fillId="2" borderId="51" xfId="3" applyFont="1" applyFill="1" applyBorder="1" applyAlignment="1" applyProtection="1">
      <alignment horizontal="center" vertical="center" shrinkToFit="1"/>
      <protection locked="0"/>
    </xf>
    <xf numFmtId="38" fontId="5" fillId="2" borderId="24" xfId="3" applyFont="1" applyFill="1" applyBorder="1" applyAlignment="1" applyProtection="1">
      <alignment horizontal="center" vertical="center" shrinkToFit="1"/>
      <protection locked="0"/>
    </xf>
    <xf numFmtId="38" fontId="5" fillId="2" borderId="113" xfId="3" applyFont="1" applyFill="1" applyBorder="1" applyAlignment="1" applyProtection="1">
      <alignment horizontal="center" vertical="center" shrinkToFit="1"/>
      <protection locked="0"/>
    </xf>
    <xf numFmtId="38" fontId="8" fillId="0" borderId="49" xfId="3" applyFont="1" applyBorder="1" applyAlignment="1">
      <alignment horizontal="center" vertical="center" shrinkToFit="1"/>
    </xf>
    <xf numFmtId="38" fontId="8" fillId="0" borderId="3" xfId="3" applyFont="1" applyBorder="1" applyAlignment="1">
      <alignment horizontal="center" vertical="center" shrinkToFit="1"/>
    </xf>
    <xf numFmtId="190" fontId="5" fillId="0" borderId="173" xfId="13" applyNumberFormat="1" applyFont="1" applyBorder="1" applyAlignment="1">
      <alignment vertical="center" shrinkToFit="1"/>
    </xf>
    <xf numFmtId="190" fontId="5" fillId="0" borderId="174" xfId="13" applyNumberFormat="1" applyFont="1" applyBorder="1" applyAlignment="1">
      <alignment vertical="center" shrinkToFit="1"/>
    </xf>
    <xf numFmtId="190" fontId="5" fillId="0" borderId="175" xfId="13" applyNumberFormat="1" applyFont="1" applyBorder="1" applyAlignment="1">
      <alignment vertical="center" shrinkToFit="1"/>
    </xf>
    <xf numFmtId="190" fontId="5" fillId="0" borderId="176" xfId="13" applyNumberFormat="1" applyFont="1" applyBorder="1" applyAlignment="1">
      <alignment vertical="center" shrinkToFit="1"/>
    </xf>
    <xf numFmtId="190" fontId="5" fillId="0" borderId="177" xfId="13" applyNumberFormat="1" applyFont="1" applyBorder="1" applyAlignment="1">
      <alignment vertical="center" shrinkToFit="1"/>
    </xf>
    <xf numFmtId="0" fontId="5" fillId="0" borderId="178" xfId="13" applyFont="1" applyBorder="1" applyAlignment="1">
      <alignment vertical="center"/>
    </xf>
    <xf numFmtId="0" fontId="5" fillId="0" borderId="179" xfId="13" applyFont="1" applyBorder="1" applyAlignment="1">
      <alignment vertical="center"/>
    </xf>
    <xf numFmtId="0" fontId="5" fillId="0" borderId="180" xfId="13" applyFont="1" applyBorder="1" applyAlignment="1">
      <alignment vertical="center"/>
    </xf>
    <xf numFmtId="0" fontId="5" fillId="0" borderId="181" xfId="13" applyFont="1" applyBorder="1" applyAlignment="1">
      <alignment vertical="center"/>
    </xf>
    <xf numFmtId="0" fontId="5" fillId="0" borderId="182" xfId="13" applyFont="1" applyBorder="1" applyAlignment="1">
      <alignment vertical="center"/>
    </xf>
    <xf numFmtId="0" fontId="6" fillId="0" borderId="0" xfId="13" quotePrefix="1" applyFont="1" applyAlignment="1">
      <alignment horizontal="left" vertical="center"/>
    </xf>
    <xf numFmtId="177" fontId="8" fillId="0" borderId="20" xfId="13" applyNumberFormat="1" applyFont="1" applyBorder="1" applyAlignment="1">
      <alignment vertical="center" shrinkToFit="1"/>
    </xf>
    <xf numFmtId="177" fontId="8" fillId="0" borderId="18" xfId="13" applyNumberFormat="1" applyFont="1" applyBorder="1" applyAlignment="1">
      <alignment vertical="center" shrinkToFit="1"/>
    </xf>
    <xf numFmtId="177" fontId="8" fillId="0" borderId="151" xfId="13" applyNumberFormat="1" applyFont="1" applyBorder="1" applyAlignment="1">
      <alignment vertical="center" shrinkToFit="1"/>
    </xf>
    <xf numFmtId="177" fontId="8" fillId="0" borderId="19" xfId="13" applyNumberFormat="1" applyFont="1" applyBorder="1" applyAlignment="1">
      <alignment vertical="center" shrinkToFit="1"/>
    </xf>
    <xf numFmtId="9" fontId="5" fillId="2" borderId="43" xfId="0" applyNumberFormat="1" applyFont="1" applyFill="1" applyBorder="1" applyAlignment="1" applyProtection="1">
      <alignment vertical="center"/>
      <protection locked="0"/>
    </xf>
    <xf numFmtId="9" fontId="5" fillId="2" borderId="62" xfId="0" applyNumberFormat="1" applyFont="1" applyFill="1" applyBorder="1" applyAlignment="1" applyProtection="1">
      <alignment vertical="center"/>
      <protection locked="0"/>
    </xf>
    <xf numFmtId="38" fontId="5" fillId="2" borderId="18" xfId="3" applyFont="1" applyFill="1" applyBorder="1" applyAlignment="1" applyProtection="1">
      <alignment vertical="center"/>
      <protection locked="0"/>
    </xf>
    <xf numFmtId="38" fontId="5" fillId="2" borderId="37" xfId="3" applyFont="1" applyFill="1" applyBorder="1" applyAlignment="1" applyProtection="1">
      <alignment vertical="center"/>
      <protection locked="0"/>
    </xf>
    <xf numFmtId="38" fontId="5" fillId="2" borderId="36" xfId="3" applyFont="1" applyFill="1" applyBorder="1" applyAlignment="1" applyProtection="1">
      <alignment vertical="center"/>
      <protection locked="0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8" fontId="5" fillId="0" borderId="20" xfId="3" applyFont="1" applyBorder="1" applyAlignment="1">
      <alignment vertical="center"/>
    </xf>
    <xf numFmtId="38" fontId="5" fillId="0" borderId="18" xfId="3" applyFont="1" applyBorder="1" applyAlignment="1">
      <alignment vertical="center"/>
    </xf>
    <xf numFmtId="38" fontId="5" fillId="0" borderId="19" xfId="3" applyFont="1" applyBorder="1" applyAlignment="1">
      <alignment vertical="center"/>
    </xf>
    <xf numFmtId="38" fontId="5" fillId="0" borderId="132" xfId="3" applyFont="1" applyBorder="1" applyAlignment="1">
      <alignment vertical="center"/>
    </xf>
    <xf numFmtId="38" fontId="5" fillId="0" borderId="58" xfId="3" applyFont="1" applyBorder="1" applyAlignment="1">
      <alignment vertical="center"/>
    </xf>
    <xf numFmtId="38" fontId="5" fillId="0" borderId="151" xfId="3" applyFont="1" applyBorder="1" applyAlignment="1">
      <alignment vertical="center"/>
    </xf>
    <xf numFmtId="38" fontId="5" fillId="0" borderId="36" xfId="3" applyFont="1" applyBorder="1" applyAlignment="1">
      <alignment vertical="center"/>
    </xf>
    <xf numFmtId="38" fontId="5" fillId="0" borderId="159" xfId="3" applyFont="1" applyBorder="1" applyAlignment="1">
      <alignment vertical="center"/>
    </xf>
    <xf numFmtId="38" fontId="5" fillId="0" borderId="184" xfId="3" applyFont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38" fontId="5" fillId="0" borderId="20" xfId="3" applyFont="1" applyBorder="1" applyAlignment="1">
      <alignment vertical="center" shrinkToFit="1"/>
    </xf>
    <xf numFmtId="38" fontId="5" fillId="0" borderId="18" xfId="3" applyFont="1" applyBorder="1" applyAlignment="1">
      <alignment vertical="center" shrinkToFit="1"/>
    </xf>
    <xf numFmtId="38" fontId="5" fillId="0" borderId="19" xfId="3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3" applyFont="1" applyAlignment="1">
      <alignment vertical="center" shrinkToFit="1"/>
    </xf>
    <xf numFmtId="178" fontId="5" fillId="0" borderId="184" xfId="3" applyNumberFormat="1" applyFont="1" applyBorder="1" applyAlignment="1">
      <alignment vertical="center" shrinkToFit="1"/>
    </xf>
    <xf numFmtId="0" fontId="5" fillId="0" borderId="128" xfId="0" applyFont="1" applyBorder="1" applyAlignment="1">
      <alignment vertical="center" shrinkToFit="1"/>
    </xf>
    <xf numFmtId="196" fontId="5" fillId="0" borderId="184" xfId="3" applyNumberFormat="1" applyFont="1" applyBorder="1" applyAlignment="1">
      <alignment vertical="center" shrinkToFit="1"/>
    </xf>
    <xf numFmtId="38" fontId="5" fillId="0" borderId="18" xfId="3" applyFont="1" applyBorder="1" applyAlignment="1">
      <alignment horizontal="center" vertical="center" shrinkToFit="1"/>
    </xf>
    <xf numFmtId="38" fontId="5" fillId="0" borderId="20" xfId="3" applyFont="1" applyBorder="1" applyAlignment="1">
      <alignment horizontal="distributed" vertical="center" shrinkToFit="1"/>
    </xf>
    <xf numFmtId="38" fontId="5" fillId="0" borderId="18" xfId="3" applyFont="1" applyBorder="1" applyAlignment="1">
      <alignment horizontal="distributed" vertical="center" shrinkToFit="1"/>
    </xf>
    <xf numFmtId="38" fontId="5" fillId="0" borderId="151" xfId="3" applyFont="1" applyBorder="1" applyAlignment="1">
      <alignment horizontal="distributed" vertical="center" shrinkToFit="1"/>
    </xf>
    <xf numFmtId="38" fontId="5" fillId="0" borderId="121" xfId="3" applyFont="1" applyBorder="1" applyAlignment="1">
      <alignment horizontal="distributed" vertical="center" shrinkToFit="1"/>
    </xf>
    <xf numFmtId="38" fontId="5" fillId="0" borderId="19" xfId="3" applyFont="1" applyBorder="1" applyAlignment="1">
      <alignment horizontal="distributed" vertical="center" shrinkToFit="1"/>
    </xf>
    <xf numFmtId="38" fontId="8" fillId="0" borderId="159" xfId="3" applyFont="1" applyBorder="1" applyAlignment="1">
      <alignment vertical="center" shrinkToFit="1"/>
    </xf>
    <xf numFmtId="38" fontId="8" fillId="0" borderId="3" xfId="3" applyFont="1" applyBorder="1" applyAlignment="1">
      <alignment vertical="center" shrinkToFit="1"/>
    </xf>
    <xf numFmtId="38" fontId="5" fillId="0" borderId="24" xfId="3" applyFont="1" applyBorder="1" applyAlignment="1">
      <alignment vertical="center" shrinkToFit="1"/>
    </xf>
    <xf numFmtId="38" fontId="5" fillId="0" borderId="22" xfId="3" applyFont="1" applyBorder="1" applyAlignment="1">
      <alignment vertical="center" shrinkToFit="1"/>
    </xf>
    <xf numFmtId="38" fontId="5" fillId="0" borderId="23" xfId="3" applyFont="1" applyBorder="1" applyAlignment="1">
      <alignment vertical="center" shrinkToFit="1"/>
    </xf>
    <xf numFmtId="0" fontId="5" fillId="0" borderId="158" xfId="0" applyFont="1" applyBorder="1" applyAlignment="1">
      <alignment horizontal="distributed" vertical="center"/>
    </xf>
    <xf numFmtId="0" fontId="5" fillId="0" borderId="137" xfId="0" applyFont="1" applyBorder="1" applyAlignment="1">
      <alignment horizontal="distributed" vertical="center"/>
    </xf>
    <xf numFmtId="190" fontId="5" fillId="0" borderId="159" xfId="13" applyNumberFormat="1" applyFont="1" applyBorder="1" applyAlignment="1">
      <alignment horizontal="distributed" vertical="center" shrinkToFit="1"/>
    </xf>
    <xf numFmtId="0" fontId="5" fillId="0" borderId="184" xfId="13" applyFont="1" applyBorder="1" applyAlignment="1">
      <alignment horizontal="distributed" vertical="center" shrinkToFit="1"/>
    </xf>
    <xf numFmtId="177" fontId="5" fillId="2" borderId="48" xfId="13" applyNumberFormat="1" applyFont="1" applyFill="1" applyBorder="1" applyAlignment="1" applyProtection="1">
      <alignment vertical="center" shrinkToFit="1"/>
      <protection locked="0"/>
    </xf>
    <xf numFmtId="177" fontId="8" fillId="0" borderId="123" xfId="13" applyNumberFormat="1" applyFont="1" applyBorder="1" applyAlignment="1" applyProtection="1">
      <alignment vertical="center" shrinkToFit="1"/>
      <protection hidden="1"/>
    </xf>
    <xf numFmtId="177" fontId="8" fillId="0" borderId="33" xfId="13" applyNumberFormat="1" applyFont="1" applyBorder="1" applyAlignment="1" applyProtection="1">
      <alignment vertical="center" shrinkToFit="1"/>
      <protection hidden="1"/>
    </xf>
    <xf numFmtId="177" fontId="8" fillId="0" borderId="2" xfId="0" applyNumberFormat="1" applyFont="1" applyBorder="1" applyAlignment="1" applyProtection="1">
      <alignment vertical="center"/>
      <protection hidden="1"/>
    </xf>
    <xf numFmtId="177" fontId="8" fillId="0" borderId="33" xfId="0" applyNumberFormat="1" applyFont="1" applyBorder="1" applyAlignment="1" applyProtection="1">
      <alignment vertical="center"/>
      <protection hidden="1"/>
    </xf>
    <xf numFmtId="177" fontId="8" fillId="0" borderId="34" xfId="0" applyNumberFormat="1" applyFont="1" applyBorder="1" applyAlignment="1" applyProtection="1">
      <alignment vertical="center"/>
      <protection hidden="1"/>
    </xf>
    <xf numFmtId="177" fontId="5" fillId="2" borderId="20" xfId="0" applyNumberFormat="1" applyFont="1" applyFill="1" applyBorder="1" applyAlignment="1" applyProtection="1">
      <alignment vertical="center"/>
      <protection locked="0"/>
    </xf>
    <xf numFmtId="177" fontId="5" fillId="2" borderId="18" xfId="0" applyNumberFormat="1" applyFont="1" applyFill="1" applyBorder="1" applyAlignment="1" applyProtection="1">
      <alignment vertical="center"/>
      <protection locked="0"/>
    </xf>
    <xf numFmtId="177" fontId="5" fillId="2" borderId="19" xfId="0" applyNumberFormat="1" applyFont="1" applyFill="1" applyBorder="1" applyAlignment="1" applyProtection="1">
      <alignment vertical="center"/>
      <protection locked="0"/>
    </xf>
    <xf numFmtId="177" fontId="8" fillId="0" borderId="20" xfId="0" applyNumberFormat="1" applyFont="1" applyBorder="1" applyAlignment="1" applyProtection="1">
      <alignment vertical="center"/>
      <protection hidden="1"/>
    </xf>
    <xf numFmtId="177" fontId="8" fillId="0" borderId="18" xfId="0" applyNumberFormat="1" applyFont="1" applyBorder="1" applyAlignment="1" applyProtection="1">
      <alignment vertical="center"/>
      <protection hidden="1"/>
    </xf>
    <xf numFmtId="177" fontId="8" fillId="0" borderId="19" xfId="0" applyNumberFormat="1" applyFont="1" applyBorder="1" applyAlignment="1" applyProtection="1">
      <alignment vertical="center"/>
      <protection hidden="1"/>
    </xf>
    <xf numFmtId="177" fontId="8" fillId="0" borderId="43" xfId="0" applyNumberFormat="1" applyFont="1" applyBorder="1" applyAlignment="1" applyProtection="1">
      <alignment vertical="center"/>
      <protection hidden="1"/>
    </xf>
    <xf numFmtId="177" fontId="8" fillId="0" borderId="24" xfId="0" applyNumberFormat="1" applyFont="1" applyBorder="1" applyAlignment="1" applyProtection="1">
      <alignment vertical="center"/>
      <protection hidden="1"/>
    </xf>
    <xf numFmtId="177" fontId="8" fillId="0" borderId="22" xfId="0" applyNumberFormat="1" applyFont="1" applyBorder="1" applyAlignment="1" applyProtection="1">
      <alignment vertical="center"/>
      <protection hidden="1"/>
    </xf>
    <xf numFmtId="177" fontId="8" fillId="0" borderId="23" xfId="0" applyNumberFormat="1" applyFont="1" applyBorder="1" applyAlignment="1" applyProtection="1">
      <alignment vertical="center"/>
      <protection hidden="1"/>
    </xf>
    <xf numFmtId="177" fontId="8" fillId="0" borderId="16" xfId="0" applyNumberFormat="1" applyFont="1" applyBorder="1" applyAlignment="1" applyProtection="1">
      <alignment vertical="center"/>
      <protection hidden="1"/>
    </xf>
    <xf numFmtId="177" fontId="8" fillId="0" borderId="14" xfId="0" applyNumberFormat="1" applyFont="1" applyBorder="1" applyAlignment="1" applyProtection="1">
      <alignment vertical="center"/>
      <protection hidden="1"/>
    </xf>
    <xf numFmtId="177" fontId="8" fillId="0" borderId="15" xfId="0" applyNumberFormat="1" applyFont="1" applyBorder="1" applyAlignment="1" applyProtection="1">
      <alignment vertical="center"/>
      <protection hidden="1"/>
    </xf>
    <xf numFmtId="177" fontId="5" fillId="2" borderId="43" xfId="0" applyNumberFormat="1" applyFont="1" applyFill="1" applyBorder="1" applyAlignment="1" applyProtection="1">
      <alignment vertical="center"/>
      <protection locked="0"/>
    </xf>
    <xf numFmtId="177" fontId="8" fillId="0" borderId="3" xfId="0" applyNumberFormat="1" applyFont="1" applyBorder="1" applyAlignment="1" applyProtection="1">
      <alignment vertical="center"/>
      <protection hidden="1"/>
    </xf>
    <xf numFmtId="177" fontId="8" fillId="0" borderId="36" xfId="0" applyNumberFormat="1" applyFont="1" applyBorder="1" applyAlignment="1" applyProtection="1">
      <alignment vertical="center"/>
      <protection hidden="1"/>
    </xf>
    <xf numFmtId="177" fontId="8" fillId="0" borderId="184" xfId="0" applyNumberFormat="1" applyFont="1" applyBorder="1" applyAlignment="1" applyProtection="1">
      <alignment vertical="center"/>
      <protection hidden="1"/>
    </xf>
    <xf numFmtId="177" fontId="5" fillId="2" borderId="112" xfId="13" applyNumberFormat="1" applyFont="1" applyFill="1" applyBorder="1" applyAlignment="1" applyProtection="1">
      <alignment vertical="center" shrinkToFit="1"/>
      <protection locked="0"/>
    </xf>
    <xf numFmtId="177" fontId="5" fillId="2" borderId="25" xfId="13" applyNumberFormat="1" applyFont="1" applyFill="1" applyBorder="1" applyAlignment="1" applyProtection="1">
      <alignment vertical="center" shrinkToFit="1"/>
      <protection locked="0"/>
    </xf>
    <xf numFmtId="38" fontId="5" fillId="0" borderId="102" xfId="3" applyFont="1" applyBorder="1" applyAlignment="1">
      <alignment vertical="center"/>
    </xf>
    <xf numFmtId="38" fontId="5" fillId="0" borderId="186" xfId="3" applyFont="1" applyBorder="1" applyAlignment="1">
      <alignment vertical="center"/>
    </xf>
    <xf numFmtId="38" fontId="5" fillId="0" borderId="125" xfId="3" applyFont="1" applyBorder="1" applyAlignment="1">
      <alignment vertical="center"/>
    </xf>
    <xf numFmtId="178" fontId="5" fillId="0" borderId="37" xfId="3" applyNumberFormat="1" applyFont="1" applyBorder="1" applyAlignment="1">
      <alignment vertical="center"/>
    </xf>
    <xf numFmtId="38" fontId="5" fillId="0" borderId="98" xfId="3" applyFont="1" applyBorder="1" applyAlignment="1">
      <alignment vertical="center"/>
    </xf>
    <xf numFmtId="38" fontId="5" fillId="0" borderId="128" xfId="3" applyFont="1" applyBorder="1" applyAlignment="1">
      <alignment vertical="center"/>
    </xf>
    <xf numFmtId="196" fontId="5" fillId="0" borderId="37" xfId="3" applyNumberFormat="1" applyFont="1" applyBorder="1" applyAlignment="1">
      <alignment vertical="center"/>
    </xf>
    <xf numFmtId="38" fontId="5" fillId="0" borderId="151" xfId="3" applyFont="1" applyBorder="1" applyAlignment="1">
      <alignment horizontal="distributed" vertical="center"/>
    </xf>
    <xf numFmtId="38" fontId="8" fillId="0" borderId="159" xfId="3" applyFont="1" applyBorder="1" applyAlignment="1">
      <alignment vertical="center"/>
    </xf>
    <xf numFmtId="38" fontId="5" fillId="0" borderId="20" xfId="3" applyFont="1" applyBorder="1" applyAlignment="1">
      <alignment horizontal="distributed" vertical="center" justifyLastLine="1"/>
    </xf>
    <xf numFmtId="38" fontId="5" fillId="0" borderId="18" xfId="3" applyFont="1" applyBorder="1" applyAlignment="1">
      <alignment horizontal="distributed" vertical="center" justifyLastLine="1"/>
    </xf>
    <xf numFmtId="38" fontId="5" fillId="0" borderId="151" xfId="3" applyFont="1" applyBorder="1" applyAlignment="1">
      <alignment horizontal="distributed" vertical="center" justifyLastLine="1"/>
    </xf>
    <xf numFmtId="38" fontId="5" fillId="0" borderId="121" xfId="3" applyFont="1" applyBorder="1" applyAlignment="1">
      <alignment horizontal="distributed" vertical="center" justifyLastLine="1"/>
    </xf>
    <xf numFmtId="38" fontId="5" fillId="0" borderId="19" xfId="3" applyFont="1" applyBorder="1" applyAlignment="1">
      <alignment horizontal="distributed" vertical="center" justifyLastLine="1"/>
    </xf>
    <xf numFmtId="38" fontId="8" fillId="0" borderId="3" xfId="3" applyFont="1" applyBorder="1" applyAlignment="1">
      <alignment vertical="center"/>
    </xf>
    <xf numFmtId="38" fontId="5" fillId="2" borderId="20" xfId="3" applyFont="1" applyFill="1" applyBorder="1" applyAlignment="1" applyProtection="1">
      <alignment vertical="center"/>
      <protection locked="0"/>
    </xf>
    <xf numFmtId="189" fontId="5" fillId="2" borderId="36" xfId="3" applyNumberFormat="1" applyFont="1" applyFill="1" applyBorder="1" applyAlignment="1" applyProtection="1">
      <alignment vertical="center"/>
      <protection locked="0"/>
    </xf>
    <xf numFmtId="195" fontId="5" fillId="2" borderId="36" xfId="3" applyNumberFormat="1" applyFont="1" applyFill="1" applyBorder="1" applyAlignment="1" applyProtection="1">
      <alignment vertical="center"/>
      <protection locked="0"/>
    </xf>
    <xf numFmtId="178" fontId="5" fillId="2" borderId="36" xfId="3" applyNumberFormat="1" applyFont="1" applyFill="1" applyBorder="1" applyAlignment="1" applyProtection="1">
      <alignment vertical="center"/>
      <protection locked="0"/>
    </xf>
    <xf numFmtId="197" fontId="5" fillId="2" borderId="36" xfId="3" applyNumberFormat="1" applyFont="1" applyFill="1" applyBorder="1" applyAlignment="1" applyProtection="1">
      <alignment vertical="center"/>
      <protection locked="0"/>
    </xf>
    <xf numFmtId="196" fontId="5" fillId="2" borderId="184" xfId="3" applyNumberFormat="1" applyFont="1" applyFill="1" applyBorder="1" applyAlignment="1" applyProtection="1">
      <alignment vertical="center"/>
      <protection locked="0"/>
    </xf>
    <xf numFmtId="196" fontId="5" fillId="2" borderId="37" xfId="3" applyNumberFormat="1" applyFont="1" applyFill="1" applyBorder="1" applyAlignment="1" applyProtection="1">
      <alignment vertical="center"/>
      <protection locked="0"/>
    </xf>
    <xf numFmtId="38" fontId="5" fillId="2" borderId="184" xfId="3" applyFont="1" applyFill="1" applyBorder="1" applyAlignment="1" applyProtection="1">
      <alignment vertical="center"/>
      <protection locked="0"/>
    </xf>
    <xf numFmtId="189" fontId="5" fillId="2" borderId="36" xfId="3" applyNumberFormat="1" applyFont="1" applyFill="1" applyBorder="1" applyAlignment="1" applyProtection="1">
      <alignment vertical="center" shrinkToFit="1"/>
      <protection locked="0"/>
    </xf>
    <xf numFmtId="38" fontId="5" fillId="0" borderId="125" xfId="3" applyFont="1" applyBorder="1" applyAlignment="1">
      <alignment horizontal="distributed" vertical="center" justifyLastLine="1"/>
    </xf>
    <xf numFmtId="38" fontId="5" fillId="0" borderId="0" xfId="3" applyFont="1" applyBorder="1" applyAlignment="1">
      <alignment horizontal="distributed" vertical="center" justifyLastLine="1"/>
    </xf>
    <xf numFmtId="178" fontId="5" fillId="0" borderId="128" xfId="3" applyNumberFormat="1" applyFont="1" applyBorder="1" applyAlignment="1">
      <alignment vertical="center"/>
    </xf>
    <xf numFmtId="178" fontId="5" fillId="0" borderId="0" xfId="3" applyNumberFormat="1" applyFont="1" applyBorder="1" applyAlignment="1">
      <alignment vertical="center"/>
    </xf>
    <xf numFmtId="189" fontId="5" fillId="0" borderId="0" xfId="3" applyNumberFormat="1" applyFont="1" applyBorder="1" applyAlignment="1">
      <alignment vertical="center"/>
    </xf>
    <xf numFmtId="196" fontId="5" fillId="0" borderId="0" xfId="3" applyNumberFormat="1" applyFont="1" applyBorder="1" applyAlignment="1">
      <alignment vertical="center"/>
    </xf>
    <xf numFmtId="0" fontId="5" fillId="0" borderId="187" xfId="13" applyFont="1" applyBorder="1" applyAlignment="1" applyProtection="1">
      <alignment vertical="center"/>
      <protection hidden="1"/>
    </xf>
    <xf numFmtId="190" fontId="5" fillId="0" borderId="109" xfId="13" applyNumberFormat="1" applyFont="1" applyBorder="1" applyAlignment="1" applyProtection="1">
      <alignment vertical="center" shrinkToFit="1"/>
      <protection hidden="1"/>
    </xf>
    <xf numFmtId="0" fontId="5" fillId="0" borderId="27" xfId="13" applyFont="1" applyBorder="1" applyAlignment="1" applyProtection="1">
      <alignment vertical="center"/>
      <protection hidden="1"/>
    </xf>
    <xf numFmtId="38" fontId="5" fillId="2" borderId="19" xfId="13" applyNumberFormat="1" applyFont="1" applyFill="1" applyBorder="1" applyAlignment="1" applyProtection="1">
      <alignment vertical="center"/>
      <protection locked="0"/>
    </xf>
    <xf numFmtId="190" fontId="5" fillId="0" borderId="0" xfId="13" applyNumberFormat="1" applyFont="1" applyAlignment="1" applyProtection="1">
      <alignment vertical="center" shrinkToFit="1"/>
      <protection locked="0"/>
    </xf>
    <xf numFmtId="190" fontId="9" fillId="2" borderId="132" xfId="13" applyNumberFormat="1" applyFont="1" applyFill="1" applyBorder="1" applyAlignment="1" applyProtection="1">
      <alignment vertical="center" shrinkToFit="1"/>
      <protection locked="0"/>
    </xf>
    <xf numFmtId="190" fontId="9" fillId="2" borderId="152" xfId="13" applyNumberFormat="1" applyFont="1" applyFill="1" applyBorder="1" applyAlignment="1" applyProtection="1">
      <alignment vertical="center" shrinkToFit="1"/>
      <protection locked="0"/>
    </xf>
    <xf numFmtId="177" fontId="8" fillId="3" borderId="14" xfId="13" applyNumberFormat="1" applyFont="1" applyFill="1" applyBorder="1" applyAlignment="1" applyProtection="1">
      <alignment vertical="center" shrinkToFit="1"/>
      <protection hidden="1"/>
    </xf>
    <xf numFmtId="177" fontId="8" fillId="3" borderId="6" xfId="13" applyNumberFormat="1" applyFont="1" applyFill="1" applyBorder="1" applyAlignment="1" applyProtection="1">
      <alignment vertical="center" shrinkToFit="1"/>
      <protection hidden="1"/>
    </xf>
    <xf numFmtId="177" fontId="8" fillId="0" borderId="129" xfId="13" applyNumberFormat="1" applyFont="1" applyBorder="1" applyAlignment="1" applyProtection="1">
      <alignment vertical="center" shrinkToFit="1"/>
      <protection hidden="1"/>
    </xf>
    <xf numFmtId="177" fontId="8" fillId="0" borderId="34" xfId="13" applyNumberFormat="1" applyFont="1" applyBorder="1" applyAlignment="1" applyProtection="1">
      <alignment vertical="center" shrinkToFit="1"/>
      <protection hidden="1"/>
    </xf>
    <xf numFmtId="177" fontId="8" fillId="0" borderId="2" xfId="13" applyNumberFormat="1" applyFont="1" applyBorder="1" applyAlignment="1" applyProtection="1">
      <alignment vertical="center" shrinkToFit="1"/>
      <protection hidden="1"/>
    </xf>
    <xf numFmtId="177" fontId="8" fillId="0" borderId="39" xfId="13" applyNumberFormat="1" applyFont="1" applyBorder="1" applyAlignment="1" applyProtection="1">
      <alignment vertical="center" shrinkToFit="1"/>
      <protection hidden="1"/>
    </xf>
    <xf numFmtId="177" fontId="8" fillId="0" borderId="16" xfId="13" applyNumberFormat="1" applyFont="1" applyBorder="1" applyAlignment="1" applyProtection="1">
      <alignment vertical="center" shrinkToFit="1"/>
      <protection locked="0"/>
    </xf>
    <xf numFmtId="177" fontId="8" fillId="0" borderId="116" xfId="13" applyNumberFormat="1" applyFont="1" applyBorder="1" applyAlignment="1" applyProtection="1">
      <alignment vertical="center" shrinkToFit="1"/>
      <protection locked="0"/>
    </xf>
    <xf numFmtId="177" fontId="8" fillId="0" borderId="15" xfId="13" applyNumberFormat="1" applyFont="1" applyBorder="1" applyAlignment="1" applyProtection="1">
      <alignment vertical="center" shrinkToFit="1"/>
      <protection locked="0"/>
    </xf>
    <xf numFmtId="0" fontId="5" fillId="0" borderId="37" xfId="0" applyFon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 shrinkToFit="1"/>
    </xf>
    <xf numFmtId="9" fontId="5" fillId="2" borderId="36" xfId="0" applyNumberFormat="1" applyFont="1" applyFill="1" applyBorder="1" applyAlignment="1" applyProtection="1">
      <alignment vertical="center"/>
      <protection hidden="1"/>
    </xf>
    <xf numFmtId="9" fontId="5" fillId="2" borderId="62" xfId="0" applyNumberFormat="1" applyFont="1" applyFill="1" applyBorder="1" applyAlignment="1" applyProtection="1">
      <alignment vertical="center"/>
      <protection hidden="1"/>
    </xf>
    <xf numFmtId="38" fontId="5" fillId="0" borderId="24" xfId="3" applyFont="1" applyBorder="1" applyAlignment="1">
      <alignment vertical="center"/>
    </xf>
    <xf numFmtId="38" fontId="5" fillId="0" borderId="22" xfId="3" applyFont="1" applyBorder="1" applyAlignment="1">
      <alignment vertical="center"/>
    </xf>
    <xf numFmtId="189" fontId="5" fillId="2" borderId="22" xfId="3" applyNumberFormat="1" applyFont="1" applyFill="1" applyBorder="1" applyAlignment="1" applyProtection="1">
      <alignment vertical="center"/>
      <protection locked="0"/>
    </xf>
    <xf numFmtId="178" fontId="5" fillId="0" borderId="141" xfId="3" applyNumberFormat="1" applyFont="1" applyBorder="1" applyAlignment="1">
      <alignment vertical="center"/>
    </xf>
    <xf numFmtId="38" fontId="8" fillId="0" borderId="122" xfId="3" applyFont="1" applyBorder="1" applyAlignment="1">
      <alignment vertical="center"/>
    </xf>
    <xf numFmtId="194" fontId="5" fillId="2" borderId="23" xfId="3" applyNumberFormat="1" applyFont="1" applyFill="1" applyBorder="1" applyAlignment="1" applyProtection="1">
      <alignment vertical="center"/>
      <protection locked="0"/>
    </xf>
    <xf numFmtId="38" fontId="5" fillId="2" borderId="141" xfId="3" applyFont="1" applyFill="1" applyBorder="1" applyAlignment="1" applyProtection="1">
      <alignment vertical="center"/>
      <protection locked="0"/>
    </xf>
    <xf numFmtId="195" fontId="5" fillId="2" borderId="22" xfId="3" applyNumberFormat="1" applyFont="1" applyFill="1" applyBorder="1" applyAlignment="1" applyProtection="1">
      <alignment vertical="center"/>
      <protection locked="0"/>
    </xf>
    <xf numFmtId="194" fontId="5" fillId="2" borderId="141" xfId="3" applyNumberFormat="1" applyFont="1" applyFill="1" applyBorder="1" applyAlignment="1" applyProtection="1">
      <alignment vertical="center"/>
      <protection locked="0"/>
    </xf>
    <xf numFmtId="178" fontId="5" fillId="2" borderId="184" xfId="3" applyNumberFormat="1" applyFont="1" applyFill="1" applyBorder="1" applyAlignment="1" applyProtection="1">
      <alignment vertical="center"/>
      <protection locked="0"/>
    </xf>
    <xf numFmtId="178" fontId="5" fillId="2" borderId="22" xfId="3" applyNumberFormat="1" applyFont="1" applyFill="1" applyBorder="1" applyAlignment="1" applyProtection="1">
      <alignment vertical="center"/>
      <protection locked="0"/>
    </xf>
    <xf numFmtId="178" fontId="5" fillId="0" borderId="184" xfId="3" applyNumberFormat="1" applyFont="1" applyBorder="1" applyAlignment="1">
      <alignment vertical="center"/>
    </xf>
    <xf numFmtId="38" fontId="8" fillId="0" borderId="24" xfId="3" applyFont="1" applyBorder="1" applyAlignment="1">
      <alignment vertical="center"/>
    </xf>
    <xf numFmtId="177" fontId="8" fillId="0" borderId="158" xfId="0" applyNumberFormat="1" applyFont="1" applyBorder="1" applyAlignment="1" applyProtection="1">
      <alignment vertical="center"/>
      <protection hidden="1"/>
    </xf>
    <xf numFmtId="177" fontId="8" fillId="0" borderId="137" xfId="0" applyNumberFormat="1" applyFont="1" applyBorder="1" applyAlignment="1" applyProtection="1">
      <alignment vertical="center"/>
      <protection hidden="1"/>
    </xf>
    <xf numFmtId="38" fontId="5" fillId="0" borderId="21" xfId="3" applyFont="1" applyBorder="1" applyAlignment="1">
      <alignment horizontal="distributed" vertical="center"/>
    </xf>
    <xf numFmtId="38" fontId="5" fillId="0" borderId="35" xfId="3" applyFont="1" applyBorder="1" applyAlignment="1">
      <alignment horizontal="distributed" vertical="center"/>
    </xf>
    <xf numFmtId="0" fontId="5" fillId="0" borderId="11" xfId="0" applyFont="1" applyBorder="1" applyAlignment="1">
      <alignment vertical="center"/>
    </xf>
    <xf numFmtId="38" fontId="5" fillId="0" borderId="21" xfId="3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7" fontId="8" fillId="0" borderId="21" xfId="3" applyNumberFormat="1" applyFont="1" applyBorder="1" applyAlignment="1" applyProtection="1">
      <alignment vertical="center"/>
      <protection hidden="1"/>
    </xf>
    <xf numFmtId="177" fontId="8" fillId="0" borderId="35" xfId="3" applyNumberFormat="1" applyFont="1" applyBorder="1" applyAlignment="1" applyProtection="1">
      <alignment vertical="center"/>
      <protection hidden="1"/>
    </xf>
    <xf numFmtId="0" fontId="5" fillId="0" borderId="125" xfId="0" applyFont="1" applyBorder="1" applyAlignment="1">
      <alignment vertical="center" shrinkToFit="1"/>
    </xf>
    <xf numFmtId="190" fontId="5" fillId="0" borderId="191" xfId="13" applyNumberFormat="1" applyFont="1" applyBorder="1" applyAlignment="1">
      <alignment vertical="center" shrinkToFit="1"/>
    </xf>
    <xf numFmtId="0" fontId="5" fillId="0" borderId="192" xfId="13" applyFont="1" applyBorder="1" applyAlignment="1">
      <alignment vertical="center"/>
    </xf>
    <xf numFmtId="0" fontId="5" fillId="0" borderId="172" xfId="13" applyFont="1" applyBorder="1" applyAlignment="1">
      <alignment horizontal="distributed" vertical="center"/>
    </xf>
    <xf numFmtId="177" fontId="5" fillId="2" borderId="82" xfId="13" applyNumberFormat="1" applyFont="1" applyFill="1" applyBorder="1" applyAlignment="1" applyProtection="1">
      <alignment vertical="center" shrinkToFit="1"/>
      <protection locked="0"/>
    </xf>
    <xf numFmtId="177" fontId="5" fillId="2" borderId="54" xfId="13" applyNumberFormat="1" applyFont="1" applyFill="1" applyBorder="1" applyAlignment="1" applyProtection="1">
      <alignment vertical="center" shrinkToFit="1"/>
      <protection locked="0"/>
    </xf>
    <xf numFmtId="0" fontId="5" fillId="0" borderId="193" xfId="13" applyFont="1" applyBorder="1" applyAlignment="1">
      <alignment horizontal="distributed" vertical="center"/>
    </xf>
    <xf numFmtId="177" fontId="8" fillId="0" borderId="119" xfId="13" applyNumberFormat="1" applyFont="1" applyBorder="1" applyAlignment="1" applyProtection="1">
      <alignment vertical="center" shrinkToFit="1"/>
      <protection hidden="1"/>
    </xf>
    <xf numFmtId="0" fontId="34" fillId="0" borderId="0" xfId="0" applyFont="1" applyAlignment="1">
      <alignment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38" fontId="5" fillId="2" borderId="184" xfId="3" applyFont="1" applyFill="1" applyBorder="1" applyAlignment="1" applyProtection="1">
      <alignment vertical="center" shrinkToFit="1"/>
      <protection locked="0"/>
    </xf>
    <xf numFmtId="194" fontId="5" fillId="2" borderId="184" xfId="3" applyNumberFormat="1" applyFont="1" applyFill="1" applyBorder="1" applyAlignment="1" applyProtection="1">
      <alignment vertical="center" shrinkToFit="1"/>
      <protection locked="0"/>
    </xf>
    <xf numFmtId="178" fontId="5" fillId="2" borderId="184" xfId="3" applyNumberFormat="1" applyFont="1" applyFill="1" applyBorder="1" applyAlignment="1" applyProtection="1">
      <alignment vertical="center" shrinkToFit="1"/>
      <protection locked="0"/>
    </xf>
    <xf numFmtId="196" fontId="5" fillId="2" borderId="184" xfId="3" applyNumberFormat="1" applyFont="1" applyFill="1" applyBorder="1" applyAlignment="1" applyProtection="1">
      <alignment vertical="center" shrinkToFit="1"/>
      <protection locked="0"/>
    </xf>
    <xf numFmtId="198" fontId="5" fillId="2" borderId="194" xfId="0" applyNumberFormat="1" applyFont="1" applyFill="1" applyBorder="1" applyAlignment="1" applyProtection="1">
      <alignment horizontal="center" vertical="center" shrinkToFit="1"/>
      <protection locked="0"/>
    </xf>
    <xf numFmtId="199" fontId="5" fillId="2" borderId="194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80" xfId="0" applyNumberFormat="1" applyFont="1" applyFill="1" applyBorder="1" applyAlignment="1" applyProtection="1">
      <alignment vertical="center" shrinkToFit="1"/>
      <protection locked="0"/>
    </xf>
    <xf numFmtId="177" fontId="5" fillId="2" borderId="143" xfId="0" applyNumberFormat="1" applyFont="1" applyFill="1" applyBorder="1" applyAlignment="1" applyProtection="1">
      <alignment vertical="center" shrinkToFit="1"/>
      <protection locked="0"/>
    </xf>
    <xf numFmtId="177" fontId="5" fillId="2" borderId="145" xfId="0" applyNumberFormat="1" applyFont="1" applyFill="1" applyBorder="1" applyAlignment="1" applyProtection="1">
      <alignment vertical="center" shrinkToFit="1"/>
      <protection locked="0"/>
    </xf>
    <xf numFmtId="177" fontId="5" fillId="2" borderId="55" xfId="0" applyNumberFormat="1" applyFont="1" applyFill="1" applyBorder="1" applyAlignment="1" applyProtection="1">
      <alignment vertical="center" shrinkToFit="1"/>
      <protection locked="0"/>
    </xf>
    <xf numFmtId="190" fontId="5" fillId="0" borderId="0" xfId="13" applyNumberFormat="1" applyFont="1"/>
    <xf numFmtId="0" fontId="5" fillId="0" borderId="0" xfId="13" applyFont="1"/>
    <xf numFmtId="190" fontId="9" fillId="0" borderId="109" xfId="13" applyNumberFormat="1" applyFont="1" applyBorder="1" applyAlignment="1">
      <alignment horizontal="distributed" vertical="center" shrinkToFit="1"/>
    </xf>
    <xf numFmtId="190" fontId="9" fillId="0" borderId="4" xfId="13" applyNumberFormat="1" applyFont="1" applyBorder="1" applyAlignment="1">
      <alignment horizontal="distributed" vertical="center" shrinkToFit="1"/>
    </xf>
    <xf numFmtId="190" fontId="9" fillId="0" borderId="7" xfId="13" applyNumberFormat="1" applyFont="1" applyBorder="1" applyAlignment="1">
      <alignment horizontal="distributed" vertical="center" shrinkToFit="1"/>
    </xf>
    <xf numFmtId="190" fontId="9" fillId="0" borderId="195" xfId="13" applyNumberFormat="1" applyFont="1" applyBorder="1" applyAlignment="1">
      <alignment horizontal="distributed" vertical="center" shrinkToFit="1"/>
    </xf>
    <xf numFmtId="190" fontId="9" fillId="0" borderId="108" xfId="13" applyNumberFormat="1" applyFont="1" applyBorder="1" applyAlignment="1">
      <alignment vertical="center" shrinkToFit="1"/>
    </xf>
    <xf numFmtId="190" fontId="5" fillId="0" borderId="32" xfId="13" applyNumberFormat="1" applyFont="1" applyBorder="1" applyAlignment="1">
      <alignment horizontal="center" vertical="center" shrinkToFit="1"/>
    </xf>
    <xf numFmtId="190" fontId="9" fillId="2" borderId="33" xfId="13" applyNumberFormat="1" applyFont="1" applyFill="1" applyBorder="1" applyAlignment="1" applyProtection="1">
      <alignment vertical="center" shrinkToFit="1"/>
      <protection locked="0"/>
    </xf>
    <xf numFmtId="190" fontId="9" fillId="2" borderId="39" xfId="13" applyNumberFormat="1" applyFont="1" applyFill="1" applyBorder="1" applyAlignment="1" applyProtection="1">
      <alignment vertical="center" shrinkToFit="1"/>
      <protection locked="0"/>
    </xf>
    <xf numFmtId="190" fontId="9" fillId="0" borderId="166" xfId="13" applyNumberFormat="1" applyFont="1" applyBorder="1" applyAlignment="1">
      <alignment vertical="center" shrinkToFit="1"/>
    </xf>
    <xf numFmtId="0" fontId="9" fillId="2" borderId="147" xfId="13" applyFont="1" applyFill="1" applyBorder="1" applyAlignment="1" applyProtection="1">
      <alignment horizontal="center" vertical="center" shrinkToFit="1"/>
      <protection locked="0"/>
    </xf>
    <xf numFmtId="190" fontId="5" fillId="2" borderId="18" xfId="13" applyNumberFormat="1" applyFont="1" applyFill="1" applyBorder="1" applyAlignment="1" applyProtection="1">
      <alignment vertical="center" shrinkToFit="1"/>
      <protection locked="0"/>
    </xf>
    <xf numFmtId="190" fontId="8" fillId="0" borderId="130" xfId="13" applyNumberFormat="1" applyFont="1" applyBorder="1" applyAlignment="1">
      <alignment vertical="center" shrinkToFit="1"/>
    </xf>
    <xf numFmtId="0" fontId="9" fillId="2" borderId="161" xfId="13" applyFont="1" applyFill="1" applyBorder="1" applyAlignment="1" applyProtection="1">
      <alignment horizontal="center" vertical="center" shrinkToFit="1"/>
      <protection locked="0"/>
    </xf>
    <xf numFmtId="190" fontId="8" fillId="0" borderId="196" xfId="13" applyNumberFormat="1" applyFont="1" applyBorder="1" applyAlignment="1">
      <alignment vertical="center" shrinkToFit="1"/>
    </xf>
    <xf numFmtId="190" fontId="8" fillId="0" borderId="22" xfId="13" applyNumberFormat="1" applyFont="1" applyBorder="1" applyAlignment="1" applyProtection="1">
      <alignment vertical="center" shrinkToFit="1"/>
      <protection hidden="1"/>
    </xf>
    <xf numFmtId="190" fontId="8" fillId="0" borderId="133" xfId="13" applyNumberFormat="1" applyFont="1" applyBorder="1" applyAlignment="1">
      <alignment vertical="center" shrinkToFit="1"/>
    </xf>
    <xf numFmtId="190" fontId="8" fillId="0" borderId="33" xfId="13" applyNumberFormat="1" applyFont="1" applyBorder="1" applyAlignment="1" applyProtection="1">
      <alignment vertical="center" shrinkToFit="1"/>
      <protection hidden="1"/>
    </xf>
    <xf numFmtId="190" fontId="8" fillId="0" borderId="110" xfId="13" applyNumberFormat="1" applyFont="1" applyBorder="1" applyAlignment="1">
      <alignment vertical="center" shrinkToFit="1"/>
    </xf>
    <xf numFmtId="190" fontId="8" fillId="0" borderId="18" xfId="13" applyNumberFormat="1" applyFont="1" applyBorder="1" applyAlignment="1" applyProtection="1">
      <alignment vertical="center" shrinkToFit="1"/>
      <protection hidden="1"/>
    </xf>
    <xf numFmtId="190" fontId="8" fillId="3" borderId="18" xfId="13" applyNumberFormat="1" applyFont="1" applyFill="1" applyBorder="1" applyAlignment="1" applyProtection="1">
      <alignment vertical="center" shrinkToFit="1"/>
      <protection hidden="1"/>
    </xf>
    <xf numFmtId="190" fontId="9" fillId="0" borderId="131" xfId="13" applyNumberFormat="1" applyFont="1" applyBorder="1" applyAlignment="1">
      <alignment vertical="center" shrinkToFit="1"/>
    </xf>
    <xf numFmtId="190" fontId="8" fillId="0" borderId="108" xfId="13" applyNumberFormat="1" applyFont="1" applyBorder="1" applyAlignment="1">
      <alignment vertical="center" shrinkToFit="1"/>
    </xf>
    <xf numFmtId="190" fontId="5" fillId="0" borderId="32" xfId="13" applyNumberFormat="1" applyFont="1" applyBorder="1" applyAlignment="1">
      <alignment vertical="center" shrinkToFit="1"/>
    </xf>
    <xf numFmtId="190" fontId="9" fillId="2" borderId="100" xfId="13" applyNumberFormat="1" applyFont="1" applyFill="1" applyBorder="1" applyAlignment="1" applyProtection="1">
      <alignment vertical="center" shrinkToFit="1"/>
      <protection locked="0"/>
    </xf>
    <xf numFmtId="190" fontId="9" fillId="2" borderId="13" xfId="13" applyNumberFormat="1" applyFont="1" applyFill="1" applyBorder="1" applyAlignment="1" applyProtection="1">
      <alignment vertical="center" shrinkToFit="1"/>
      <protection locked="0"/>
    </xf>
    <xf numFmtId="0" fontId="5" fillId="0" borderId="0" xfId="13" applyFont="1" applyAlignment="1" applyProtection="1">
      <alignment horizontal="distributed" vertical="center" shrinkToFit="1"/>
      <protection hidden="1"/>
    </xf>
    <xf numFmtId="0" fontId="5" fillId="0" borderId="11" xfId="0" applyFont="1" applyBorder="1" applyAlignment="1">
      <alignment horizontal="distributed" vertical="center" shrinkToFit="1"/>
    </xf>
    <xf numFmtId="0" fontId="5" fillId="0" borderId="197" xfId="0" applyFont="1" applyBorder="1" applyAlignment="1">
      <alignment horizontal="center" vertical="center" shrinkToFit="1"/>
    </xf>
    <xf numFmtId="0" fontId="5" fillId="0" borderId="198" xfId="0" applyFont="1" applyBorder="1" applyAlignment="1">
      <alignment horizontal="center" vertical="center" shrinkToFit="1"/>
    </xf>
    <xf numFmtId="38" fontId="5" fillId="0" borderId="21" xfId="3" applyFont="1" applyBorder="1" applyAlignment="1">
      <alignment horizontal="distributed" vertical="center" shrinkToFit="1"/>
    </xf>
    <xf numFmtId="177" fontId="8" fillId="0" borderId="199" xfId="3" applyNumberFormat="1" applyFont="1" applyBorder="1" applyAlignment="1">
      <alignment vertical="center" shrinkToFit="1"/>
    </xf>
    <xf numFmtId="177" fontId="8" fillId="0" borderId="200" xfId="3" applyNumberFormat="1" applyFont="1" applyBorder="1" applyAlignment="1">
      <alignment vertical="center" shrinkToFit="1"/>
    </xf>
    <xf numFmtId="38" fontId="5" fillId="2" borderId="21" xfId="3" applyFont="1" applyFill="1" applyBorder="1" applyAlignment="1">
      <alignment horizontal="distributed" vertical="center" shrinkToFit="1"/>
    </xf>
    <xf numFmtId="38" fontId="5" fillId="0" borderId="35" xfId="3" applyFont="1" applyBorder="1" applyAlignment="1">
      <alignment horizontal="distributed" vertical="center" shrinkToFit="1"/>
    </xf>
    <xf numFmtId="177" fontId="8" fillId="0" borderId="201" xfId="3" applyNumberFormat="1" applyFont="1" applyBorder="1" applyAlignment="1">
      <alignment vertical="center" shrinkToFit="1"/>
    </xf>
    <xf numFmtId="177" fontId="8" fillId="0" borderId="202" xfId="3" applyNumberFormat="1" applyFont="1" applyBorder="1" applyAlignment="1">
      <alignment vertical="center" shrinkToFit="1"/>
    </xf>
    <xf numFmtId="0" fontId="5" fillId="0" borderId="158" xfId="0" applyFont="1" applyBorder="1" applyAlignment="1">
      <alignment horizontal="distributed" vertical="center" shrinkToFit="1"/>
    </xf>
    <xf numFmtId="177" fontId="8" fillId="0" borderId="203" xfId="0" applyNumberFormat="1" applyFont="1" applyBorder="1" applyAlignment="1">
      <alignment vertical="center" shrinkToFit="1"/>
    </xf>
    <xf numFmtId="177" fontId="8" fillId="0" borderId="204" xfId="0" applyNumberFormat="1" applyFont="1" applyBorder="1" applyAlignment="1">
      <alignment vertical="center" shrinkToFit="1"/>
    </xf>
    <xf numFmtId="0" fontId="5" fillId="0" borderId="137" xfId="0" applyFont="1" applyBorder="1" applyAlignment="1">
      <alignment horizontal="distributed" vertical="center" shrinkToFit="1"/>
    </xf>
    <xf numFmtId="177" fontId="8" fillId="0" borderId="205" xfId="0" applyNumberFormat="1" applyFont="1" applyBorder="1" applyAlignment="1">
      <alignment vertical="center" shrinkToFit="1"/>
    </xf>
    <xf numFmtId="177" fontId="8" fillId="0" borderId="206" xfId="0" applyNumberFormat="1" applyFont="1" applyBorder="1" applyAlignment="1">
      <alignment vertical="center" shrinkToFit="1"/>
    </xf>
    <xf numFmtId="0" fontId="9" fillId="2" borderId="40" xfId="13" applyFont="1" applyFill="1" applyBorder="1" applyAlignment="1" applyProtection="1">
      <alignment horizontal="center" vertical="center"/>
      <protection locked="0"/>
    </xf>
    <xf numFmtId="190" fontId="9" fillId="0" borderId="40" xfId="13" applyNumberFormat="1" applyFont="1" applyBorder="1" applyAlignment="1">
      <alignment vertical="center" shrinkToFit="1"/>
    </xf>
    <xf numFmtId="190" fontId="5" fillId="0" borderId="127" xfId="13" applyNumberFormat="1" applyFont="1" applyBorder="1" applyAlignment="1">
      <alignment vertical="center" shrinkToFit="1"/>
    </xf>
    <xf numFmtId="0" fontId="5" fillId="0" borderId="120" xfId="13" applyFont="1" applyBorder="1" applyAlignment="1" applyProtection="1">
      <alignment horizontal="distributed" vertical="center" shrinkToFit="1"/>
      <protection locked="0"/>
    </xf>
    <xf numFmtId="0" fontId="5" fillId="0" borderId="33" xfId="13" applyFont="1" applyBorder="1" applyAlignment="1" applyProtection="1">
      <alignment horizontal="distributed" vertical="center" shrinkToFit="1"/>
      <protection locked="0"/>
    </xf>
    <xf numFmtId="0" fontId="6" fillId="0" borderId="159" xfId="13" applyFont="1" applyBorder="1" applyAlignment="1" applyProtection="1">
      <alignment horizontal="distributed" vertical="center" shrinkToFit="1"/>
      <protection locked="0"/>
    </xf>
    <xf numFmtId="0" fontId="6" fillId="0" borderId="36" xfId="13" applyFont="1" applyBorder="1" applyAlignment="1" applyProtection="1">
      <alignment horizontal="distributed" vertical="center" shrinkToFit="1"/>
      <protection locked="0"/>
    </xf>
    <xf numFmtId="177" fontId="5" fillId="2" borderId="121" xfId="0" applyNumberFormat="1" applyFont="1" applyFill="1" applyBorder="1" applyAlignment="1" applyProtection="1">
      <alignment vertical="center"/>
      <protection locked="0"/>
    </xf>
    <xf numFmtId="177" fontId="8" fillId="0" borderId="121" xfId="0" applyNumberFormat="1" applyFont="1" applyBorder="1" applyAlignment="1" applyProtection="1">
      <alignment vertical="center"/>
      <protection hidden="1"/>
    </xf>
    <xf numFmtId="9" fontId="5" fillId="2" borderId="121" xfId="0" applyNumberFormat="1" applyFont="1" applyFill="1" applyBorder="1" applyAlignment="1" applyProtection="1">
      <alignment vertical="center"/>
      <protection locked="0"/>
    </xf>
    <xf numFmtId="177" fontId="8" fillId="0" borderId="159" xfId="0" applyNumberFormat="1" applyFont="1" applyBorder="1" applyAlignment="1" applyProtection="1">
      <alignment vertical="center"/>
      <protection hidden="1"/>
    </xf>
    <xf numFmtId="9" fontId="5" fillId="2" borderId="184" xfId="0" applyNumberFormat="1" applyFont="1" applyFill="1" applyBorder="1" applyAlignment="1" applyProtection="1">
      <alignment vertical="center"/>
      <protection locked="0"/>
    </xf>
    <xf numFmtId="177" fontId="8" fillId="0" borderId="120" xfId="0" applyNumberFormat="1" applyFont="1" applyBorder="1" applyAlignment="1" applyProtection="1">
      <alignment vertical="center"/>
      <protection hidden="1"/>
    </xf>
    <xf numFmtId="9" fontId="5" fillId="2" borderId="159" xfId="0" applyNumberFormat="1" applyFont="1" applyFill="1" applyBorder="1" applyAlignment="1" applyProtection="1">
      <alignment vertical="center"/>
      <protection hidden="1"/>
    </xf>
    <xf numFmtId="9" fontId="5" fillId="2" borderId="184" xfId="0" applyNumberFormat="1" applyFont="1" applyFill="1" applyBorder="1" applyAlignment="1" applyProtection="1">
      <alignment vertical="center"/>
      <protection hidden="1"/>
    </xf>
    <xf numFmtId="177" fontId="5" fillId="2" borderId="209" xfId="13" applyNumberFormat="1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38" fontId="5" fillId="0" borderId="16" xfId="3" applyFont="1" applyBorder="1" applyAlignment="1">
      <alignment vertical="center" shrinkToFit="1"/>
    </xf>
    <xf numFmtId="38" fontId="5" fillId="0" borderId="14" xfId="3" applyFont="1" applyBorder="1" applyAlignment="1">
      <alignment vertical="center" shrinkToFit="1"/>
    </xf>
    <xf numFmtId="0" fontId="5" fillId="0" borderId="120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38" fontId="8" fillId="0" borderId="159" xfId="3" applyFont="1" applyFill="1" applyBorder="1" applyAlignment="1" applyProtection="1">
      <alignment vertical="center" shrinkToFit="1"/>
      <protection locked="0"/>
    </xf>
    <xf numFmtId="38" fontId="8" fillId="0" borderId="184" xfId="3" applyFont="1" applyFill="1" applyBorder="1" applyAlignment="1" applyProtection="1">
      <alignment vertical="center" shrinkToFit="1"/>
      <protection locked="0"/>
    </xf>
    <xf numFmtId="179" fontId="8" fillId="0" borderId="2" xfId="13" applyNumberFormat="1" applyFont="1" applyBorder="1" applyAlignment="1">
      <alignment vertical="center" shrinkToFit="1"/>
    </xf>
    <xf numFmtId="177" fontId="5" fillId="6" borderId="121" xfId="0" applyNumberFormat="1" applyFont="1" applyFill="1" applyBorder="1" applyAlignment="1" applyProtection="1">
      <alignment vertical="center" shrinkToFit="1"/>
      <protection hidden="1"/>
    </xf>
    <xf numFmtId="177" fontId="5" fillId="6" borderId="121" xfId="0" applyNumberFormat="1" applyFont="1" applyFill="1" applyBorder="1" applyAlignment="1" applyProtection="1">
      <alignment vertical="center" shrinkToFit="1"/>
      <protection locked="0" hidden="1"/>
    </xf>
    <xf numFmtId="177" fontId="5" fillId="6" borderId="20" xfId="13" applyNumberFormat="1" applyFont="1" applyFill="1" applyBorder="1" applyAlignment="1" applyProtection="1">
      <alignment vertical="center" shrinkToFit="1"/>
      <protection locked="0"/>
    </xf>
    <xf numFmtId="177" fontId="8" fillId="3" borderId="141" xfId="13" applyNumberFormat="1" applyFont="1" applyFill="1" applyBorder="1" applyAlignment="1" applyProtection="1">
      <alignment vertical="center" shrinkToFit="1"/>
      <protection hidden="1"/>
    </xf>
    <xf numFmtId="177" fontId="8" fillId="0" borderId="210" xfId="13" applyNumberFormat="1" applyFont="1" applyBorder="1" applyAlignment="1" applyProtection="1">
      <alignment vertical="center" shrinkToFit="1"/>
      <protection hidden="1"/>
    </xf>
    <xf numFmtId="177" fontId="8" fillId="0" borderId="151" xfId="13" applyNumberFormat="1" applyFont="1" applyBorder="1" applyAlignment="1" applyProtection="1">
      <alignment vertical="center" shrinkToFit="1"/>
      <protection locked="0"/>
    </xf>
    <xf numFmtId="177" fontId="8" fillId="0" borderId="165" xfId="13" applyNumberFormat="1" applyFont="1" applyBorder="1" applyAlignment="1" applyProtection="1">
      <alignment vertical="center" shrinkToFit="1"/>
      <protection hidden="1"/>
    </xf>
    <xf numFmtId="38" fontId="8" fillId="0" borderId="36" xfId="3" applyFont="1" applyFill="1" applyBorder="1" applyAlignment="1" applyProtection="1">
      <alignment vertical="center" shrinkToFit="1"/>
      <protection locked="0"/>
    </xf>
    <xf numFmtId="178" fontId="8" fillId="0" borderId="36" xfId="3" applyNumberFormat="1" applyFont="1" applyFill="1" applyBorder="1" applyAlignment="1" applyProtection="1">
      <alignment vertical="center" shrinkToFit="1"/>
      <protection locked="0"/>
    </xf>
    <xf numFmtId="189" fontId="8" fillId="0" borderId="36" xfId="3" applyNumberFormat="1" applyFont="1" applyFill="1" applyBorder="1" applyAlignment="1" applyProtection="1">
      <alignment vertical="center" shrinkToFit="1"/>
      <protection locked="0"/>
    </xf>
    <xf numFmtId="0" fontId="5" fillId="0" borderId="211" xfId="13" applyFont="1" applyBorder="1" applyAlignment="1" applyProtection="1">
      <alignment horizontal="distributed" vertical="center"/>
      <protection locked="0"/>
    </xf>
    <xf numFmtId="0" fontId="8" fillId="0" borderId="33" xfId="13" applyFont="1" applyBorder="1" applyAlignment="1" applyProtection="1">
      <alignment horizontal="center" vertical="center" shrinkToFit="1"/>
      <protection locked="0"/>
    </xf>
    <xf numFmtId="0" fontId="8" fillId="0" borderId="18" xfId="13" applyFont="1" applyBorder="1" applyAlignment="1" applyProtection="1">
      <alignment horizontal="center" vertical="center" shrinkToFit="1"/>
      <protection locked="0"/>
    </xf>
    <xf numFmtId="0" fontId="8" fillId="0" borderId="36" xfId="13" applyFont="1" applyBorder="1" applyAlignment="1" applyProtection="1">
      <alignment horizontal="center" vertical="center" shrinkToFit="1"/>
      <protection locked="0"/>
    </xf>
    <xf numFmtId="190" fontId="8" fillId="3" borderId="33" xfId="13" applyNumberFormat="1" applyFont="1" applyFill="1" applyBorder="1" applyAlignment="1" applyProtection="1">
      <alignment vertical="center" shrinkToFit="1"/>
      <protection locked="0"/>
    </xf>
    <xf numFmtId="186" fontId="8" fillId="3" borderId="160" xfId="13" applyNumberFormat="1" applyFont="1" applyFill="1" applyBorder="1" applyAlignment="1" applyProtection="1">
      <alignment vertical="center" shrinkToFit="1"/>
      <protection hidden="1"/>
    </xf>
    <xf numFmtId="38" fontId="5" fillId="2" borderId="129" xfId="3" applyFont="1" applyFill="1" applyBorder="1" applyAlignment="1" applyProtection="1">
      <alignment vertical="center" shrinkToFit="1"/>
      <protection locked="0"/>
    </xf>
    <xf numFmtId="38" fontId="5" fillId="2" borderId="147" xfId="3" applyFont="1" applyFill="1" applyBorder="1" applyAlignment="1" applyProtection="1">
      <alignment vertical="center" shrinkToFit="1"/>
      <protection locked="0"/>
    </xf>
    <xf numFmtId="38" fontId="5" fillId="2" borderId="160" xfId="3" applyFont="1" applyFill="1" applyBorder="1" applyAlignment="1" applyProtection="1">
      <alignment vertical="center" shrinkToFit="1"/>
      <protection locked="0"/>
    </xf>
    <xf numFmtId="38" fontId="8" fillId="0" borderId="14" xfId="3" applyFont="1" applyBorder="1" applyAlignment="1" applyProtection="1">
      <alignment horizontal="center" vertical="center" shrinkToFit="1"/>
      <protection hidden="1"/>
    </xf>
    <xf numFmtId="38" fontId="8" fillId="0" borderId="12" xfId="3" applyFont="1" applyBorder="1" applyAlignment="1" applyProtection="1">
      <alignment horizontal="right" vertical="center" shrinkToFit="1"/>
      <protection hidden="1"/>
    </xf>
    <xf numFmtId="38" fontId="8" fillId="0" borderId="25" xfId="3" applyFont="1" applyBorder="1" applyAlignment="1" applyProtection="1">
      <alignment vertical="center" shrinkToFit="1"/>
      <protection hidden="1"/>
    </xf>
    <xf numFmtId="38" fontId="8" fillId="0" borderId="7" xfId="3" applyFont="1" applyBorder="1" applyAlignment="1" applyProtection="1">
      <alignment vertical="center" shrinkToFit="1"/>
      <protection hidden="1"/>
    </xf>
    <xf numFmtId="186" fontId="8" fillId="3" borderId="3" xfId="13" applyNumberFormat="1" applyFont="1" applyFill="1" applyBorder="1" applyAlignment="1" applyProtection="1">
      <alignment vertical="center" shrinkToFit="1"/>
      <protection hidden="1"/>
    </xf>
    <xf numFmtId="38" fontId="8" fillId="0" borderId="12" xfId="3" applyFont="1" applyBorder="1" applyAlignment="1" applyProtection="1">
      <alignment vertical="center" shrinkToFit="1"/>
      <protection hidden="1"/>
    </xf>
    <xf numFmtId="203" fontId="5" fillId="2" borderId="18" xfId="13" applyNumberFormat="1" applyFont="1" applyFill="1" applyBorder="1" applyAlignment="1" applyProtection="1">
      <alignment vertical="center" shrinkToFit="1"/>
      <protection locked="0"/>
    </xf>
    <xf numFmtId="203" fontId="9" fillId="2" borderId="14" xfId="13" applyNumberFormat="1" applyFont="1" applyFill="1" applyBorder="1" applyAlignment="1" applyProtection="1">
      <alignment vertical="center" shrinkToFit="1"/>
      <protection locked="0"/>
    </xf>
    <xf numFmtId="187" fontId="9" fillId="2" borderId="33" xfId="13" applyNumberFormat="1" applyFont="1" applyFill="1" applyBorder="1" applyAlignment="1" applyProtection="1">
      <alignment vertical="center" shrinkToFit="1"/>
      <protection locked="0"/>
    </xf>
    <xf numFmtId="187" fontId="9" fillId="2" borderId="39" xfId="13" applyNumberFormat="1" applyFont="1" applyFill="1" applyBorder="1" applyAlignment="1" applyProtection="1">
      <alignment vertical="center" shrinkToFit="1"/>
      <protection locked="0"/>
    </xf>
    <xf numFmtId="190" fontId="9" fillId="2" borderId="58" xfId="13" applyNumberFormat="1" applyFont="1" applyFill="1" applyBorder="1" applyAlignment="1" applyProtection="1">
      <alignment vertical="center" shrinkToFit="1"/>
      <protection locked="0"/>
    </xf>
    <xf numFmtId="190" fontId="9" fillId="2" borderId="18" xfId="13" applyNumberFormat="1" applyFont="1" applyFill="1" applyBorder="1" applyAlignment="1" applyProtection="1">
      <alignment vertical="center" shrinkToFit="1"/>
      <protection locked="0"/>
    </xf>
    <xf numFmtId="190" fontId="9" fillId="2" borderId="19" xfId="13" applyNumberFormat="1" applyFont="1" applyFill="1" applyBorder="1" applyAlignment="1" applyProtection="1">
      <alignment vertical="center" shrinkToFit="1"/>
      <protection locked="0"/>
    </xf>
    <xf numFmtId="0" fontId="34" fillId="0" borderId="0" xfId="13" applyFont="1" applyAlignment="1">
      <alignment horizontal="distributed" vertical="center"/>
    </xf>
    <xf numFmtId="0" fontId="34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188" fontId="5" fillId="4" borderId="8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67" xfId="3" applyFont="1" applyFill="1" applyBorder="1" applyAlignment="1" applyProtection="1">
      <alignment horizontal="center" vertical="center" shrinkToFit="1"/>
      <protection locked="0"/>
    </xf>
    <xf numFmtId="183" fontId="5" fillId="4" borderId="71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25" xfId="1" applyNumberFormat="1" applyFont="1" applyFill="1" applyBorder="1" applyAlignment="1" applyProtection="1">
      <alignment horizontal="center" vertical="center" shrinkToFit="1"/>
      <protection hidden="1"/>
    </xf>
    <xf numFmtId="185" fontId="5" fillId="4" borderId="88" xfId="0" applyNumberFormat="1" applyFont="1" applyFill="1" applyBorder="1" applyAlignment="1" applyProtection="1">
      <alignment horizontal="center" vertical="center" shrinkToFit="1"/>
      <protection locked="0"/>
    </xf>
    <xf numFmtId="183" fontId="5" fillId="4" borderId="8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12" applyFont="1" applyAlignment="1">
      <alignment horizontal="distributed" vertical="center"/>
    </xf>
    <xf numFmtId="187" fontId="9" fillId="2" borderId="14" xfId="4" applyNumberFormat="1" applyFont="1" applyFill="1" applyBorder="1" applyAlignment="1" applyProtection="1">
      <alignment horizontal="center" vertical="center" shrinkToFit="1"/>
      <protection locked="0"/>
    </xf>
    <xf numFmtId="0" fontId="5" fillId="2" borderId="136" xfId="13" applyFont="1" applyFill="1" applyBorder="1" applyAlignment="1" applyProtection="1">
      <alignment vertical="center" shrinkToFit="1"/>
      <protection locked="0"/>
    </xf>
    <xf numFmtId="179" fontId="8" fillId="0" borderId="7" xfId="13" applyNumberFormat="1" applyFont="1" applyBorder="1" applyAlignment="1" applyProtection="1">
      <alignment vertical="center" shrinkToFit="1"/>
      <protection hidden="1"/>
    </xf>
    <xf numFmtId="38" fontId="8" fillId="0" borderId="13" xfId="4" applyFont="1" applyBorder="1" applyAlignment="1" applyProtection="1">
      <alignment horizontal="right" vertical="center" shrinkToFit="1"/>
      <protection hidden="1"/>
    </xf>
    <xf numFmtId="38" fontId="8" fillId="0" borderId="49" xfId="4" applyFont="1" applyBorder="1" applyAlignment="1" applyProtection="1">
      <alignment vertical="center" shrinkToFit="1"/>
      <protection hidden="1"/>
    </xf>
    <xf numFmtId="38" fontId="8" fillId="0" borderId="109" xfId="4" applyFont="1" applyBorder="1" applyAlignment="1" applyProtection="1">
      <alignment vertical="center" shrinkToFit="1"/>
      <protection hidden="1"/>
    </xf>
    <xf numFmtId="204" fontId="5" fillId="2" borderId="14" xfId="13" applyNumberFormat="1" applyFont="1" applyFill="1" applyBorder="1" applyAlignment="1" applyProtection="1">
      <alignment horizontal="center" vertical="center" shrinkToFit="1"/>
      <protection locked="0"/>
    </xf>
    <xf numFmtId="38" fontId="5" fillId="2" borderId="33" xfId="4" applyFont="1" applyFill="1" applyBorder="1" applyAlignment="1" applyProtection="1">
      <alignment horizontal="center" vertical="center" shrinkToFit="1"/>
      <protection locked="0"/>
    </xf>
    <xf numFmtId="0" fontId="8" fillId="0" borderId="107" xfId="13" applyFont="1" applyBorder="1" applyAlignment="1" applyProtection="1">
      <alignment horizontal="center" vertical="center" shrinkToFit="1"/>
      <protection hidden="1"/>
    </xf>
    <xf numFmtId="38" fontId="5" fillId="2" borderId="14" xfId="4" applyFont="1" applyFill="1" applyBorder="1" applyAlignment="1" applyProtection="1">
      <alignment horizontal="center" vertical="center" shrinkToFit="1"/>
      <protection locked="0"/>
    </xf>
    <xf numFmtId="0" fontId="8" fillId="0" borderId="136" xfId="13" applyFont="1" applyBorder="1" applyAlignment="1" applyProtection="1">
      <alignment horizontal="center" vertical="center" shrinkToFit="1"/>
      <protection hidden="1"/>
    </xf>
    <xf numFmtId="38" fontId="8" fillId="0" borderId="0" xfId="4" applyFont="1" applyBorder="1" applyAlignment="1" applyProtection="1">
      <alignment horizontal="center" vertical="center" shrinkToFit="1"/>
      <protection hidden="1"/>
    </xf>
    <xf numFmtId="38" fontId="5" fillId="2" borderId="22" xfId="4" applyFont="1" applyFill="1" applyBorder="1" applyAlignment="1" applyProtection="1">
      <alignment horizontal="center" vertical="center" shrinkToFit="1"/>
      <protection locked="0"/>
    </xf>
    <xf numFmtId="181" fontId="5" fillId="2" borderId="18" xfId="13" applyNumberFormat="1" applyFont="1" applyFill="1" applyBorder="1" applyAlignment="1" applyProtection="1">
      <alignment horizontal="center" vertical="center" shrinkToFit="1"/>
      <protection locked="0"/>
    </xf>
    <xf numFmtId="38" fontId="8" fillId="0" borderId="7" xfId="4" applyFont="1" applyBorder="1" applyAlignment="1" applyProtection="1">
      <alignment vertical="center" shrinkToFit="1"/>
      <protection hidden="1"/>
    </xf>
    <xf numFmtId="38" fontId="8" fillId="0" borderId="27" xfId="4" applyFont="1" applyBorder="1" applyAlignment="1" applyProtection="1">
      <alignment vertical="center" shrinkToFit="1"/>
      <protection hidden="1"/>
    </xf>
    <xf numFmtId="0" fontId="28" fillId="0" borderId="0" xfId="0" applyFont="1"/>
    <xf numFmtId="0" fontId="39" fillId="0" borderId="0" xfId="0" applyFont="1"/>
    <xf numFmtId="0" fontId="28" fillId="0" borderId="0" xfId="0" applyFont="1" applyAlignment="1">
      <alignment horizontal="right"/>
    </xf>
    <xf numFmtId="181" fontId="28" fillId="3" borderId="12" xfId="0" applyNumberFormat="1" applyFont="1" applyFill="1" applyBorder="1" applyAlignment="1">
      <alignment horizontal="center" vertical="center" shrinkToFit="1"/>
    </xf>
    <xf numFmtId="181" fontId="28" fillId="5" borderId="12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177" fontId="28" fillId="0" borderId="33" xfId="4" applyNumberFormat="1" applyFont="1" applyBorder="1" applyAlignment="1">
      <alignment vertical="center"/>
    </xf>
    <xf numFmtId="38" fontId="28" fillId="0" borderId="198" xfId="4" applyFont="1" applyBorder="1" applyAlignment="1">
      <alignment vertical="center"/>
    </xf>
    <xf numFmtId="0" fontId="39" fillId="0" borderId="0" xfId="0" applyFont="1" applyAlignment="1">
      <alignment vertical="center"/>
    </xf>
    <xf numFmtId="177" fontId="28" fillId="0" borderId="20" xfId="4" applyNumberFormat="1" applyFont="1" applyBorder="1" applyAlignment="1">
      <alignment vertical="center"/>
    </xf>
    <xf numFmtId="38" fontId="28" fillId="0" borderId="200" xfId="4" applyFont="1" applyBorder="1" applyAlignment="1">
      <alignment vertical="center"/>
    </xf>
    <xf numFmtId="177" fontId="28" fillId="2" borderId="18" xfId="4" applyNumberFormat="1" applyFont="1" applyFill="1" applyBorder="1" applyAlignment="1" applyProtection="1">
      <alignment vertical="center"/>
      <protection locked="0"/>
    </xf>
    <xf numFmtId="177" fontId="28" fillId="2" borderId="151" xfId="4" applyNumberFormat="1" applyFont="1" applyFill="1" applyBorder="1" applyAlignment="1" applyProtection="1">
      <alignment vertical="center"/>
      <protection locked="0"/>
    </xf>
    <xf numFmtId="177" fontId="28" fillId="2" borderId="215" xfId="4" applyNumberFormat="1" applyFont="1" applyFill="1" applyBorder="1" applyAlignment="1" applyProtection="1">
      <alignment vertical="center"/>
      <protection locked="0"/>
    </xf>
    <xf numFmtId="38" fontId="28" fillId="2" borderId="200" xfId="4" applyFont="1" applyFill="1" applyBorder="1" applyAlignment="1" applyProtection="1">
      <alignment vertical="center" shrinkToFit="1"/>
      <protection locked="0"/>
    </xf>
    <xf numFmtId="177" fontId="28" fillId="0" borderId="147" xfId="4" applyNumberFormat="1" applyFont="1" applyBorder="1" applyAlignment="1">
      <alignment vertical="center"/>
    </xf>
    <xf numFmtId="177" fontId="28" fillId="0" borderId="215" xfId="4" applyNumberFormat="1" applyFont="1" applyBorder="1" applyAlignment="1">
      <alignment vertical="center"/>
    </xf>
    <xf numFmtId="0" fontId="28" fillId="0" borderId="53" xfId="0" applyFont="1" applyBorder="1" applyAlignment="1">
      <alignment horizontal="distributed" vertical="center" wrapText="1"/>
    </xf>
    <xf numFmtId="177" fontId="28" fillId="2" borderId="46" xfId="4" applyNumberFormat="1" applyFont="1" applyFill="1" applyBorder="1" applyAlignment="1" applyProtection="1">
      <alignment vertical="center"/>
      <protection locked="0"/>
    </xf>
    <xf numFmtId="177" fontId="28" fillId="2" borderId="142" xfId="4" applyNumberFormat="1" applyFont="1" applyFill="1" applyBorder="1" applyAlignment="1" applyProtection="1">
      <alignment vertical="center"/>
      <protection locked="0"/>
    </xf>
    <xf numFmtId="177" fontId="28" fillId="2" borderId="216" xfId="4" applyNumberFormat="1" applyFont="1" applyFill="1" applyBorder="1" applyAlignment="1" applyProtection="1">
      <alignment vertical="center"/>
      <protection locked="0"/>
    </xf>
    <xf numFmtId="38" fontId="28" fillId="2" borderId="217" xfId="4" applyFont="1" applyFill="1" applyBorder="1" applyAlignment="1" applyProtection="1">
      <alignment vertical="center"/>
      <protection locked="0"/>
    </xf>
    <xf numFmtId="0" fontId="28" fillId="0" borderId="15" xfId="0" applyFont="1" applyBorder="1" applyAlignment="1">
      <alignment horizontal="distributed" vertical="center"/>
    </xf>
    <xf numFmtId="177" fontId="28" fillId="2" borderId="16" xfId="4" applyNumberFormat="1" applyFont="1" applyFill="1" applyBorder="1" applyAlignment="1" applyProtection="1">
      <alignment vertical="center"/>
      <protection locked="0"/>
    </xf>
    <xf numFmtId="177" fontId="28" fillId="2" borderId="116" xfId="4" applyNumberFormat="1" applyFont="1" applyFill="1" applyBorder="1" applyAlignment="1" applyProtection="1">
      <alignment vertical="center"/>
      <protection locked="0"/>
    </xf>
    <xf numFmtId="177" fontId="28" fillId="2" borderId="218" xfId="4" applyNumberFormat="1" applyFont="1" applyFill="1" applyBorder="1" applyAlignment="1" applyProtection="1">
      <alignment vertical="center"/>
      <protection locked="0"/>
    </xf>
    <xf numFmtId="38" fontId="28" fillId="2" borderId="219" xfId="4" applyFont="1" applyFill="1" applyBorder="1" applyAlignment="1" applyProtection="1">
      <alignment vertical="center"/>
      <protection locked="0"/>
    </xf>
    <xf numFmtId="38" fontId="28" fillId="2" borderId="200" xfId="4" applyFont="1" applyFill="1" applyBorder="1" applyAlignment="1" applyProtection="1">
      <alignment vertical="center"/>
      <protection locked="0"/>
    </xf>
    <xf numFmtId="177" fontId="28" fillId="2" borderId="132" xfId="4" applyNumberFormat="1" applyFont="1" applyFill="1" applyBorder="1" applyAlignment="1" applyProtection="1">
      <alignment vertical="center"/>
      <protection locked="0"/>
    </xf>
    <xf numFmtId="177" fontId="28" fillId="2" borderId="152" xfId="4" applyNumberFormat="1" applyFont="1" applyFill="1" applyBorder="1" applyAlignment="1" applyProtection="1">
      <alignment vertical="center"/>
      <protection locked="0"/>
    </xf>
    <xf numFmtId="177" fontId="28" fillId="2" borderId="220" xfId="4" applyNumberFormat="1" applyFont="1" applyFill="1" applyBorder="1" applyAlignment="1" applyProtection="1">
      <alignment vertical="center"/>
      <protection locked="0"/>
    </xf>
    <xf numFmtId="38" fontId="28" fillId="2" borderId="221" xfId="4" applyFont="1" applyFill="1" applyBorder="1" applyAlignment="1" applyProtection="1">
      <alignment vertical="center"/>
      <protection locked="0"/>
    </xf>
    <xf numFmtId="177" fontId="28" fillId="0" borderId="13" xfId="4" applyNumberFormat="1" applyFont="1" applyBorder="1" applyAlignment="1">
      <alignment vertical="center"/>
    </xf>
    <xf numFmtId="177" fontId="28" fillId="0" borderId="128" xfId="4" applyNumberFormat="1" applyFont="1" applyBorder="1" applyAlignment="1">
      <alignment vertical="center"/>
    </xf>
    <xf numFmtId="177" fontId="28" fillId="0" borderId="222" xfId="4" applyNumberFormat="1" applyFont="1" applyBorder="1" applyAlignment="1">
      <alignment vertical="center"/>
    </xf>
    <xf numFmtId="38" fontId="28" fillId="0" borderId="223" xfId="4" applyFont="1" applyBorder="1" applyAlignment="1">
      <alignment vertical="center"/>
    </xf>
    <xf numFmtId="177" fontId="28" fillId="0" borderId="2" xfId="4" applyNumberFormat="1" applyFont="1" applyBorder="1" applyAlignment="1">
      <alignment vertical="center"/>
    </xf>
    <xf numFmtId="177" fontId="28" fillId="0" borderId="129" xfId="4" applyNumberFormat="1" applyFont="1" applyBorder="1" applyAlignment="1">
      <alignment vertical="center"/>
    </xf>
    <xf numFmtId="177" fontId="28" fillId="0" borderId="224" xfId="4" applyNumberFormat="1" applyFont="1" applyBorder="1" applyAlignment="1">
      <alignment vertical="center"/>
    </xf>
    <xf numFmtId="38" fontId="5" fillId="0" borderId="198" xfId="4" applyFont="1" applyBorder="1" applyAlignment="1">
      <alignment vertical="center" wrapText="1"/>
    </xf>
    <xf numFmtId="177" fontId="28" fillId="0" borderId="18" xfId="4" applyNumberFormat="1" applyFont="1" applyFill="1" applyBorder="1" applyAlignment="1" applyProtection="1">
      <alignment vertical="center"/>
      <protection locked="0"/>
    </xf>
    <xf numFmtId="177" fontId="28" fillId="0" borderId="151" xfId="4" applyNumberFormat="1" applyFont="1" applyFill="1" applyBorder="1" applyAlignment="1" applyProtection="1">
      <alignment vertical="center"/>
      <protection locked="0"/>
    </xf>
    <xf numFmtId="177" fontId="28" fillId="0" borderId="215" xfId="4" applyNumberFormat="1" applyFont="1" applyFill="1" applyBorder="1" applyAlignment="1" applyProtection="1">
      <alignment vertical="center"/>
      <protection locked="0"/>
    </xf>
    <xf numFmtId="38" fontId="28" fillId="0" borderId="200" xfId="4" applyFont="1" applyFill="1" applyBorder="1" applyAlignment="1" applyProtection="1">
      <alignment vertical="center"/>
      <protection locked="0"/>
    </xf>
    <xf numFmtId="0" fontId="28" fillId="0" borderId="53" xfId="0" applyFont="1" applyBorder="1" applyAlignment="1">
      <alignment horizontal="distributed" vertical="center"/>
    </xf>
    <xf numFmtId="177" fontId="28" fillId="3" borderId="143" xfId="4" applyNumberFormat="1" applyFont="1" applyFill="1" applyBorder="1" applyAlignment="1">
      <alignment vertical="center"/>
    </xf>
    <xf numFmtId="38" fontId="22" fillId="3" borderId="217" xfId="4" applyFont="1" applyFill="1" applyBorder="1" applyAlignment="1">
      <alignment vertical="center" wrapText="1"/>
    </xf>
    <xf numFmtId="177" fontId="28" fillId="3" borderId="49" xfId="4" applyNumberFormat="1" applyFont="1" applyFill="1" applyBorder="1" applyAlignment="1">
      <alignment vertical="center"/>
    </xf>
    <xf numFmtId="177" fontId="28" fillId="3" borderId="0" xfId="4" applyNumberFormat="1" applyFont="1" applyFill="1" applyBorder="1" applyAlignment="1">
      <alignment vertical="center"/>
    </xf>
    <xf numFmtId="177" fontId="28" fillId="3" borderId="225" xfId="4" applyNumberFormat="1" applyFont="1" applyFill="1" applyBorder="1" applyAlignment="1">
      <alignment vertical="center"/>
    </xf>
    <xf numFmtId="38" fontId="28" fillId="3" borderId="226" xfId="4" applyFont="1" applyFill="1" applyBorder="1" applyAlignment="1">
      <alignment vertical="center"/>
    </xf>
    <xf numFmtId="177" fontId="28" fillId="6" borderId="41" xfId="4" applyNumberFormat="1" applyFont="1" applyFill="1" applyBorder="1" applyAlignment="1" applyProtection="1">
      <alignment vertical="center"/>
      <protection locked="0"/>
    </xf>
    <xf numFmtId="177" fontId="28" fillId="6" borderId="148" xfId="4" applyNumberFormat="1" applyFont="1" applyFill="1" applyBorder="1" applyAlignment="1" applyProtection="1">
      <alignment vertical="center"/>
      <protection locked="0"/>
    </xf>
    <xf numFmtId="177" fontId="28" fillId="6" borderId="220" xfId="4" applyNumberFormat="1" applyFont="1" applyFill="1" applyBorder="1" applyAlignment="1" applyProtection="1">
      <alignment vertical="center"/>
      <protection locked="0"/>
    </xf>
    <xf numFmtId="38" fontId="28" fillId="6" borderId="221" xfId="4" applyFont="1" applyFill="1" applyBorder="1" applyAlignment="1" applyProtection="1">
      <alignment vertical="center"/>
      <protection locked="0"/>
    </xf>
    <xf numFmtId="177" fontId="28" fillId="0" borderId="227" xfId="4" applyNumberFormat="1" applyFont="1" applyBorder="1" applyAlignment="1">
      <alignment vertical="center"/>
    </xf>
    <xf numFmtId="0" fontId="41" fillId="0" borderId="0" xfId="0" quotePrefix="1" applyFont="1" applyAlignment="1" applyProtection="1">
      <alignment horizontal="right"/>
      <protection locked="0"/>
    </xf>
    <xf numFmtId="0" fontId="5" fillId="0" borderId="0" xfId="0" applyFont="1"/>
    <xf numFmtId="205" fontId="5" fillId="0" borderId="1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2" borderId="18" xfId="4" applyFont="1" applyFill="1" applyBorder="1" applyAlignment="1">
      <alignment vertical="center"/>
    </xf>
    <xf numFmtId="0" fontId="5" fillId="0" borderId="18" xfId="0" applyFont="1" applyBorder="1"/>
    <xf numFmtId="38" fontId="5" fillId="0" borderId="18" xfId="4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18" xfId="0" applyNumberFormat="1" applyFont="1" applyBorder="1"/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5" fillId="0" borderId="228" xfId="13" applyFont="1" applyBorder="1" applyAlignment="1">
      <alignment vertical="center"/>
    </xf>
    <xf numFmtId="0" fontId="5" fillId="0" borderId="230" xfId="13" applyFont="1" applyBorder="1" applyAlignment="1">
      <alignment vertical="center"/>
    </xf>
    <xf numFmtId="0" fontId="5" fillId="0" borderId="231" xfId="13" applyFont="1" applyBorder="1" applyAlignment="1">
      <alignment vertical="center"/>
    </xf>
    <xf numFmtId="190" fontId="5" fillId="2" borderId="196" xfId="13" applyNumberFormat="1" applyFont="1" applyFill="1" applyBorder="1" applyAlignment="1" applyProtection="1">
      <alignment vertical="center" shrinkToFit="1"/>
      <protection locked="0"/>
    </xf>
    <xf numFmtId="190" fontId="5" fillId="2" borderId="24" xfId="13" applyNumberFormat="1" applyFont="1" applyFill="1" applyBorder="1" applyAlignment="1" applyProtection="1">
      <alignment vertical="center" shrinkToFit="1"/>
      <protection locked="0"/>
    </xf>
    <xf numFmtId="179" fontId="5" fillId="0" borderId="0" xfId="0" applyNumberFormat="1" applyFont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206" fontId="43" fillId="0" borderId="16" xfId="0" applyNumberFormat="1" applyFont="1" applyBorder="1" applyAlignment="1">
      <alignment horizontal="center" vertical="center"/>
    </xf>
    <xf numFmtId="206" fontId="43" fillId="0" borderId="20" xfId="0" applyNumberFormat="1" applyFont="1" applyBorder="1" applyAlignment="1">
      <alignment horizontal="center" vertical="center"/>
    </xf>
    <xf numFmtId="0" fontId="5" fillId="0" borderId="169" xfId="0" applyFont="1" applyBorder="1" applyAlignment="1">
      <alignment horizontal="distributed" vertical="center"/>
    </xf>
    <xf numFmtId="0" fontId="5" fillId="0" borderId="127" xfId="0" applyFont="1" applyBorder="1" applyAlignment="1">
      <alignment horizontal="distributed" vertical="center"/>
    </xf>
    <xf numFmtId="0" fontId="5" fillId="7" borderId="6" xfId="0" applyFont="1" applyFill="1" applyBorder="1" applyAlignment="1" applyProtection="1">
      <alignment horizontal="center" vertical="center"/>
      <protection locked="0"/>
    </xf>
    <xf numFmtId="0" fontId="5" fillId="7" borderId="233" xfId="0" applyFont="1" applyFill="1" applyBorder="1" applyAlignment="1" applyProtection="1">
      <alignment horizontal="right" vertical="center"/>
      <protection locked="0"/>
    </xf>
    <xf numFmtId="0" fontId="5" fillId="7" borderId="212" xfId="0" applyFont="1" applyFill="1" applyBorder="1" applyAlignment="1" applyProtection="1">
      <alignment horizontal="right" vertical="center"/>
      <protection locked="0"/>
    </xf>
    <xf numFmtId="38" fontId="5" fillId="7" borderId="234" xfId="3" applyFont="1" applyFill="1" applyBorder="1" applyAlignment="1" applyProtection="1">
      <alignment horizontal="center" vertical="center"/>
      <protection locked="0"/>
    </xf>
    <xf numFmtId="0" fontId="5" fillId="7" borderId="151" xfId="0" applyFont="1" applyFill="1" applyBorder="1" applyAlignment="1" applyProtection="1">
      <alignment horizontal="center" vertical="center"/>
      <protection locked="0"/>
    </xf>
    <xf numFmtId="0" fontId="5" fillId="7" borderId="235" xfId="0" applyFont="1" applyFill="1" applyBorder="1" applyAlignment="1" applyProtection="1">
      <alignment horizontal="right" vertical="center"/>
      <protection locked="0"/>
    </xf>
    <xf numFmtId="0" fontId="5" fillId="7" borderId="236" xfId="0" applyFont="1" applyFill="1" applyBorder="1" applyAlignment="1" applyProtection="1">
      <alignment horizontal="right" vertical="center"/>
      <protection locked="0"/>
    </xf>
    <xf numFmtId="38" fontId="5" fillId="7" borderId="237" xfId="3" applyFont="1" applyFill="1" applyBorder="1" applyAlignment="1" applyProtection="1">
      <alignment horizontal="center" vertical="center"/>
      <protection locked="0"/>
    </xf>
    <xf numFmtId="0" fontId="5" fillId="7" borderId="151" xfId="0" applyFont="1" applyFill="1" applyBorder="1" applyAlignment="1" applyProtection="1">
      <alignment vertical="center"/>
      <protection locked="0"/>
    </xf>
    <xf numFmtId="0" fontId="5" fillId="7" borderId="235" xfId="0" applyFont="1" applyFill="1" applyBorder="1" applyAlignment="1" applyProtection="1">
      <alignment vertical="center"/>
      <protection locked="0"/>
    </xf>
    <xf numFmtId="0" fontId="5" fillId="7" borderId="236" xfId="0" applyFont="1" applyFill="1" applyBorder="1" applyAlignment="1" applyProtection="1">
      <alignment vertical="center"/>
      <protection locked="0"/>
    </xf>
    <xf numFmtId="0" fontId="5" fillId="7" borderId="37" xfId="0" applyFont="1" applyFill="1" applyBorder="1" applyAlignment="1" applyProtection="1">
      <alignment vertical="center"/>
      <protection locked="0"/>
    </xf>
    <xf numFmtId="0" fontId="5" fillId="7" borderId="238" xfId="0" applyFont="1" applyFill="1" applyBorder="1" applyAlignment="1" applyProtection="1">
      <alignment vertical="center"/>
      <protection locked="0"/>
    </xf>
    <xf numFmtId="0" fontId="5" fillId="7" borderId="239" xfId="0" applyFont="1" applyFill="1" applyBorder="1" applyAlignment="1" applyProtection="1">
      <alignment vertical="center"/>
      <protection locked="0"/>
    </xf>
    <xf numFmtId="38" fontId="5" fillId="7" borderId="1" xfId="3" applyFont="1" applyFill="1" applyBorder="1" applyAlignment="1" applyProtection="1">
      <alignment horizontal="center" vertical="center"/>
      <protection locked="0"/>
    </xf>
    <xf numFmtId="0" fontId="5" fillId="8" borderId="19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12" xfId="0" applyFont="1" applyFill="1" applyBorder="1" applyAlignment="1">
      <alignment vertical="distributed" textRotation="255" justifyLastLine="1"/>
    </xf>
    <xf numFmtId="0" fontId="5" fillId="2" borderId="100" xfId="0" applyFont="1" applyFill="1" applyBorder="1" applyAlignment="1">
      <alignment vertical="distributed" textRotation="255" justifyLastLine="1"/>
    </xf>
    <xf numFmtId="0" fontId="5" fillId="2" borderId="25" xfId="0" applyFont="1" applyFill="1" applyBorder="1" applyAlignment="1">
      <alignment vertical="distributed" textRotation="255" justifyLastLine="1"/>
    </xf>
    <xf numFmtId="0" fontId="5" fillId="2" borderId="14" xfId="0" applyFont="1" applyFill="1" applyBorder="1" applyAlignment="1">
      <alignment vertical="distributed" textRotation="255" justifyLastLine="1"/>
    </xf>
    <xf numFmtId="0" fontId="5" fillId="7" borderId="1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40" xfId="0" applyFont="1" applyBorder="1" applyAlignment="1">
      <alignment vertical="center"/>
    </xf>
    <xf numFmtId="0" fontId="5" fillId="0" borderId="241" xfId="0" applyFont="1" applyBorder="1" applyAlignment="1">
      <alignment vertical="center"/>
    </xf>
    <xf numFmtId="0" fontId="5" fillId="0" borderId="242" xfId="0" applyFont="1" applyBorder="1" applyAlignment="1">
      <alignment vertical="center"/>
    </xf>
    <xf numFmtId="0" fontId="5" fillId="0" borderId="243" xfId="0" applyFont="1" applyBorder="1" applyAlignment="1">
      <alignment vertical="center"/>
    </xf>
    <xf numFmtId="206" fontId="43" fillId="0" borderId="14" xfId="0" applyNumberFormat="1" applyFont="1" applyBorder="1" applyAlignment="1">
      <alignment horizontal="center" vertical="center"/>
    </xf>
    <xf numFmtId="177" fontId="5" fillId="7" borderId="120" xfId="0" applyNumberFormat="1" applyFont="1" applyFill="1" applyBorder="1" applyAlignment="1" applyProtection="1">
      <alignment vertical="center"/>
      <protection hidden="1"/>
    </xf>
    <xf numFmtId="177" fontId="5" fillId="7" borderId="80" xfId="13" applyNumberFormat="1" applyFont="1" applyFill="1" applyBorder="1" applyAlignment="1" applyProtection="1">
      <alignment vertical="center" shrinkToFit="1"/>
      <protection locked="0"/>
    </xf>
    <xf numFmtId="177" fontId="5" fillId="7" borderId="46" xfId="13" applyNumberFormat="1" applyFont="1" applyFill="1" applyBorder="1" applyAlignment="1" applyProtection="1">
      <alignment vertical="center" shrinkToFit="1"/>
      <protection locked="0"/>
    </xf>
    <xf numFmtId="177" fontId="5" fillId="7" borderId="53" xfId="13" applyNumberFormat="1" applyFont="1" applyFill="1" applyBorder="1" applyAlignment="1" applyProtection="1">
      <alignment vertical="center" shrinkToFit="1"/>
      <protection locked="0"/>
    </xf>
    <xf numFmtId="190" fontId="5" fillId="7" borderId="121" xfId="13" applyNumberFormat="1" applyFont="1" applyFill="1" applyBorder="1" applyAlignment="1" applyProtection="1">
      <alignment vertical="center" shrinkToFit="1"/>
      <protection locked="0"/>
    </xf>
    <xf numFmtId="195" fontId="5" fillId="7" borderId="36" xfId="3" applyNumberFormat="1" applyFont="1" applyFill="1" applyBorder="1" applyAlignment="1" applyProtection="1">
      <alignment vertical="center" shrinkToFit="1"/>
      <protection locked="0"/>
    </xf>
    <xf numFmtId="178" fontId="5" fillId="7" borderId="36" xfId="3" applyNumberFormat="1" applyFont="1" applyFill="1" applyBorder="1" applyAlignment="1" applyProtection="1">
      <alignment vertical="center" shrinkToFit="1"/>
      <protection locked="0"/>
    </xf>
    <xf numFmtId="38" fontId="5" fillId="7" borderId="37" xfId="3" applyFont="1" applyFill="1" applyBorder="1" applyAlignment="1" applyProtection="1">
      <alignment vertical="center" shrinkToFit="1"/>
      <protection locked="0"/>
    </xf>
    <xf numFmtId="38" fontId="5" fillId="7" borderId="184" xfId="3" applyFont="1" applyFill="1" applyBorder="1" applyAlignment="1" applyProtection="1">
      <alignment vertical="center" shrinkToFit="1"/>
      <protection locked="0"/>
    </xf>
    <xf numFmtId="179" fontId="5" fillId="9" borderId="34" xfId="13" applyNumberFormat="1" applyFont="1" applyFill="1" applyBorder="1" applyAlignment="1" applyProtection="1">
      <alignment horizontal="center" vertical="center" shrinkToFit="1"/>
      <protection locked="0"/>
    </xf>
    <xf numFmtId="184" fontId="5" fillId="9" borderId="184" xfId="13" applyNumberFormat="1" applyFont="1" applyFill="1" applyBorder="1" applyAlignment="1" applyProtection="1">
      <alignment horizontal="center" vertical="center" shrinkToFit="1"/>
      <protection locked="0"/>
    </xf>
    <xf numFmtId="179" fontId="5" fillId="9" borderId="33" xfId="13" applyNumberFormat="1" applyFont="1" applyFill="1" applyBorder="1" applyAlignment="1" applyProtection="1">
      <alignment horizontal="center" vertical="center" shrinkToFit="1"/>
      <protection locked="0"/>
    </xf>
    <xf numFmtId="184" fontId="5" fillId="9" borderId="36" xfId="13" applyNumberFormat="1" applyFont="1" applyFill="1" applyBorder="1" applyAlignment="1" applyProtection="1">
      <alignment horizontal="center" vertical="center" shrinkToFit="1"/>
      <protection locked="0"/>
    </xf>
    <xf numFmtId="177" fontId="42" fillId="10" borderId="151" xfId="13" applyNumberFormat="1" applyFont="1" applyFill="1" applyBorder="1" applyAlignment="1" applyProtection="1">
      <alignment vertical="center" shrinkToFit="1"/>
      <protection locked="0"/>
    </xf>
    <xf numFmtId="177" fontId="5" fillId="7" borderId="151" xfId="13" applyNumberFormat="1" applyFont="1" applyFill="1" applyBorder="1" applyAlignment="1" applyProtection="1">
      <alignment vertical="center" shrinkToFit="1"/>
      <protection locked="0"/>
    </xf>
    <xf numFmtId="177" fontId="5" fillId="7" borderId="20" xfId="13" applyNumberFormat="1" applyFont="1" applyFill="1" applyBorder="1" applyAlignment="1" applyProtection="1">
      <alignment vertical="center" shrinkToFit="1"/>
      <protection locked="0"/>
    </xf>
    <xf numFmtId="177" fontId="5" fillId="7" borderId="19" xfId="13" applyNumberFormat="1" applyFont="1" applyFill="1" applyBorder="1" applyAlignment="1" applyProtection="1">
      <alignment vertical="center" shrinkToFit="1"/>
      <protection locked="0"/>
    </xf>
    <xf numFmtId="177" fontId="5" fillId="7" borderId="151" xfId="0" applyNumberFormat="1" applyFont="1" applyFill="1" applyBorder="1" applyAlignment="1" applyProtection="1">
      <alignment vertical="center" shrinkToFit="1"/>
      <protection locked="0" hidden="1"/>
    </xf>
    <xf numFmtId="177" fontId="5" fillId="7" borderId="20" xfId="0" applyNumberFormat="1" applyFont="1" applyFill="1" applyBorder="1" applyAlignment="1" applyProtection="1">
      <alignment vertical="center" shrinkToFit="1"/>
      <protection locked="0" hidden="1"/>
    </xf>
    <xf numFmtId="177" fontId="5" fillId="7" borderId="18" xfId="0" applyNumberFormat="1" applyFont="1" applyFill="1" applyBorder="1" applyAlignment="1" applyProtection="1">
      <alignment vertical="center" shrinkToFit="1"/>
      <protection locked="0" hidden="1"/>
    </xf>
    <xf numFmtId="177" fontId="5" fillId="7" borderId="19" xfId="0" applyNumberFormat="1" applyFont="1" applyFill="1" applyBorder="1" applyAlignment="1" applyProtection="1">
      <alignment vertical="center" shrinkToFit="1"/>
      <protection locked="0" hidden="1"/>
    </xf>
    <xf numFmtId="177" fontId="28" fillId="7" borderId="33" xfId="4" applyNumberFormat="1" applyFont="1" applyFill="1" applyBorder="1" applyAlignment="1">
      <alignment vertical="center"/>
    </xf>
    <xf numFmtId="179" fontId="9" fillId="2" borderId="16" xfId="13" applyNumberFormat="1" applyFont="1" applyFill="1" applyBorder="1" applyAlignment="1">
      <alignment vertical="center" shrinkToFit="1"/>
    </xf>
    <xf numFmtId="179" fontId="5" fillId="2" borderId="20" xfId="13" applyNumberFormat="1" applyFont="1" applyFill="1" applyBorder="1" applyAlignment="1">
      <alignment vertical="center" shrinkToFit="1"/>
    </xf>
    <xf numFmtId="179" fontId="5" fillId="2" borderId="24" xfId="13" applyNumberFormat="1" applyFont="1" applyFill="1" applyBorder="1" applyAlignment="1">
      <alignment vertical="center" shrinkToFit="1"/>
    </xf>
    <xf numFmtId="182" fontId="8" fillId="3" borderId="14" xfId="3" applyNumberFormat="1" applyFont="1" applyFill="1" applyBorder="1" applyAlignment="1" applyProtection="1">
      <alignment horizontal="center" vertical="center" shrinkToFit="1"/>
      <protection hidden="1"/>
    </xf>
    <xf numFmtId="188" fontId="5" fillId="4" borderId="24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46" xfId="3" applyFont="1" applyFill="1" applyBorder="1" applyAlignment="1" applyProtection="1">
      <alignment horizontal="center" vertical="center" shrinkToFit="1"/>
      <protection locked="0"/>
    </xf>
    <xf numFmtId="38" fontId="43" fillId="0" borderId="16" xfId="4" applyFont="1" applyBorder="1" applyAlignment="1" applyProtection="1">
      <alignment horizontal="right" vertical="center" shrinkToFit="1"/>
      <protection hidden="1"/>
    </xf>
    <xf numFmtId="38" fontId="8" fillId="0" borderId="16" xfId="4" applyFont="1" applyBorder="1" applyAlignment="1" applyProtection="1">
      <alignment horizontal="right" vertical="center" shrinkToFit="1"/>
      <protection hidden="1"/>
    </xf>
    <xf numFmtId="38" fontId="43" fillId="0" borderId="124" xfId="4" applyFont="1" applyBorder="1" applyAlignment="1" applyProtection="1">
      <alignment horizontal="right" vertical="center" shrinkToFit="1"/>
      <protection hidden="1"/>
    </xf>
    <xf numFmtId="38" fontId="43" fillId="0" borderId="41" xfId="4" applyFont="1" applyBorder="1" applyAlignment="1" applyProtection="1">
      <alignment horizontal="right" vertical="center" shrinkToFit="1"/>
      <protection hidden="1"/>
    </xf>
    <xf numFmtId="38" fontId="8" fillId="0" borderId="41" xfId="4" applyFont="1" applyBorder="1" applyAlignment="1" applyProtection="1">
      <alignment horizontal="right" vertical="center" shrinkToFit="1"/>
      <protection hidden="1"/>
    </xf>
    <xf numFmtId="38" fontId="8" fillId="0" borderId="45" xfId="4" applyFont="1" applyBorder="1" applyAlignment="1" applyProtection="1">
      <alignment horizontal="right" vertical="center" shrinkToFit="1"/>
      <protection hidden="1"/>
    </xf>
    <xf numFmtId="38" fontId="8" fillId="0" borderId="36" xfId="4" applyFont="1" applyBorder="1" applyAlignment="1" applyProtection="1">
      <alignment vertical="center" shrinkToFit="1"/>
      <protection hidden="1"/>
    </xf>
    <xf numFmtId="38" fontId="8" fillId="0" borderId="184" xfId="4" applyFont="1" applyBorder="1" applyAlignment="1" applyProtection="1">
      <alignment vertical="center" shrinkToFit="1"/>
      <protection hidden="1"/>
    </xf>
    <xf numFmtId="38" fontId="5" fillId="2" borderId="18" xfId="4" applyFont="1" applyFill="1" applyBorder="1" applyAlignment="1" applyProtection="1">
      <alignment horizontal="center" vertical="center" shrinkToFit="1"/>
      <protection locked="0"/>
    </xf>
    <xf numFmtId="3" fontId="5" fillId="0" borderId="0" xfId="0" applyNumberFormat="1" applyFont="1" applyAlignment="1">
      <alignment horizontal="center" vertical="center"/>
    </xf>
    <xf numFmtId="179" fontId="8" fillId="3" borderId="120" xfId="13" applyNumberFormat="1" applyFont="1" applyFill="1" applyBorder="1" applyAlignment="1">
      <alignment vertical="center" shrinkToFit="1"/>
    </xf>
    <xf numFmtId="179" fontId="8" fillId="0" borderId="159" xfId="13" applyNumberFormat="1" applyFont="1" applyBorder="1" applyAlignment="1">
      <alignment vertical="center" shrinkToFit="1"/>
    </xf>
    <xf numFmtId="0" fontId="34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42" fillId="10" borderId="147" xfId="13" applyNumberFormat="1" applyFont="1" applyFill="1" applyBorder="1" applyAlignment="1" applyProtection="1">
      <alignment vertical="center" shrinkToFit="1"/>
      <protection locked="0"/>
    </xf>
    <xf numFmtId="0" fontId="5" fillId="2" borderId="21" xfId="13" applyFont="1" applyFill="1" applyBorder="1" applyAlignment="1" applyProtection="1">
      <alignment horizontal="center" vertical="center" shrinkToFit="1"/>
      <protection locked="0"/>
    </xf>
    <xf numFmtId="177" fontId="5" fillId="0" borderId="120" xfId="0" applyNumberFormat="1" applyFont="1" applyBorder="1" applyAlignment="1" applyProtection="1">
      <alignment vertical="center" shrinkToFit="1"/>
      <protection hidden="1"/>
    </xf>
    <xf numFmtId="177" fontId="5" fillId="0" borderId="2" xfId="0" applyNumberFormat="1" applyFont="1" applyBorder="1" applyAlignment="1" applyProtection="1">
      <alignment vertical="center" shrinkToFit="1"/>
      <protection hidden="1"/>
    </xf>
    <xf numFmtId="177" fontId="5" fillId="0" borderId="129" xfId="0" applyNumberFormat="1" applyFont="1" applyBorder="1" applyAlignment="1" applyProtection="1">
      <alignment vertical="center" shrinkToFit="1"/>
      <protection hidden="1"/>
    </xf>
    <xf numFmtId="177" fontId="5" fillId="0" borderId="42" xfId="0" applyNumberFormat="1" applyFont="1" applyBorder="1" applyAlignment="1" applyProtection="1">
      <alignment vertical="center" shrinkToFit="1"/>
      <protection hidden="1"/>
    </xf>
    <xf numFmtId="177" fontId="5" fillId="2" borderId="42" xfId="0" applyNumberFormat="1" applyFont="1" applyFill="1" applyBorder="1" applyAlignment="1" applyProtection="1">
      <alignment vertical="center" shrinkToFit="1"/>
      <protection locked="0"/>
    </xf>
    <xf numFmtId="177" fontId="5" fillId="0" borderId="122" xfId="0" applyNumberFormat="1" applyFont="1" applyBorder="1" applyAlignment="1" applyProtection="1">
      <alignment vertical="center" shrinkToFit="1"/>
      <protection hidden="1"/>
    </xf>
    <xf numFmtId="177" fontId="5" fillId="0" borderId="22" xfId="0" applyNumberFormat="1" applyFont="1" applyBorder="1" applyAlignment="1" applyProtection="1">
      <alignment vertical="center" shrinkToFit="1"/>
      <protection hidden="1"/>
    </xf>
    <xf numFmtId="177" fontId="5" fillId="0" borderId="141" xfId="0" applyNumberFormat="1" applyFont="1" applyBorder="1" applyAlignment="1" applyProtection="1">
      <alignment vertical="center" shrinkToFit="1"/>
      <protection hidden="1"/>
    </xf>
    <xf numFmtId="177" fontId="5" fillId="0" borderId="24" xfId="0" applyNumberFormat="1" applyFont="1" applyBorder="1" applyAlignment="1" applyProtection="1">
      <alignment vertical="center" shrinkToFit="1"/>
      <protection hidden="1"/>
    </xf>
    <xf numFmtId="177" fontId="5" fillId="0" borderId="23" xfId="0" applyNumberFormat="1" applyFont="1" applyBorder="1" applyAlignment="1" applyProtection="1">
      <alignment vertical="center" shrinkToFit="1"/>
      <protection hidden="1"/>
    </xf>
    <xf numFmtId="177" fontId="5" fillId="2" borderId="23" xfId="0" applyNumberFormat="1" applyFont="1" applyFill="1" applyBorder="1" applyAlignment="1" applyProtection="1">
      <alignment vertical="center" shrinkToFit="1"/>
      <protection locked="0"/>
    </xf>
    <xf numFmtId="177" fontId="5" fillId="0" borderId="73" xfId="0" applyNumberFormat="1" applyFont="1" applyBorder="1" applyAlignment="1" applyProtection="1">
      <alignment vertical="center" shrinkToFit="1"/>
      <protection hidden="1"/>
    </xf>
    <xf numFmtId="177" fontId="5" fillId="0" borderId="47" xfId="0" applyNumberFormat="1" applyFont="1" applyBorder="1" applyAlignment="1" applyProtection="1">
      <alignment vertical="center" shrinkToFit="1"/>
      <protection hidden="1"/>
    </xf>
    <xf numFmtId="177" fontId="5" fillId="0" borderId="114" xfId="0" applyNumberFormat="1" applyFont="1" applyBorder="1" applyAlignment="1" applyProtection="1">
      <alignment vertical="center" shrinkToFit="1"/>
      <protection hidden="1"/>
    </xf>
    <xf numFmtId="177" fontId="5" fillId="0" borderId="50" xfId="0" applyNumberFormat="1" applyFont="1" applyBorder="1" applyAlignment="1" applyProtection="1">
      <alignment vertical="center" shrinkToFit="1"/>
      <protection hidden="1"/>
    </xf>
    <xf numFmtId="177" fontId="5" fillId="0" borderId="52" xfId="0" applyNumberFormat="1" applyFont="1" applyBorder="1" applyAlignment="1" applyProtection="1">
      <alignment vertical="center" shrinkToFit="1"/>
      <protection hidden="1"/>
    </xf>
    <xf numFmtId="177" fontId="5" fillId="2" borderId="52" xfId="0" applyNumberFormat="1" applyFont="1" applyFill="1" applyBorder="1" applyAlignment="1" applyProtection="1">
      <alignment vertical="center" shrinkToFit="1"/>
      <protection locked="0"/>
    </xf>
    <xf numFmtId="177" fontId="5" fillId="0" borderId="80" xfId="0" applyNumberFormat="1" applyFont="1" applyBorder="1" applyAlignment="1" applyProtection="1">
      <alignment vertical="center" shrinkToFit="1"/>
      <protection hidden="1"/>
    </xf>
    <xf numFmtId="177" fontId="5" fillId="0" borderId="46" xfId="0" applyNumberFormat="1" applyFont="1" applyBorder="1" applyAlignment="1" applyProtection="1">
      <alignment vertical="center" shrinkToFit="1"/>
      <protection hidden="1"/>
    </xf>
    <xf numFmtId="177" fontId="5" fillId="0" borderId="142" xfId="0" applyNumberFormat="1" applyFont="1" applyBorder="1" applyAlignment="1" applyProtection="1">
      <alignment vertical="center" shrinkToFit="1"/>
      <protection hidden="1"/>
    </xf>
    <xf numFmtId="177" fontId="5" fillId="0" borderId="143" xfId="0" applyNumberFormat="1" applyFont="1" applyBorder="1" applyAlignment="1" applyProtection="1">
      <alignment vertical="center" shrinkToFit="1"/>
      <protection hidden="1"/>
    </xf>
    <xf numFmtId="177" fontId="5" fillId="0" borderId="53" xfId="0" applyNumberFormat="1" applyFont="1" applyBorder="1" applyAlignment="1" applyProtection="1">
      <alignment vertical="center" shrinkToFit="1"/>
      <protection hidden="1"/>
    </xf>
    <xf numFmtId="177" fontId="5" fillId="2" borderId="53" xfId="0" applyNumberFormat="1" applyFont="1" applyFill="1" applyBorder="1" applyAlignment="1" applyProtection="1">
      <alignment vertical="center" shrinkToFit="1"/>
      <protection locked="0"/>
    </xf>
    <xf numFmtId="177" fontId="5" fillId="0" borderId="82" xfId="0" applyNumberFormat="1" applyFont="1" applyBorder="1" applyAlignment="1" applyProtection="1">
      <alignment vertical="center" shrinkToFit="1"/>
      <protection hidden="1"/>
    </xf>
    <xf numFmtId="177" fontId="5" fillId="0" borderId="48" xfId="0" applyNumberFormat="1" applyFont="1" applyBorder="1" applyAlignment="1" applyProtection="1">
      <alignment vertical="center" shrinkToFit="1"/>
      <protection hidden="1"/>
    </xf>
    <xf numFmtId="177" fontId="5" fillId="0" borderId="144" xfId="0" applyNumberFormat="1" applyFont="1" applyBorder="1" applyAlignment="1" applyProtection="1">
      <alignment vertical="center" shrinkToFit="1"/>
      <protection hidden="1"/>
    </xf>
    <xf numFmtId="177" fontId="5" fillId="0" borderId="51" xfId="0" applyNumberFormat="1" applyFont="1" applyBorder="1" applyAlignment="1" applyProtection="1">
      <alignment vertical="center" shrinkToFit="1"/>
      <protection hidden="1"/>
    </xf>
    <xf numFmtId="177" fontId="5" fillId="0" borderId="54" xfId="0" applyNumberFormat="1" applyFont="1" applyBorder="1" applyAlignment="1" applyProtection="1">
      <alignment vertical="center" shrinkToFit="1"/>
      <protection hidden="1"/>
    </xf>
    <xf numFmtId="177" fontId="5" fillId="2" borderId="54" xfId="0" applyNumberFormat="1" applyFont="1" applyFill="1" applyBorder="1" applyAlignment="1" applyProtection="1">
      <alignment vertical="center" shrinkToFit="1"/>
      <protection locked="0"/>
    </xf>
    <xf numFmtId="177" fontId="5" fillId="0" borderId="145" xfId="0" applyNumberFormat="1" applyFont="1" applyBorder="1" applyAlignment="1" applyProtection="1">
      <alignment vertical="center" shrinkToFit="1"/>
      <protection hidden="1"/>
    </xf>
    <xf numFmtId="177" fontId="5" fillId="0" borderId="55" xfId="0" applyNumberFormat="1" applyFont="1" applyBorder="1" applyAlignment="1" applyProtection="1">
      <alignment vertical="center" shrinkToFit="1"/>
      <protection hidden="1"/>
    </xf>
    <xf numFmtId="177" fontId="5" fillId="0" borderId="115" xfId="0" applyNumberFormat="1" applyFont="1" applyBorder="1" applyAlignment="1" applyProtection="1">
      <alignment vertical="center" shrinkToFit="1"/>
      <protection hidden="1"/>
    </xf>
    <xf numFmtId="177" fontId="5" fillId="0" borderId="56" xfId="0" applyNumberFormat="1" applyFont="1" applyBorder="1" applyAlignment="1" applyProtection="1">
      <alignment vertical="center" shrinkToFit="1"/>
      <protection hidden="1"/>
    </xf>
    <xf numFmtId="177" fontId="5" fillId="2" borderId="56" xfId="0" applyNumberFormat="1" applyFont="1" applyFill="1" applyBorder="1" applyAlignment="1" applyProtection="1">
      <alignment vertical="center" shrinkToFit="1"/>
      <protection locked="0"/>
    </xf>
    <xf numFmtId="177" fontId="5" fillId="0" borderId="146" xfId="0" applyNumberFormat="1" applyFont="1" applyBorder="1" applyAlignment="1" applyProtection="1">
      <alignment vertical="center" shrinkToFit="1"/>
      <protection hidden="1"/>
    </xf>
    <xf numFmtId="177" fontId="5" fillId="0" borderId="57" xfId="0" applyNumberFormat="1" applyFont="1" applyBorder="1" applyAlignment="1" applyProtection="1">
      <alignment vertical="center" shrinkToFit="1"/>
      <protection hidden="1"/>
    </xf>
    <xf numFmtId="177" fontId="5" fillId="2" borderId="57" xfId="0" applyNumberFormat="1" applyFont="1" applyFill="1" applyBorder="1" applyAlignment="1" applyProtection="1">
      <alignment vertical="center" shrinkToFit="1"/>
      <protection locked="0"/>
    </xf>
    <xf numFmtId="177" fontId="5" fillId="2" borderId="30" xfId="0" applyNumberFormat="1" applyFont="1" applyFill="1" applyBorder="1" applyAlignment="1" applyProtection="1">
      <alignment vertical="center" shrinkToFit="1"/>
      <protection locked="0"/>
    </xf>
    <xf numFmtId="177" fontId="5" fillId="0" borderId="121" xfId="0" applyNumberFormat="1" applyFont="1" applyBorder="1" applyAlignment="1" applyProtection="1">
      <alignment vertical="center" shrinkToFit="1"/>
      <protection hidden="1"/>
    </xf>
    <xf numFmtId="177" fontId="5" fillId="0" borderId="20" xfId="0" applyNumberFormat="1" applyFont="1" applyBorder="1" applyAlignment="1" applyProtection="1">
      <alignment vertical="center" shrinkToFit="1"/>
      <protection hidden="1"/>
    </xf>
    <xf numFmtId="177" fontId="5" fillId="0" borderId="147" xfId="0" applyNumberFormat="1" applyFont="1" applyBorder="1" applyAlignment="1" applyProtection="1">
      <alignment vertical="center" shrinkToFit="1"/>
      <protection hidden="1"/>
    </xf>
    <xf numFmtId="177" fontId="5" fillId="0" borderId="43" xfId="0" applyNumberFormat="1" applyFont="1" applyBorder="1" applyAlignment="1" applyProtection="1">
      <alignment vertical="center" shrinkToFit="1"/>
      <protection hidden="1"/>
    </xf>
    <xf numFmtId="177" fontId="5" fillId="2" borderId="43" xfId="0" applyNumberFormat="1" applyFont="1" applyFill="1" applyBorder="1" applyAlignment="1" applyProtection="1">
      <alignment vertical="center" shrinkToFit="1"/>
      <protection locked="0"/>
    </xf>
    <xf numFmtId="177" fontId="5" fillId="0" borderId="18" xfId="0" applyNumberFormat="1" applyFont="1" applyBorder="1" applyAlignment="1" applyProtection="1">
      <alignment vertical="center" shrinkToFit="1"/>
      <protection hidden="1"/>
    </xf>
    <xf numFmtId="177" fontId="5" fillId="0" borderId="151" xfId="0" applyNumberFormat="1" applyFont="1" applyBorder="1" applyAlignment="1" applyProtection="1">
      <alignment vertical="center" shrinkToFit="1"/>
      <protection hidden="1"/>
    </xf>
    <xf numFmtId="177" fontId="5" fillId="0" borderId="19" xfId="0" applyNumberFormat="1" applyFont="1" applyBorder="1" applyAlignment="1" applyProtection="1">
      <alignment vertical="center" shrinkToFit="1"/>
      <protection hidden="1"/>
    </xf>
    <xf numFmtId="177" fontId="5" fillId="0" borderId="41" xfId="0" applyNumberFormat="1" applyFont="1" applyBorder="1" applyAlignment="1" applyProtection="1">
      <alignment vertical="center" shrinkToFit="1"/>
      <protection hidden="1"/>
    </xf>
    <xf numFmtId="177" fontId="5" fillId="0" borderId="148" xfId="0" applyNumberFormat="1" applyFont="1" applyBorder="1" applyAlignment="1" applyProtection="1">
      <alignment vertical="center" shrinkToFit="1"/>
      <protection hidden="1"/>
    </xf>
    <xf numFmtId="177" fontId="5" fillId="0" borderId="58" xfId="0" applyNumberFormat="1" applyFont="1" applyBorder="1" applyAlignment="1" applyProtection="1">
      <alignment vertical="center" shrinkToFit="1"/>
      <protection hidden="1"/>
    </xf>
    <xf numFmtId="177" fontId="5" fillId="2" borderId="58" xfId="0" applyNumberFormat="1" applyFont="1" applyFill="1" applyBorder="1" applyAlignment="1" applyProtection="1">
      <alignment vertical="center" shrinkToFit="1"/>
      <protection locked="0"/>
    </xf>
    <xf numFmtId="177" fontId="5" fillId="6" borderId="121" xfId="0" applyNumberFormat="1" applyFont="1" applyFill="1" applyBorder="1" applyAlignment="1" applyProtection="1">
      <alignment vertical="center" shrinkToFit="1"/>
      <protection locked="0"/>
    </xf>
    <xf numFmtId="177" fontId="5" fillId="7" borderId="151" xfId="0" applyNumberFormat="1" applyFont="1" applyFill="1" applyBorder="1" applyAlignment="1" applyProtection="1">
      <alignment vertical="center" shrinkToFit="1"/>
      <protection locked="0"/>
    </xf>
    <xf numFmtId="177" fontId="5" fillId="7" borderId="20" xfId="0" applyNumberFormat="1" applyFont="1" applyFill="1" applyBorder="1" applyAlignment="1" applyProtection="1">
      <alignment vertical="center" shrinkToFit="1"/>
      <protection locked="0"/>
    </xf>
    <xf numFmtId="177" fontId="5" fillId="7" borderId="18" xfId="0" applyNumberFormat="1" applyFont="1" applyFill="1" applyBorder="1" applyAlignment="1" applyProtection="1">
      <alignment vertical="center" shrinkToFit="1"/>
      <protection locked="0"/>
    </xf>
    <xf numFmtId="177" fontId="5" fillId="7" borderId="19" xfId="0" applyNumberFormat="1" applyFont="1" applyFill="1" applyBorder="1" applyAlignment="1" applyProtection="1">
      <alignment vertical="center" shrinkToFit="1"/>
      <protection locked="0"/>
    </xf>
    <xf numFmtId="177" fontId="5" fillId="0" borderId="124" xfId="0" applyNumberFormat="1" applyFont="1" applyBorder="1" applyAlignment="1" applyProtection="1">
      <alignment vertical="center" shrinkToFit="1"/>
      <protection hidden="1"/>
    </xf>
    <xf numFmtId="177" fontId="5" fillId="0" borderId="132" xfId="0" applyNumberFormat="1" applyFont="1" applyBorder="1" applyAlignment="1" applyProtection="1">
      <alignment vertical="center" shrinkToFit="1"/>
      <protection hidden="1"/>
    </xf>
    <xf numFmtId="177" fontId="5" fillId="0" borderId="152" xfId="0" applyNumberFormat="1" applyFont="1" applyBorder="1" applyAlignment="1" applyProtection="1">
      <alignment vertical="center" shrinkToFit="1"/>
      <protection hidden="1"/>
    </xf>
    <xf numFmtId="177" fontId="5" fillId="0" borderId="153" xfId="0" applyNumberFormat="1" applyFont="1" applyBorder="1" applyAlignment="1" applyProtection="1">
      <alignment vertical="center" shrinkToFit="1"/>
      <protection hidden="1"/>
    </xf>
    <xf numFmtId="177" fontId="5" fillId="0" borderId="154" xfId="0" applyNumberFormat="1" applyFont="1" applyBorder="1" applyAlignment="1" applyProtection="1">
      <alignment vertical="center" shrinkToFit="1"/>
      <protection hidden="1"/>
    </xf>
    <xf numFmtId="177" fontId="5" fillId="0" borderId="155" xfId="0" applyNumberFormat="1" applyFont="1" applyBorder="1" applyAlignment="1" applyProtection="1">
      <alignment vertical="center" shrinkToFit="1"/>
      <protection hidden="1"/>
    </xf>
    <xf numFmtId="177" fontId="5" fillId="0" borderId="156" xfId="0" applyNumberFormat="1" applyFont="1" applyBorder="1" applyAlignment="1" applyProtection="1">
      <alignment vertical="center" shrinkToFit="1"/>
      <protection hidden="1"/>
    </xf>
    <xf numFmtId="177" fontId="5" fillId="0" borderId="60" xfId="0" applyNumberFormat="1" applyFont="1" applyBorder="1" applyAlignment="1" applyProtection="1">
      <alignment vertical="center" shrinkToFit="1"/>
      <protection hidden="1"/>
    </xf>
    <xf numFmtId="177" fontId="5" fillId="0" borderId="157" xfId="0" applyNumberFormat="1" applyFont="1" applyBorder="1" applyAlignment="1" applyProtection="1">
      <alignment vertical="center" shrinkToFit="1"/>
      <protection hidden="1"/>
    </xf>
    <xf numFmtId="177" fontId="5" fillId="0" borderId="64" xfId="0" applyNumberFormat="1" applyFont="1" applyBorder="1" applyAlignment="1" applyProtection="1">
      <alignment vertical="center" shrinkToFit="1"/>
      <protection hidden="1"/>
    </xf>
    <xf numFmtId="177" fontId="5" fillId="0" borderId="63" xfId="0" applyNumberFormat="1" applyFont="1" applyBorder="1" applyAlignment="1" applyProtection="1">
      <alignment vertical="center" shrinkToFit="1"/>
      <protection hidden="1"/>
    </xf>
    <xf numFmtId="177" fontId="5" fillId="0" borderId="61" xfId="0" applyNumberFormat="1" applyFont="1" applyBorder="1" applyAlignment="1" applyProtection="1">
      <alignment vertical="center" shrinkToFit="1"/>
      <protection hidden="1"/>
    </xf>
    <xf numFmtId="177" fontId="5" fillId="0" borderId="159" xfId="0" applyNumberFormat="1" applyFont="1" applyBorder="1" applyAlignment="1" applyProtection="1">
      <alignment vertical="center" shrinkToFit="1"/>
      <protection hidden="1"/>
    </xf>
    <xf numFmtId="177" fontId="5" fillId="0" borderId="3" xfId="0" applyNumberFormat="1" applyFont="1" applyBorder="1" applyAlignment="1" applyProtection="1">
      <alignment vertical="center" shrinkToFit="1"/>
      <protection hidden="1"/>
    </xf>
    <xf numFmtId="177" fontId="5" fillId="0" borderId="160" xfId="0" applyNumberFormat="1" applyFont="1" applyBorder="1" applyAlignment="1" applyProtection="1">
      <alignment vertical="center" shrinkToFit="1"/>
      <protection hidden="1"/>
    </xf>
    <xf numFmtId="177" fontId="5" fillId="0" borderId="62" xfId="0" applyNumberFormat="1" applyFont="1" applyBorder="1" applyAlignment="1" applyProtection="1">
      <alignment vertical="center" shrinkToFit="1"/>
      <protection hidden="1"/>
    </xf>
    <xf numFmtId="177" fontId="5" fillId="2" borderId="62" xfId="0" applyNumberFormat="1" applyFont="1" applyFill="1" applyBorder="1" applyAlignment="1" applyProtection="1">
      <alignment vertical="center" shrinkToFit="1"/>
      <protection locked="0"/>
    </xf>
    <xf numFmtId="177" fontId="43" fillId="2" borderId="59" xfId="0" applyNumberFormat="1" applyFont="1" applyFill="1" applyBorder="1" applyAlignment="1" applyProtection="1">
      <alignment vertical="center" shrinkToFit="1"/>
      <protection locked="0"/>
    </xf>
    <xf numFmtId="0" fontId="43" fillId="0" borderId="0" xfId="0" applyFont="1" applyAlignment="1">
      <alignment vertical="center"/>
    </xf>
    <xf numFmtId="0" fontId="5" fillId="0" borderId="106" xfId="0" applyFont="1" applyBorder="1" applyAlignment="1">
      <alignment horizontal="center" vertical="center"/>
    </xf>
    <xf numFmtId="177" fontId="5" fillId="7" borderId="121" xfId="0" applyNumberFormat="1" applyFont="1" applyFill="1" applyBorder="1" applyAlignment="1" applyProtection="1">
      <alignment vertical="center" shrinkToFit="1"/>
      <protection locked="0" hidden="1"/>
    </xf>
    <xf numFmtId="177" fontId="5" fillId="7" borderId="121" xfId="0" applyNumberFormat="1" applyFont="1" applyFill="1" applyBorder="1" applyAlignment="1" applyProtection="1">
      <alignment vertical="center" shrinkToFit="1"/>
      <protection locked="0"/>
    </xf>
    <xf numFmtId="0" fontId="34" fillId="0" borderId="0" xfId="13" quotePrefix="1" applyFont="1" applyAlignment="1">
      <alignment horizontal="left" vertical="center"/>
    </xf>
    <xf numFmtId="38" fontId="5" fillId="0" borderId="0" xfId="3" applyFont="1" applyAlignment="1">
      <alignment vertical="center"/>
    </xf>
    <xf numFmtId="0" fontId="5" fillId="8" borderId="39" xfId="0" applyFont="1" applyFill="1" applyBorder="1" applyAlignment="1" applyProtection="1">
      <alignment vertical="center"/>
      <protection locked="0"/>
    </xf>
    <xf numFmtId="0" fontId="5" fillId="8" borderId="129" xfId="0" applyFont="1" applyFill="1" applyBorder="1" applyAlignment="1" applyProtection="1">
      <alignment vertical="center"/>
      <protection locked="0"/>
    </xf>
    <xf numFmtId="0" fontId="5" fillId="8" borderId="42" xfId="0" applyFont="1" applyFill="1" applyBorder="1" applyAlignment="1" applyProtection="1">
      <alignment vertical="center"/>
      <protection locked="0"/>
    </xf>
    <xf numFmtId="0" fontId="5" fillId="8" borderId="151" xfId="0" applyFont="1" applyFill="1" applyBorder="1" applyAlignment="1" applyProtection="1">
      <alignment vertical="center"/>
      <protection locked="0"/>
    </xf>
    <xf numFmtId="0" fontId="5" fillId="8" borderId="147" xfId="0" applyFont="1" applyFill="1" applyBorder="1" applyAlignment="1" applyProtection="1">
      <alignment vertical="center"/>
      <protection locked="0"/>
    </xf>
    <xf numFmtId="0" fontId="5" fillId="8" borderId="43" xfId="0" applyFont="1" applyFill="1" applyBorder="1" applyAlignment="1" applyProtection="1">
      <alignment vertical="center"/>
      <protection locked="0"/>
    </xf>
    <xf numFmtId="0" fontId="5" fillId="8" borderId="37" xfId="0" applyFont="1" applyFill="1" applyBorder="1" applyAlignment="1" applyProtection="1">
      <alignment vertical="center"/>
      <protection locked="0"/>
    </xf>
    <xf numFmtId="0" fontId="5" fillId="8" borderId="160" xfId="0" applyFont="1" applyFill="1" applyBorder="1" applyAlignment="1" applyProtection="1">
      <alignment vertical="center"/>
      <protection locked="0"/>
    </xf>
    <xf numFmtId="0" fontId="5" fillId="8" borderId="62" xfId="0" applyFont="1" applyFill="1" applyBorder="1" applyAlignment="1" applyProtection="1">
      <alignment vertical="center"/>
      <protection locked="0"/>
    </xf>
    <xf numFmtId="0" fontId="22" fillId="0" borderId="37" xfId="0" applyFont="1" applyBorder="1" applyAlignment="1">
      <alignment horizontal="distributed" vertical="center"/>
    </xf>
    <xf numFmtId="0" fontId="22" fillId="0" borderId="160" xfId="0" applyFont="1" applyBorder="1" applyAlignment="1">
      <alignment horizontal="distributed" vertical="center"/>
    </xf>
    <xf numFmtId="177" fontId="8" fillId="3" borderId="120" xfId="13" applyNumberFormat="1" applyFont="1" applyFill="1" applyBorder="1" applyAlignment="1" applyProtection="1">
      <alignment vertical="center" shrinkToFit="1"/>
      <protection hidden="1"/>
    </xf>
    <xf numFmtId="177" fontId="8" fillId="3" borderId="121" xfId="13" applyNumberFormat="1" applyFont="1" applyFill="1" applyBorder="1" applyAlignment="1" applyProtection="1">
      <alignment vertical="center" shrinkToFit="1"/>
      <protection hidden="1"/>
    </xf>
    <xf numFmtId="177" fontId="8" fillId="3" borderId="122" xfId="13" applyNumberFormat="1" applyFont="1" applyFill="1" applyBorder="1" applyAlignment="1" applyProtection="1">
      <alignment vertical="center" shrinkToFit="1"/>
      <protection hidden="1"/>
    </xf>
    <xf numFmtId="177" fontId="8" fillId="0" borderId="120" xfId="13" applyNumberFormat="1" applyFont="1" applyBorder="1" applyAlignment="1" applyProtection="1">
      <alignment vertical="center" shrinkToFit="1"/>
      <protection hidden="1"/>
    </xf>
    <xf numFmtId="177" fontId="8" fillId="3" borderId="111" xfId="13" applyNumberFormat="1" applyFont="1" applyFill="1" applyBorder="1" applyAlignment="1" applyProtection="1">
      <alignment vertical="center" shrinkToFit="1"/>
      <protection hidden="1"/>
    </xf>
    <xf numFmtId="177" fontId="42" fillId="10" borderId="121" xfId="13" applyNumberFormat="1" applyFont="1" applyFill="1" applyBorder="1" applyAlignment="1" applyProtection="1">
      <alignment vertical="center" shrinkToFit="1"/>
      <protection locked="0"/>
    </xf>
    <xf numFmtId="177" fontId="8" fillId="0" borderId="121" xfId="13" applyNumberFormat="1" applyFont="1" applyBorder="1" applyAlignment="1">
      <alignment vertical="center" shrinkToFit="1"/>
    </xf>
    <xf numFmtId="177" fontId="5" fillId="7" borderId="121" xfId="13" applyNumberFormat="1" applyFont="1" applyFill="1" applyBorder="1" applyAlignment="1" applyProtection="1">
      <alignment vertical="center" shrinkToFit="1"/>
      <protection locked="0"/>
    </xf>
    <xf numFmtId="177" fontId="8" fillId="3" borderId="124" xfId="13" applyNumberFormat="1" applyFont="1" applyFill="1" applyBorder="1" applyAlignment="1" applyProtection="1">
      <alignment vertical="center" shrinkToFit="1"/>
      <protection hidden="1"/>
    </xf>
    <xf numFmtId="177" fontId="8" fillId="0" borderId="100" xfId="13" applyNumberFormat="1" applyFont="1" applyBorder="1" applyAlignment="1" applyProtection="1">
      <alignment vertical="center" shrinkToFit="1"/>
      <protection hidden="1"/>
    </xf>
    <xf numFmtId="177" fontId="5" fillId="2" borderId="51" xfId="13" applyNumberFormat="1" applyFont="1" applyFill="1" applyBorder="1" applyAlignment="1" applyProtection="1">
      <alignment vertical="center" shrinkToFit="1"/>
      <protection locked="0"/>
    </xf>
    <xf numFmtId="177" fontId="5" fillId="2" borderId="49" xfId="13" applyNumberFormat="1" applyFont="1" applyFill="1" applyBorder="1" applyAlignment="1" applyProtection="1">
      <alignment vertical="center" shrinkToFit="1"/>
      <protection locked="0"/>
    </xf>
    <xf numFmtId="177" fontId="5" fillId="7" borderId="143" xfId="13" applyNumberFormat="1" applyFont="1" applyFill="1" applyBorder="1" applyAlignment="1" applyProtection="1">
      <alignment vertical="center" shrinkToFit="1"/>
      <protection locked="0"/>
    </xf>
    <xf numFmtId="179" fontId="8" fillId="0" borderId="7" xfId="13" applyNumberFormat="1" applyFont="1" applyBorder="1" applyAlignment="1" applyProtection="1">
      <alignment horizontal="right" vertical="center" shrinkToFit="1"/>
      <protection hidden="1"/>
    </xf>
    <xf numFmtId="0" fontId="30" fillId="7" borderId="40" xfId="12" applyFont="1" applyFill="1" applyBorder="1" applyAlignment="1" applyProtection="1">
      <alignment horizontal="left" vertical="center" justifyLastLine="1"/>
      <protection locked="0"/>
    </xf>
    <xf numFmtId="0" fontId="30" fillId="7" borderId="9" xfId="12" applyFont="1" applyFill="1" applyBorder="1" applyAlignment="1" applyProtection="1">
      <alignment horizontal="left" vertical="center" justifyLastLine="1"/>
      <protection locked="0"/>
    </xf>
    <xf numFmtId="0" fontId="30" fillId="7" borderId="107" xfId="12" applyFont="1" applyFill="1" applyBorder="1" applyAlignment="1" applyProtection="1">
      <alignment horizontal="left" vertical="center" justifyLastLine="1"/>
      <protection locked="0"/>
    </xf>
    <xf numFmtId="0" fontId="5" fillId="0" borderId="106" xfId="0" applyFont="1" applyBorder="1" applyAlignment="1">
      <alignment horizontal="distributed" vertical="center"/>
    </xf>
    <xf numFmtId="0" fontId="33" fillId="0" borderId="106" xfId="0" applyFont="1" applyBorder="1" applyAlignment="1">
      <alignment horizontal="center" vertical="center"/>
    </xf>
    <xf numFmtId="177" fontId="5" fillId="0" borderId="106" xfId="13" applyNumberFormat="1" applyFont="1" applyBorder="1" applyAlignment="1" applyProtection="1">
      <alignment vertical="center" shrinkToFit="1"/>
      <protection locked="0"/>
    </xf>
    <xf numFmtId="177" fontId="5" fillId="0" borderId="106" xfId="13" applyNumberFormat="1" applyFont="1" applyBorder="1" applyAlignment="1" applyProtection="1">
      <alignment vertical="center" shrinkToFit="1"/>
      <protection hidden="1"/>
    </xf>
    <xf numFmtId="177" fontId="5" fillId="0" borderId="8" xfId="13" applyNumberFormat="1" applyFont="1" applyBorder="1" applyAlignment="1" applyProtection="1">
      <alignment vertical="center" shrinkToFit="1"/>
      <protection hidden="1"/>
    </xf>
    <xf numFmtId="177" fontId="5" fillId="0" borderId="10" xfId="13" applyNumberFormat="1" applyFont="1" applyBorder="1" applyAlignment="1" applyProtection="1">
      <alignment vertical="center" shrinkToFit="1"/>
      <protection hidden="1"/>
    </xf>
    <xf numFmtId="177" fontId="5" fillId="0" borderId="169" xfId="13" applyNumberFormat="1" applyFont="1" applyBorder="1" applyAlignment="1" applyProtection="1">
      <alignment vertical="center" shrinkToFit="1"/>
      <protection hidden="1"/>
    </xf>
    <xf numFmtId="0" fontId="5" fillId="0" borderId="6" xfId="13" quotePrefix="1" applyFont="1" applyBorder="1" applyAlignment="1">
      <alignment horizontal="distributed" vertical="center"/>
    </xf>
    <xf numFmtId="177" fontId="5" fillId="0" borderId="122" xfId="13" applyNumberFormat="1" applyFont="1" applyBorder="1" applyAlignment="1" applyProtection="1">
      <alignment vertical="center" shrinkToFit="1"/>
      <protection locked="0"/>
    </xf>
    <xf numFmtId="177" fontId="5" fillId="0" borderId="122" xfId="13" applyNumberFormat="1" applyFont="1" applyBorder="1" applyAlignment="1" applyProtection="1">
      <alignment vertical="center" shrinkToFit="1"/>
      <protection hidden="1"/>
    </xf>
    <xf numFmtId="177" fontId="5" fillId="0" borderId="24" xfId="13" applyNumberFormat="1" applyFont="1" applyBorder="1" applyAlignment="1" applyProtection="1">
      <alignment vertical="center" shrinkToFit="1"/>
      <protection hidden="1"/>
    </xf>
    <xf numFmtId="177" fontId="5" fillId="0" borderId="22" xfId="13" applyNumberFormat="1" applyFont="1" applyBorder="1" applyAlignment="1" applyProtection="1">
      <alignment vertical="center" shrinkToFit="1"/>
      <protection hidden="1"/>
    </xf>
    <xf numFmtId="177" fontId="5" fillId="0" borderId="23" xfId="13" applyNumberFormat="1" applyFont="1" applyBorder="1" applyAlignment="1" applyProtection="1">
      <alignment vertical="center" shrinkToFit="1"/>
      <protection hidden="1"/>
    </xf>
    <xf numFmtId="0" fontId="5" fillId="0" borderId="168" xfId="13" applyFont="1" applyBorder="1" applyAlignment="1">
      <alignment horizontal="distributed" vertical="center"/>
    </xf>
    <xf numFmtId="177" fontId="5" fillId="0" borderId="73" xfId="13" applyNumberFormat="1" applyFont="1" applyBorder="1" applyAlignment="1" applyProtection="1">
      <alignment vertical="center" shrinkToFit="1"/>
      <protection locked="0"/>
    </xf>
    <xf numFmtId="177" fontId="5" fillId="0" borderId="50" xfId="13" applyNumberFormat="1" applyFont="1" applyBorder="1" applyAlignment="1" applyProtection="1">
      <alignment vertical="center" shrinkToFit="1"/>
      <protection locked="0"/>
    </xf>
    <xf numFmtId="177" fontId="5" fillId="0" borderId="47" xfId="13" applyNumberFormat="1" applyFont="1" applyBorder="1" applyAlignment="1" applyProtection="1">
      <alignment vertical="center" shrinkToFit="1"/>
      <protection locked="0"/>
    </xf>
    <xf numFmtId="177" fontId="5" fillId="0" borderId="52" xfId="13" applyNumberFormat="1" applyFont="1" applyBorder="1" applyAlignment="1" applyProtection="1">
      <alignment vertical="center" shrinkToFit="1"/>
      <protection locked="0"/>
    </xf>
    <xf numFmtId="177" fontId="5" fillId="0" borderId="77" xfId="13" applyNumberFormat="1" applyFont="1" applyBorder="1" applyAlignment="1" applyProtection="1">
      <alignment vertical="center" shrinkToFit="1"/>
      <protection locked="0"/>
    </xf>
    <xf numFmtId="177" fontId="5" fillId="0" borderId="104" xfId="13" applyNumberFormat="1" applyFont="1" applyBorder="1" applyAlignment="1" applyProtection="1">
      <alignment vertical="center" shrinkToFit="1"/>
      <protection hidden="1"/>
    </xf>
    <xf numFmtId="177" fontId="5" fillId="0" borderId="186" xfId="13" applyNumberFormat="1" applyFont="1" applyBorder="1" applyAlignment="1" applyProtection="1">
      <alignment vertical="center" shrinkToFit="1"/>
      <protection hidden="1"/>
    </xf>
    <xf numFmtId="177" fontId="5" fillId="0" borderId="123" xfId="13" applyNumberFormat="1" applyFont="1" applyBorder="1" applyAlignment="1" applyProtection="1">
      <alignment vertical="center" shrinkToFit="1"/>
      <protection hidden="1"/>
    </xf>
    <xf numFmtId="177" fontId="5" fillId="0" borderId="119" xfId="13" applyNumberFormat="1" applyFont="1" applyBorder="1" applyAlignment="1" applyProtection="1">
      <alignment vertical="center" shrinkToFit="1"/>
      <protection hidden="1"/>
    </xf>
    <xf numFmtId="177" fontId="5" fillId="0" borderId="134" xfId="13" applyNumberFormat="1" applyFont="1" applyBorder="1" applyAlignment="1" applyProtection="1">
      <alignment vertical="center" shrinkToFit="1"/>
      <protection hidden="1"/>
    </xf>
    <xf numFmtId="177" fontId="5" fillId="0" borderId="2" xfId="13" applyNumberFormat="1" applyFont="1" applyBorder="1" applyAlignment="1" applyProtection="1">
      <alignment vertical="center" shrinkToFit="1"/>
      <protection hidden="1"/>
    </xf>
    <xf numFmtId="177" fontId="5" fillId="0" borderId="33" xfId="13" applyNumberFormat="1" applyFont="1" applyBorder="1" applyAlignment="1" applyProtection="1">
      <alignment vertical="center" shrinkToFit="1"/>
      <protection hidden="1"/>
    </xf>
    <xf numFmtId="190" fontId="5" fillId="0" borderId="111" xfId="13" applyNumberFormat="1" applyFont="1" applyBorder="1" applyAlignment="1" applyProtection="1">
      <alignment vertical="center" shrinkToFit="1"/>
      <protection hidden="1"/>
    </xf>
    <xf numFmtId="177" fontId="5" fillId="0" borderId="18" xfId="13" applyNumberFormat="1" applyFont="1" applyBorder="1" applyAlignment="1" applyProtection="1">
      <alignment vertical="center" shrinkToFit="1"/>
      <protection hidden="1"/>
    </xf>
    <xf numFmtId="177" fontId="5" fillId="0" borderId="20" xfId="13" applyNumberFormat="1" applyFont="1" applyBorder="1" applyAlignment="1" applyProtection="1">
      <alignment vertical="center" shrinkToFit="1"/>
      <protection hidden="1"/>
    </xf>
    <xf numFmtId="190" fontId="5" fillId="0" borderId="121" xfId="13" applyNumberFormat="1" applyFont="1" applyBorder="1" applyAlignment="1" applyProtection="1">
      <alignment vertical="center" shrinkToFit="1"/>
      <protection hidden="1"/>
    </xf>
    <xf numFmtId="38" fontId="5" fillId="0" borderId="19" xfId="13" applyNumberFormat="1" applyFont="1" applyBorder="1" applyAlignment="1" applyProtection="1">
      <alignment vertical="center"/>
      <protection hidden="1"/>
    </xf>
    <xf numFmtId="38" fontId="5" fillId="0" borderId="121" xfId="13" applyNumberFormat="1" applyFont="1" applyBorder="1" applyAlignment="1" applyProtection="1">
      <alignment vertical="center" shrinkToFit="1"/>
      <protection hidden="1"/>
    </xf>
    <xf numFmtId="177" fontId="5" fillId="0" borderId="41" xfId="13" applyNumberFormat="1" applyFont="1" applyBorder="1" applyAlignment="1" applyProtection="1">
      <alignment vertical="center" shrinkToFit="1"/>
      <protection hidden="1"/>
    </xf>
    <xf numFmtId="177" fontId="5" fillId="0" borderId="13" xfId="13" applyNumberFormat="1" applyFont="1" applyBorder="1" applyAlignment="1" applyProtection="1">
      <alignment vertical="center" shrinkToFit="1"/>
      <protection hidden="1"/>
    </xf>
    <xf numFmtId="177" fontId="5" fillId="0" borderId="128" xfId="13" applyNumberFormat="1" applyFont="1" applyBorder="1" applyAlignment="1" applyProtection="1">
      <alignment vertical="center" shrinkToFit="1"/>
      <protection hidden="1"/>
    </xf>
    <xf numFmtId="177" fontId="5" fillId="0" borderId="100" xfId="13" applyNumberFormat="1" applyFont="1" applyBorder="1" applyAlignment="1" applyProtection="1">
      <alignment vertical="center" shrinkToFit="1"/>
      <protection hidden="1"/>
    </xf>
    <xf numFmtId="177" fontId="5" fillId="0" borderId="185" xfId="13" applyNumberFormat="1" applyFont="1" applyBorder="1" applyAlignment="1" applyProtection="1">
      <alignment vertical="center" shrinkToFit="1"/>
      <protection hidden="1"/>
    </xf>
    <xf numFmtId="38" fontId="5" fillId="0" borderId="133" xfId="3" applyFont="1" applyFill="1" applyBorder="1" applyAlignment="1" applyProtection="1">
      <alignment vertical="center"/>
      <protection hidden="1"/>
    </xf>
    <xf numFmtId="177" fontId="5" fillId="0" borderId="135" xfId="13" applyNumberFormat="1" applyFont="1" applyBorder="1" applyAlignment="1" applyProtection="1">
      <alignment vertical="center" shrinkToFit="1"/>
      <protection hidden="1"/>
    </xf>
    <xf numFmtId="177" fontId="5" fillId="0" borderId="12" xfId="13" applyNumberFormat="1" applyFont="1" applyBorder="1" applyAlignment="1" applyProtection="1">
      <alignment vertical="center" shrinkToFit="1"/>
      <protection hidden="1"/>
    </xf>
    <xf numFmtId="0" fontId="34" fillId="0" borderId="0" xfId="13" applyFont="1" applyAlignment="1">
      <alignment horizontal="left" vertical="center"/>
    </xf>
    <xf numFmtId="0" fontId="5" fillId="0" borderId="0" xfId="13" applyFont="1" applyAlignment="1">
      <alignment horizontal="distributed" vertical="center" shrinkToFit="1"/>
    </xf>
    <xf numFmtId="190" fontId="5" fillId="0" borderId="0" xfId="13" applyNumberFormat="1" applyFont="1" applyAlignment="1" applyProtection="1">
      <alignment vertical="center" shrinkToFit="1"/>
      <protection hidden="1"/>
    </xf>
    <xf numFmtId="190" fontId="5" fillId="2" borderId="120" xfId="13" applyNumberFormat="1" applyFont="1" applyFill="1" applyBorder="1" applyAlignment="1" applyProtection="1">
      <alignment vertical="center" shrinkToFit="1"/>
      <protection locked="0"/>
    </xf>
    <xf numFmtId="190" fontId="5" fillId="2" borderId="129" xfId="13" applyNumberFormat="1" applyFont="1" applyFill="1" applyBorder="1" applyAlignment="1" applyProtection="1">
      <alignment vertical="center" shrinkToFit="1"/>
      <protection locked="0"/>
    </xf>
    <xf numFmtId="190" fontId="5" fillId="2" borderId="166" xfId="13" applyNumberFormat="1" applyFont="1" applyFill="1" applyBorder="1" applyAlignment="1" applyProtection="1">
      <alignment vertical="center" shrinkToFit="1"/>
      <protection locked="0"/>
    </xf>
    <xf numFmtId="190" fontId="5" fillId="2" borderId="33" xfId="13" applyNumberFormat="1" applyFont="1" applyFill="1" applyBorder="1" applyAlignment="1" applyProtection="1">
      <alignment vertical="center" shrinkToFit="1"/>
      <protection locked="0"/>
    </xf>
    <xf numFmtId="190" fontId="5" fillId="2" borderId="2" xfId="13" applyNumberFormat="1" applyFont="1" applyFill="1" applyBorder="1" applyAlignment="1" applyProtection="1">
      <alignment vertical="center" shrinkToFit="1"/>
      <protection locked="0"/>
    </xf>
    <xf numFmtId="0" fontId="5" fillId="0" borderId="14" xfId="13" quotePrefix="1" applyFont="1" applyBorder="1" applyAlignment="1">
      <alignment horizontal="distributed" vertical="center"/>
    </xf>
    <xf numFmtId="0" fontId="5" fillId="0" borderId="151" xfId="13" applyFont="1" applyBorder="1" applyAlignment="1">
      <alignment horizontal="distributed" vertical="center"/>
    </xf>
    <xf numFmtId="190" fontId="5" fillId="2" borderId="111" xfId="13" applyNumberFormat="1" applyFont="1" applyFill="1" applyBorder="1" applyAlignment="1" applyProtection="1">
      <alignment vertical="center" shrinkToFit="1"/>
      <protection locked="0"/>
    </xf>
    <xf numFmtId="190" fontId="5" fillId="2" borderId="116" xfId="13" applyNumberFormat="1" applyFont="1" applyFill="1" applyBorder="1" applyAlignment="1" applyProtection="1">
      <alignment vertical="center" shrinkToFit="1"/>
      <protection locked="0"/>
    </xf>
    <xf numFmtId="190" fontId="5" fillId="2" borderId="17" xfId="13" applyNumberFormat="1" applyFont="1" applyFill="1" applyBorder="1" applyAlignment="1" applyProtection="1">
      <alignment vertical="center" shrinkToFit="1"/>
      <protection locked="0"/>
    </xf>
    <xf numFmtId="190" fontId="5" fillId="2" borderId="110" xfId="13" applyNumberFormat="1" applyFont="1" applyFill="1" applyBorder="1" applyAlignment="1" applyProtection="1">
      <alignment vertical="center" shrinkToFit="1"/>
      <protection locked="0"/>
    </xf>
    <xf numFmtId="190" fontId="5" fillId="2" borderId="14" xfId="13" applyNumberFormat="1" applyFont="1" applyFill="1" applyBorder="1" applyAlignment="1" applyProtection="1">
      <alignment vertical="center" shrinkToFit="1"/>
      <protection locked="0"/>
    </xf>
    <xf numFmtId="190" fontId="5" fillId="2" borderId="16" xfId="13" applyNumberFormat="1" applyFont="1" applyFill="1" applyBorder="1" applyAlignment="1" applyProtection="1">
      <alignment vertical="center" shrinkToFit="1"/>
      <protection locked="0"/>
    </xf>
    <xf numFmtId="190" fontId="5" fillId="2" borderId="121" xfId="13" applyNumberFormat="1" applyFont="1" applyFill="1" applyBorder="1" applyAlignment="1" applyProtection="1">
      <alignment vertical="center" shrinkToFit="1"/>
      <protection locked="0"/>
    </xf>
    <xf numFmtId="190" fontId="5" fillId="2" borderId="147" xfId="13" applyNumberFormat="1" applyFont="1" applyFill="1" applyBorder="1" applyAlignment="1" applyProtection="1">
      <alignment vertical="center" shrinkToFit="1"/>
      <protection locked="0"/>
    </xf>
    <xf numFmtId="190" fontId="5" fillId="2" borderId="130" xfId="13" applyNumberFormat="1" applyFont="1" applyFill="1" applyBorder="1" applyAlignment="1" applyProtection="1">
      <alignment vertical="center" shrinkToFit="1"/>
      <protection locked="0"/>
    </xf>
    <xf numFmtId="190" fontId="5" fillId="2" borderId="20" xfId="13" applyNumberFormat="1" applyFont="1" applyFill="1" applyBorder="1" applyAlignment="1" applyProtection="1">
      <alignment vertical="center" shrinkToFit="1"/>
      <protection locked="0"/>
    </xf>
    <xf numFmtId="190" fontId="5" fillId="2" borderId="161" xfId="13" applyNumberFormat="1" applyFont="1" applyFill="1" applyBorder="1" applyAlignment="1" applyProtection="1">
      <alignment vertical="center" shrinkToFit="1"/>
      <protection locked="0"/>
    </xf>
    <xf numFmtId="190" fontId="5" fillId="2" borderId="136" xfId="13" applyNumberFormat="1" applyFont="1" applyFill="1" applyBorder="1" applyAlignment="1" applyProtection="1">
      <alignment vertical="center" shrinkToFit="1"/>
      <protection locked="0"/>
    </xf>
    <xf numFmtId="190" fontId="5" fillId="2" borderId="112" xfId="13" applyNumberFormat="1" applyFont="1" applyFill="1" applyBorder="1" applyAlignment="1" applyProtection="1">
      <alignment vertical="center" shrinkToFit="1"/>
      <protection locked="0"/>
    </xf>
    <xf numFmtId="190" fontId="5" fillId="2" borderId="31" xfId="13" applyNumberFormat="1" applyFont="1" applyFill="1" applyBorder="1" applyAlignment="1" applyProtection="1">
      <alignment vertical="center" shrinkToFit="1"/>
      <protection locked="0"/>
    </xf>
    <xf numFmtId="190" fontId="5" fillId="2" borderId="125" xfId="13" applyNumberFormat="1" applyFont="1" applyFill="1" applyBorder="1" applyAlignment="1" applyProtection="1">
      <alignment vertical="center" shrinkToFit="1"/>
      <protection locked="0"/>
    </xf>
    <xf numFmtId="190" fontId="5" fillId="2" borderId="25" xfId="13" applyNumberFormat="1" applyFont="1" applyFill="1" applyBorder="1" applyAlignment="1" applyProtection="1">
      <alignment vertical="center" shrinkToFit="1"/>
      <protection locked="0"/>
    </xf>
    <xf numFmtId="190" fontId="5" fillId="2" borderId="49" xfId="13" applyNumberFormat="1" applyFont="1" applyFill="1" applyBorder="1" applyAlignment="1" applyProtection="1">
      <alignment vertical="center" shrinkToFit="1"/>
      <protection locked="0"/>
    </xf>
    <xf numFmtId="190" fontId="5" fillId="2" borderId="123" xfId="13" applyNumberFormat="1" applyFont="1" applyFill="1" applyBorder="1" applyAlignment="1" applyProtection="1">
      <alignment vertical="center" shrinkToFit="1"/>
      <protection locked="0"/>
    </xf>
    <xf numFmtId="190" fontId="5" fillId="2" borderId="170" xfId="13" applyNumberFormat="1" applyFont="1" applyFill="1" applyBorder="1" applyAlignment="1" applyProtection="1">
      <alignment vertical="center" shrinkToFit="1"/>
      <protection locked="0"/>
    </xf>
    <xf numFmtId="190" fontId="5" fillId="2" borderId="137" xfId="13" applyNumberFormat="1" applyFont="1" applyFill="1" applyBorder="1" applyAlignment="1" applyProtection="1">
      <alignment vertical="center" shrinkToFit="1"/>
      <protection locked="0"/>
    </xf>
    <xf numFmtId="190" fontId="5" fillId="0" borderId="133" xfId="13" applyNumberFormat="1" applyFont="1" applyBorder="1" applyAlignment="1" applyProtection="1">
      <alignment vertical="center" shrinkToFit="1"/>
      <protection hidden="1"/>
    </xf>
    <xf numFmtId="190" fontId="5" fillId="0" borderId="134" xfId="13" applyNumberFormat="1" applyFont="1" applyBorder="1" applyAlignment="1" applyProtection="1">
      <alignment vertical="center" shrinkToFit="1"/>
      <protection hidden="1"/>
    </xf>
    <xf numFmtId="190" fontId="5" fillId="0" borderId="119" xfId="13" applyNumberFormat="1" applyFont="1" applyBorder="1" applyAlignment="1" applyProtection="1">
      <alignment vertical="center" shrinkToFit="1"/>
      <protection hidden="1"/>
    </xf>
    <xf numFmtId="0" fontId="5" fillId="2" borderId="151" xfId="13" applyFont="1" applyFill="1" applyBorder="1" applyAlignment="1" applyProtection="1">
      <alignment horizontal="distributed" vertical="center"/>
      <protection locked="0"/>
    </xf>
    <xf numFmtId="0" fontId="5" fillId="2" borderId="147" xfId="13" applyFont="1" applyFill="1" applyBorder="1" applyAlignment="1" applyProtection="1">
      <alignment horizontal="distributed" vertical="center"/>
      <protection locked="0"/>
    </xf>
    <xf numFmtId="190" fontId="5" fillId="2" borderId="124" xfId="13" applyNumberFormat="1" applyFont="1" applyFill="1" applyBorder="1" applyAlignment="1" applyProtection="1">
      <alignment vertical="center" shrinkToFit="1"/>
      <protection locked="0"/>
    </xf>
    <xf numFmtId="190" fontId="5" fillId="2" borderId="148" xfId="13" applyNumberFormat="1" applyFont="1" applyFill="1" applyBorder="1" applyAlignment="1" applyProtection="1">
      <alignment vertical="center" shrinkToFit="1"/>
      <protection locked="0"/>
    </xf>
    <xf numFmtId="190" fontId="5" fillId="2" borderId="132" xfId="13" applyNumberFormat="1" applyFont="1" applyFill="1" applyBorder="1" applyAlignment="1" applyProtection="1">
      <alignment vertical="center" shrinkToFit="1"/>
      <protection locked="0"/>
    </xf>
    <xf numFmtId="190" fontId="5" fillId="2" borderId="152" xfId="13" applyNumberFormat="1" applyFont="1" applyFill="1" applyBorder="1" applyAlignment="1" applyProtection="1">
      <alignment vertical="center" shrinkToFit="1"/>
      <protection locked="0"/>
    </xf>
    <xf numFmtId="190" fontId="5" fillId="0" borderId="100" xfId="13" applyNumberFormat="1" applyFont="1" applyBorder="1" applyAlignment="1" applyProtection="1">
      <alignment vertical="center" shrinkToFit="1"/>
      <protection hidden="1"/>
    </xf>
    <xf numFmtId="190" fontId="5" fillId="0" borderId="128" xfId="13" applyNumberFormat="1" applyFont="1" applyBorder="1" applyAlignment="1" applyProtection="1">
      <alignment vertical="center" shrinkToFit="1"/>
      <protection hidden="1"/>
    </xf>
    <xf numFmtId="190" fontId="5" fillId="0" borderId="29" xfId="13" applyNumberFormat="1" applyFont="1" applyBorder="1" applyAlignment="1" applyProtection="1">
      <alignment vertical="center" shrinkToFit="1"/>
      <protection hidden="1"/>
    </xf>
    <xf numFmtId="190" fontId="5" fillId="0" borderId="12" xfId="13" applyNumberFormat="1" applyFont="1" applyBorder="1" applyAlignment="1" applyProtection="1">
      <alignment vertical="center" shrinkToFit="1"/>
      <protection hidden="1"/>
    </xf>
    <xf numFmtId="190" fontId="5" fillId="0" borderId="165" xfId="13" applyNumberFormat="1" applyFont="1" applyBorder="1" applyAlignment="1" applyProtection="1">
      <alignment vertical="center" shrinkToFit="1"/>
      <protection hidden="1"/>
    </xf>
    <xf numFmtId="0" fontId="5" fillId="0" borderId="9" xfId="13" quotePrefix="1" applyFont="1" applyBorder="1" applyAlignment="1">
      <alignment horizontal="left" vertical="center"/>
    </xf>
    <xf numFmtId="0" fontId="5" fillId="0" borderId="9" xfId="13" applyFont="1" applyBorder="1" applyAlignment="1">
      <alignment horizontal="distributed" vertical="center" shrinkToFit="1"/>
    </xf>
    <xf numFmtId="190" fontId="5" fillId="0" borderId="9" xfId="13" applyNumberFormat="1" applyFont="1" applyBorder="1" applyAlignment="1" applyProtection="1">
      <alignment vertical="center" shrinkToFit="1"/>
      <protection hidden="1"/>
    </xf>
    <xf numFmtId="188" fontId="5" fillId="4" borderId="49" xfId="13" applyNumberFormat="1" applyFont="1" applyFill="1" applyBorder="1" applyAlignment="1" applyProtection="1">
      <alignment horizontal="center" vertical="center" shrinkToFit="1"/>
      <protection locked="0"/>
    </xf>
    <xf numFmtId="183" fontId="5" fillId="4" borderId="71" xfId="13" applyNumberFormat="1" applyFont="1" applyFill="1" applyBorder="1" applyAlignment="1" applyProtection="1">
      <alignment horizontal="center" vertical="center" shrinkToFit="1"/>
      <protection locked="0"/>
    </xf>
    <xf numFmtId="183" fontId="5" fillId="4" borderId="88" xfId="13" applyNumberFormat="1" applyFont="1" applyFill="1" applyBorder="1" applyAlignment="1" applyProtection="1">
      <alignment horizontal="center" vertical="center" shrinkToFit="1"/>
      <protection locked="0"/>
    </xf>
    <xf numFmtId="188" fontId="5" fillId="4" borderId="24" xfId="13" applyNumberFormat="1" applyFont="1" applyFill="1" applyBorder="1" applyAlignment="1" applyProtection="1">
      <alignment horizontal="center" vertical="center" shrinkToFit="1"/>
      <protection locked="0"/>
    </xf>
    <xf numFmtId="177" fontId="5" fillId="2" borderId="20" xfId="13" applyNumberFormat="1" applyFont="1" applyFill="1" applyBorder="1" applyAlignment="1" applyProtection="1">
      <alignment vertical="center" shrinkToFit="1"/>
      <protection hidden="1"/>
    </xf>
    <xf numFmtId="57" fontId="5" fillId="2" borderId="29" xfId="12" applyNumberFormat="1" applyFont="1" applyFill="1" applyBorder="1" applyAlignment="1" applyProtection="1">
      <alignment horizontal="center" vertical="center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177" fontId="5" fillId="2" borderId="147" xfId="0" applyNumberFormat="1" applyFont="1" applyFill="1" applyBorder="1" applyAlignment="1" applyProtection="1">
      <alignment vertical="center"/>
      <protection locked="0"/>
    </xf>
    <xf numFmtId="177" fontId="8" fillId="0" borderId="147" xfId="0" applyNumberFormat="1" applyFont="1" applyBorder="1" applyAlignment="1" applyProtection="1">
      <alignment vertical="center"/>
      <protection hidden="1"/>
    </xf>
    <xf numFmtId="9" fontId="5" fillId="2" borderId="147" xfId="0" applyNumberFormat="1" applyFont="1" applyFill="1" applyBorder="1" applyAlignment="1" applyProtection="1">
      <alignment vertical="center"/>
      <protection locked="0"/>
    </xf>
    <xf numFmtId="9" fontId="5" fillId="2" borderId="160" xfId="0" applyNumberFormat="1" applyFont="1" applyFill="1" applyBorder="1" applyAlignment="1" applyProtection="1">
      <alignment vertical="center"/>
      <protection hidden="1"/>
    </xf>
    <xf numFmtId="9" fontId="5" fillId="2" borderId="122" xfId="0" applyNumberFormat="1" applyFont="1" applyFill="1" applyBorder="1" applyAlignment="1" applyProtection="1">
      <alignment vertical="center"/>
      <protection locked="0"/>
    </xf>
    <xf numFmtId="177" fontId="8" fillId="0" borderId="122" xfId="0" applyNumberFormat="1" applyFont="1" applyBorder="1" applyAlignment="1" applyProtection="1">
      <alignment vertical="center"/>
      <protection hidden="1"/>
    </xf>
    <xf numFmtId="177" fontId="8" fillId="0" borderId="111" xfId="0" applyNumberFormat="1" applyFont="1" applyBorder="1" applyAlignment="1" applyProtection="1">
      <alignment vertical="center"/>
      <protection hidden="1"/>
    </xf>
    <xf numFmtId="38" fontId="5" fillId="7" borderId="18" xfId="4" applyFont="1" applyFill="1" applyBorder="1" applyAlignment="1">
      <alignment vertical="center"/>
    </xf>
    <xf numFmtId="177" fontId="5" fillId="7" borderId="73" xfId="13" applyNumberFormat="1" applyFont="1" applyFill="1" applyBorder="1" applyAlignment="1" applyProtection="1">
      <alignment vertical="center" shrinkToFit="1"/>
      <protection locked="0"/>
    </xf>
    <xf numFmtId="177" fontId="5" fillId="7" borderId="115" xfId="13" applyNumberFormat="1" applyFont="1" applyFill="1" applyBorder="1" applyAlignment="1" applyProtection="1">
      <alignment vertical="center" shrinkToFit="1"/>
      <protection locked="0"/>
    </xf>
    <xf numFmtId="177" fontId="5" fillId="7" borderId="47" xfId="13" applyNumberFormat="1" applyFont="1" applyFill="1" applyBorder="1" applyAlignment="1" applyProtection="1">
      <alignment vertical="center" shrinkToFit="1"/>
      <protection locked="0"/>
    </xf>
    <xf numFmtId="0" fontId="5" fillId="7" borderId="211" xfId="13" applyFont="1" applyFill="1" applyBorder="1" applyAlignment="1" applyProtection="1">
      <alignment horizontal="distributed" vertical="center"/>
      <protection locked="0"/>
    </xf>
    <xf numFmtId="177" fontId="5" fillId="7" borderId="50" xfId="13" applyNumberFormat="1" applyFont="1" applyFill="1" applyBorder="1" applyAlignment="1" applyProtection="1">
      <alignment vertical="center" shrinkToFit="1"/>
      <protection locked="0"/>
    </xf>
    <xf numFmtId="177" fontId="5" fillId="7" borderId="52" xfId="13" applyNumberFormat="1" applyFont="1" applyFill="1" applyBorder="1" applyAlignment="1" applyProtection="1">
      <alignment vertical="center" shrinkToFit="1"/>
      <protection locked="0"/>
    </xf>
    <xf numFmtId="177" fontId="5" fillId="7" borderId="121" xfId="13" applyNumberFormat="1" applyFont="1" applyFill="1" applyBorder="1" applyAlignment="1" applyProtection="1">
      <alignment vertical="center" shrinkToFit="1"/>
      <protection hidden="1"/>
    </xf>
    <xf numFmtId="0" fontId="22" fillId="7" borderId="142" xfId="13" applyFont="1" applyFill="1" applyBorder="1" applyAlignment="1" applyProtection="1">
      <alignment horizontal="distributed" vertical="center"/>
      <protection hidden="1"/>
    </xf>
    <xf numFmtId="38" fontId="43" fillId="0" borderId="36" xfId="3" applyFont="1" applyFill="1" applyBorder="1" applyAlignment="1" applyProtection="1">
      <alignment vertical="center" shrinkToFit="1"/>
      <protection locked="0"/>
    </xf>
    <xf numFmtId="0" fontId="5" fillId="0" borderId="190" xfId="13" applyFont="1" applyBorder="1" applyAlignment="1" applyProtection="1">
      <alignment horizontal="distributed" vertical="center"/>
      <protection locked="0"/>
    </xf>
    <xf numFmtId="177" fontId="5" fillId="0" borderId="93" xfId="13" applyNumberFormat="1" applyFont="1" applyBorder="1" applyAlignment="1" applyProtection="1">
      <alignment vertical="center" shrinkToFit="1"/>
      <protection locked="0"/>
    </xf>
    <xf numFmtId="177" fontId="5" fillId="0" borderId="208" xfId="13" applyNumberFormat="1" applyFont="1" applyBorder="1" applyAlignment="1" applyProtection="1">
      <alignment vertical="center" shrinkToFit="1"/>
      <protection locked="0"/>
    </xf>
    <xf numFmtId="177" fontId="5" fillId="0" borderId="91" xfId="13" applyNumberFormat="1" applyFont="1" applyBorder="1" applyAlignment="1" applyProtection="1">
      <alignment vertical="center" shrinkToFit="1"/>
      <protection locked="0"/>
    </xf>
    <xf numFmtId="177" fontId="5" fillId="0" borderId="92" xfId="13" applyNumberFormat="1" applyFont="1" applyBorder="1" applyAlignment="1" applyProtection="1">
      <alignment vertical="center" shrinkToFit="1"/>
      <protection locked="0"/>
    </xf>
    <xf numFmtId="38" fontId="5" fillId="2" borderId="47" xfId="3" applyFont="1" applyFill="1" applyBorder="1" applyAlignment="1" applyProtection="1">
      <alignment vertical="center" shrinkToFit="1"/>
      <protection locked="0"/>
    </xf>
    <xf numFmtId="38" fontId="5" fillId="2" borderId="22" xfId="3" applyFont="1" applyFill="1" applyBorder="1" applyAlignment="1" applyProtection="1">
      <alignment vertical="center" shrinkToFit="1"/>
      <protection locked="0"/>
    </xf>
    <xf numFmtId="177" fontId="5" fillId="0" borderId="120" xfId="13" applyNumberFormat="1" applyFont="1" applyBorder="1" applyAlignment="1" applyProtection="1">
      <alignment vertical="center" shrinkToFit="1"/>
      <protection hidden="1"/>
    </xf>
    <xf numFmtId="177" fontId="5" fillId="0" borderId="121" xfId="13" applyNumberFormat="1" applyFont="1" applyBorder="1" applyAlignment="1" applyProtection="1">
      <alignment vertical="center" shrinkToFit="1"/>
      <protection hidden="1"/>
    </xf>
    <xf numFmtId="177" fontId="5" fillId="0" borderId="124" xfId="13" applyNumberFormat="1" applyFont="1" applyBorder="1" applyAlignment="1" applyProtection="1">
      <alignment vertical="center" shrinkToFit="1"/>
      <protection hidden="1"/>
    </xf>
    <xf numFmtId="38" fontId="5" fillId="2" borderId="84" xfId="3" applyFont="1" applyFill="1" applyBorder="1" applyAlignment="1" applyProtection="1">
      <alignment vertical="center" shrinkToFit="1"/>
      <protection locked="0"/>
    </xf>
    <xf numFmtId="38" fontId="5" fillId="2" borderId="118" xfId="3" applyFont="1" applyFill="1" applyBorder="1" applyAlignment="1" applyProtection="1">
      <alignment horizontal="center" vertical="center" shrinkToFit="1"/>
      <protection locked="0"/>
    </xf>
    <xf numFmtId="38" fontId="5" fillId="2" borderId="75" xfId="3" applyFont="1" applyFill="1" applyBorder="1" applyAlignment="1" applyProtection="1">
      <alignment vertical="center" shrinkToFit="1"/>
      <protection locked="0"/>
    </xf>
    <xf numFmtId="38" fontId="5" fillId="2" borderId="48" xfId="3" applyFont="1" applyFill="1" applyBorder="1" applyAlignment="1" applyProtection="1">
      <alignment vertical="center" shrinkToFit="1"/>
      <protection locked="0"/>
    </xf>
    <xf numFmtId="38" fontId="5" fillId="2" borderId="67" xfId="3" applyFont="1" applyFill="1" applyBorder="1" applyAlignment="1" applyProtection="1">
      <alignment vertical="center" shrinkToFit="1"/>
      <protection locked="0"/>
    </xf>
    <xf numFmtId="38" fontId="5" fillId="2" borderId="46" xfId="3" applyFont="1" applyFill="1" applyBorder="1" applyAlignment="1" applyProtection="1">
      <alignment vertical="center" shrinkToFit="1"/>
      <protection locked="0"/>
    </xf>
    <xf numFmtId="188" fontId="22" fillId="4" borderId="8" xfId="13" applyNumberFormat="1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>
      <alignment horizontal="distributed" vertical="center"/>
    </xf>
    <xf numFmtId="191" fontId="22" fillId="0" borderId="125" xfId="0" applyNumberFormat="1" applyFont="1" applyBorder="1" applyAlignment="1" applyProtection="1">
      <alignment horizontal="distributed" vertical="center"/>
      <protection hidden="1"/>
    </xf>
    <xf numFmtId="177" fontId="5" fillId="0" borderId="40" xfId="13" applyNumberFormat="1" applyFont="1" applyBorder="1" applyAlignment="1" applyProtection="1">
      <alignment vertical="center" shrinkToFit="1"/>
      <protection locked="0"/>
    </xf>
    <xf numFmtId="177" fontId="5" fillId="2" borderId="81" xfId="13" applyNumberFormat="1" applyFont="1" applyFill="1" applyBorder="1" applyAlignment="1" applyProtection="1">
      <alignment vertical="center" shrinkToFit="1"/>
      <protection locked="0"/>
    </xf>
    <xf numFmtId="177" fontId="5" fillId="0" borderId="196" xfId="13" applyNumberFormat="1" applyFont="1" applyBorder="1" applyAlignment="1" applyProtection="1">
      <alignment vertical="center" shrinkToFit="1"/>
      <protection locked="0"/>
    </xf>
    <xf numFmtId="177" fontId="5" fillId="2" borderId="125" xfId="13" applyNumberFormat="1" applyFont="1" applyFill="1" applyBorder="1" applyAlignment="1" applyProtection="1">
      <alignment vertical="center" shrinkToFit="1"/>
      <protection locked="0"/>
    </xf>
    <xf numFmtId="177" fontId="5" fillId="0" borderId="196" xfId="13" applyNumberFormat="1" applyFont="1" applyBorder="1" applyAlignment="1" applyProtection="1">
      <alignment vertical="center" shrinkToFit="1"/>
      <protection hidden="1"/>
    </xf>
    <xf numFmtId="177" fontId="5" fillId="7" borderId="79" xfId="13" applyNumberFormat="1" applyFont="1" applyFill="1" applyBorder="1" applyAlignment="1" applyProtection="1">
      <alignment vertical="center" shrinkToFit="1"/>
      <protection locked="0"/>
    </xf>
    <xf numFmtId="177" fontId="5" fillId="7" borderId="72" xfId="13" applyNumberFormat="1" applyFont="1" applyFill="1" applyBorder="1" applyAlignment="1" applyProtection="1">
      <alignment vertical="center" shrinkToFit="1"/>
      <protection locked="0"/>
    </xf>
    <xf numFmtId="177" fontId="5" fillId="0" borderId="72" xfId="13" applyNumberFormat="1" applyFont="1" applyBorder="1" applyAlignment="1" applyProtection="1">
      <alignment vertical="center" shrinkToFit="1"/>
      <protection locked="0"/>
    </xf>
    <xf numFmtId="177" fontId="5" fillId="0" borderId="283" xfId="13" applyNumberFormat="1" applyFont="1" applyBorder="1" applyAlignment="1" applyProtection="1">
      <alignment vertical="center" shrinkToFit="1"/>
      <protection locked="0"/>
    </xf>
    <xf numFmtId="177" fontId="5" fillId="0" borderId="102" xfId="13" applyNumberFormat="1" applyFont="1" applyBorder="1" applyAlignment="1" applyProtection="1">
      <alignment vertical="center" shrinkToFit="1"/>
      <protection hidden="1"/>
    </xf>
    <xf numFmtId="177" fontId="5" fillId="0" borderId="129" xfId="13" applyNumberFormat="1" applyFont="1" applyBorder="1" applyAlignment="1" applyProtection="1">
      <alignment vertical="center" shrinkToFit="1"/>
      <protection locked="0"/>
    </xf>
    <xf numFmtId="177" fontId="5" fillId="2" borderId="147" xfId="13" applyNumberFormat="1" applyFont="1" applyFill="1" applyBorder="1" applyAlignment="1" applyProtection="1">
      <alignment vertical="center" shrinkToFit="1"/>
      <protection locked="0"/>
    </xf>
    <xf numFmtId="177" fontId="5" fillId="0" borderId="147" xfId="13" applyNumberFormat="1" applyFont="1" applyBorder="1" applyAlignment="1" applyProtection="1">
      <alignment vertical="center" shrinkToFit="1"/>
      <protection locked="0"/>
    </xf>
    <xf numFmtId="177" fontId="5" fillId="0" borderId="160" xfId="13" applyNumberFormat="1" applyFont="1" applyBorder="1" applyAlignment="1" applyProtection="1">
      <alignment vertical="center" shrinkToFit="1"/>
      <protection locked="0"/>
    </xf>
    <xf numFmtId="0" fontId="5" fillId="0" borderId="107" xfId="0" applyFont="1" applyBorder="1" applyAlignment="1">
      <alignment horizontal="distributed" vertical="center"/>
    </xf>
    <xf numFmtId="177" fontId="5" fillId="0" borderId="107" xfId="13" applyNumberFormat="1" applyFont="1" applyBorder="1" applyAlignment="1" applyProtection="1">
      <alignment vertical="center" shrinkToFit="1"/>
      <protection locked="0"/>
    </xf>
    <xf numFmtId="177" fontId="5" fillId="2" borderId="57" xfId="13" applyNumberFormat="1" applyFont="1" applyFill="1" applyBorder="1" applyAlignment="1" applyProtection="1">
      <alignment vertical="center" shrinkToFit="1"/>
      <protection locked="0"/>
    </xf>
    <xf numFmtId="177" fontId="5" fillId="0" borderId="44" xfId="13" applyNumberFormat="1" applyFont="1" applyBorder="1" applyAlignment="1" applyProtection="1">
      <alignment vertical="center" shrinkToFit="1"/>
      <protection locked="0"/>
    </xf>
    <xf numFmtId="177" fontId="5" fillId="2" borderId="30" xfId="13" applyNumberFormat="1" applyFont="1" applyFill="1" applyBorder="1" applyAlignment="1" applyProtection="1">
      <alignment vertical="center" shrinkToFit="1"/>
      <protection locked="0"/>
    </xf>
    <xf numFmtId="177" fontId="5" fillId="0" borderId="44" xfId="13" applyNumberFormat="1" applyFont="1" applyBorder="1" applyAlignment="1" applyProtection="1">
      <alignment vertical="center" shrinkToFit="1"/>
      <protection hidden="1"/>
    </xf>
    <xf numFmtId="177" fontId="5" fillId="7" borderId="55" xfId="13" applyNumberFormat="1" applyFont="1" applyFill="1" applyBorder="1" applyAlignment="1" applyProtection="1">
      <alignment vertical="center" shrinkToFit="1"/>
      <protection locked="0"/>
    </xf>
    <xf numFmtId="177" fontId="5" fillId="7" borderId="56" xfId="13" applyNumberFormat="1" applyFont="1" applyFill="1" applyBorder="1" applyAlignment="1" applyProtection="1">
      <alignment vertical="center" shrinkToFit="1"/>
      <protection locked="0"/>
    </xf>
    <xf numFmtId="177" fontId="5" fillId="0" borderId="56" xfId="13" applyNumberFormat="1" applyFont="1" applyBorder="1" applyAlignment="1" applyProtection="1">
      <alignment vertical="center" shrinkToFit="1"/>
      <protection locked="0"/>
    </xf>
    <xf numFmtId="177" fontId="5" fillId="7" borderId="43" xfId="13" applyNumberFormat="1" applyFont="1" applyFill="1" applyBorder="1" applyAlignment="1" applyProtection="1">
      <alignment vertical="center" shrinkToFit="1"/>
      <protection locked="0"/>
    </xf>
    <xf numFmtId="177" fontId="5" fillId="0" borderId="28" xfId="13" applyNumberFormat="1" applyFont="1" applyBorder="1" applyAlignment="1" applyProtection="1">
      <alignment vertical="center" shrinkToFit="1"/>
      <protection hidden="1"/>
    </xf>
    <xf numFmtId="177" fontId="5" fillId="7" borderId="18" xfId="0" applyNumberFormat="1" applyFont="1" applyFill="1" applyBorder="1" applyAlignment="1" applyProtection="1">
      <alignment vertical="center" shrinkToFit="1"/>
      <protection hidden="1"/>
    </xf>
    <xf numFmtId="177" fontId="5" fillId="7" borderId="19" xfId="0" applyNumberFormat="1" applyFont="1" applyFill="1" applyBorder="1" applyAlignment="1" applyProtection="1">
      <alignment vertical="center" shrinkToFit="1"/>
      <protection hidden="1"/>
    </xf>
    <xf numFmtId="177" fontId="5" fillId="7" borderId="93" xfId="13" applyNumberFormat="1" applyFont="1" applyFill="1" applyBorder="1" applyAlignment="1" applyProtection="1">
      <alignment vertical="center" shrinkToFit="1"/>
      <protection locked="0"/>
    </xf>
    <xf numFmtId="177" fontId="5" fillId="7" borderId="248" xfId="13" applyNumberFormat="1" applyFont="1" applyFill="1" applyBorder="1" applyAlignment="1" applyProtection="1">
      <alignment vertical="center" shrinkToFit="1"/>
      <protection locked="0"/>
    </xf>
    <xf numFmtId="38" fontId="43" fillId="2" borderId="14" xfId="4" applyFont="1" applyFill="1" applyBorder="1" applyAlignment="1" applyProtection="1">
      <alignment horizontal="center" vertical="center" shrinkToFit="1"/>
      <protection locked="0"/>
    </xf>
    <xf numFmtId="179" fontId="5" fillId="2" borderId="17" xfId="13" applyNumberFormat="1" applyFont="1" applyFill="1" applyBorder="1" applyAlignment="1" applyProtection="1">
      <alignment horizontal="right" vertical="center" shrinkToFit="1"/>
      <protection locked="0"/>
    </xf>
    <xf numFmtId="179" fontId="5" fillId="2" borderId="21" xfId="13" applyNumberFormat="1" applyFont="1" applyFill="1" applyBorder="1" applyAlignment="1" applyProtection="1">
      <alignment horizontal="right" vertical="center" shrinkToFit="1"/>
      <protection locked="0"/>
    </xf>
    <xf numFmtId="179" fontId="5" fillId="2" borderId="26" xfId="13" applyNumberFormat="1" applyFont="1" applyFill="1" applyBorder="1" applyAlignment="1" applyProtection="1">
      <alignment horizontal="right" vertical="center" shrinkToFit="1"/>
      <protection locked="0"/>
    </xf>
    <xf numFmtId="179" fontId="8" fillId="0" borderId="29" xfId="13" applyNumberFormat="1" applyFont="1" applyBorder="1" applyAlignment="1">
      <alignment horizontal="right" vertical="center" shrinkToFit="1"/>
    </xf>
    <xf numFmtId="177" fontId="5" fillId="0" borderId="104" xfId="0" applyNumberFormat="1" applyFont="1" applyBorder="1" applyAlignment="1" applyProtection="1">
      <alignment vertical="center" shrinkToFit="1"/>
      <protection hidden="1"/>
    </xf>
    <xf numFmtId="177" fontId="5" fillId="0" borderId="103" xfId="0" applyNumberFormat="1" applyFont="1" applyBorder="1" applyAlignment="1" applyProtection="1">
      <alignment vertical="center" shrinkToFit="1"/>
      <protection hidden="1"/>
    </xf>
    <xf numFmtId="177" fontId="5" fillId="0" borderId="149" xfId="0" applyNumberFormat="1" applyFont="1" applyBorder="1" applyAlignment="1" applyProtection="1">
      <alignment vertical="center" shrinkToFit="1"/>
      <protection hidden="1"/>
    </xf>
    <xf numFmtId="177" fontId="5" fillId="0" borderId="150" xfId="0" applyNumberFormat="1" applyFont="1" applyBorder="1" applyAlignment="1" applyProtection="1">
      <alignment vertical="center" shrinkToFit="1"/>
      <protection hidden="1"/>
    </xf>
    <xf numFmtId="177" fontId="5" fillId="0" borderId="59" xfId="0" applyNumberFormat="1" applyFont="1" applyBorder="1" applyAlignment="1" applyProtection="1">
      <alignment vertical="center" shrinkToFit="1"/>
      <protection hidden="1"/>
    </xf>
    <xf numFmtId="0" fontId="5" fillId="7" borderId="33" xfId="13" applyFont="1" applyFill="1" applyBorder="1" applyAlignment="1" applyProtection="1">
      <alignment horizontal="distributed" vertical="center" shrinkToFit="1"/>
      <protection locked="0"/>
    </xf>
    <xf numFmtId="0" fontId="5" fillId="7" borderId="18" xfId="13" applyFont="1" applyFill="1" applyBorder="1" applyAlignment="1" applyProtection="1">
      <alignment horizontal="distributed" vertical="center" shrinkToFit="1"/>
      <protection locked="0"/>
    </xf>
    <xf numFmtId="0" fontId="5" fillId="7" borderId="22" xfId="13" applyFont="1" applyFill="1" applyBorder="1" applyAlignment="1" applyProtection="1">
      <alignment horizontal="distributed" vertical="center" shrinkToFit="1"/>
      <protection locked="0"/>
    </xf>
    <xf numFmtId="0" fontId="5" fillId="7" borderId="18" xfId="13" applyFont="1" applyFill="1" applyBorder="1" applyAlignment="1" applyProtection="1">
      <alignment vertical="center"/>
      <protection locked="0"/>
    </xf>
    <xf numFmtId="0" fontId="5" fillId="7" borderId="36" xfId="13" applyFont="1" applyFill="1" applyBorder="1" applyAlignment="1" applyProtection="1">
      <alignment vertical="center"/>
      <protection locked="0"/>
    </xf>
    <xf numFmtId="0" fontId="5" fillId="7" borderId="34" xfId="13" applyFont="1" applyFill="1" applyBorder="1" applyAlignment="1" applyProtection="1">
      <alignment horizontal="distributed" vertical="center" shrinkToFit="1"/>
      <protection locked="0"/>
    </xf>
    <xf numFmtId="0" fontId="5" fillId="7" borderId="19" xfId="13" applyFont="1" applyFill="1" applyBorder="1" applyAlignment="1" applyProtection="1">
      <alignment horizontal="distributed" vertical="center" shrinkToFit="1"/>
      <protection locked="0"/>
    </xf>
    <xf numFmtId="0" fontId="5" fillId="7" borderId="23" xfId="13" applyFont="1" applyFill="1" applyBorder="1" applyAlignment="1" applyProtection="1">
      <alignment horizontal="distributed" vertical="center" shrinkToFit="1"/>
      <protection locked="0"/>
    </xf>
    <xf numFmtId="0" fontId="5" fillId="7" borderId="19" xfId="13" applyFont="1" applyFill="1" applyBorder="1" applyAlignment="1" applyProtection="1">
      <alignment vertical="center"/>
      <protection locked="0"/>
    </xf>
    <xf numFmtId="0" fontId="5" fillId="7" borderId="184" xfId="13" applyFont="1" applyFill="1" applyBorder="1" applyAlignment="1" applyProtection="1">
      <alignment vertical="center"/>
      <protection locked="0"/>
    </xf>
    <xf numFmtId="9" fontId="5" fillId="2" borderId="160" xfId="0" applyNumberFormat="1" applyFont="1" applyFill="1" applyBorder="1" applyAlignment="1" applyProtection="1">
      <alignment vertical="center"/>
      <protection locked="0"/>
    </xf>
    <xf numFmtId="0" fontId="22" fillId="2" borderId="19" xfId="13" quotePrefix="1" applyFont="1" applyFill="1" applyBorder="1" applyAlignment="1" applyProtection="1">
      <alignment horizontal="distributed" vertical="center" shrinkToFit="1"/>
      <protection locked="0"/>
    </xf>
    <xf numFmtId="0" fontId="22" fillId="7" borderId="114" xfId="13" applyFont="1" applyFill="1" applyBorder="1" applyAlignment="1" applyProtection="1">
      <alignment horizontal="distributed" vertical="center"/>
      <protection hidden="1"/>
    </xf>
    <xf numFmtId="189" fontId="5" fillId="7" borderId="36" xfId="3" applyNumberFormat="1" applyFont="1" applyFill="1" applyBorder="1" applyAlignment="1" applyProtection="1">
      <alignment vertical="center" shrinkToFit="1"/>
      <protection locked="0"/>
    </xf>
    <xf numFmtId="38" fontId="5" fillId="7" borderId="36" xfId="3" applyFont="1" applyFill="1" applyBorder="1" applyAlignment="1" applyProtection="1">
      <alignment vertical="center" shrinkToFit="1"/>
      <protection locked="0"/>
    </xf>
    <xf numFmtId="189" fontId="5" fillId="7" borderId="36" xfId="3" applyNumberFormat="1" applyFont="1" applyFill="1" applyBorder="1" applyAlignment="1" applyProtection="1">
      <alignment horizontal="right" vertical="center" shrinkToFit="1"/>
      <protection locked="0"/>
    </xf>
    <xf numFmtId="0" fontId="5" fillId="0" borderId="128" xfId="13" applyFont="1" applyBorder="1" applyAlignment="1">
      <alignment vertical="center"/>
    </xf>
    <xf numFmtId="38" fontId="22" fillId="0" borderId="21" xfId="3" applyFont="1" applyBorder="1" applyAlignment="1">
      <alignment horizontal="distributed" vertical="center" shrinkToFit="1"/>
    </xf>
    <xf numFmtId="177" fontId="5" fillId="0" borderId="65" xfId="0" applyNumberFormat="1" applyFont="1" applyBorder="1" applyAlignment="1" applyProtection="1">
      <alignment vertical="center" shrinkToFit="1"/>
      <protection hidden="1"/>
    </xf>
    <xf numFmtId="0" fontId="5" fillId="0" borderId="9" xfId="13" applyFont="1" applyBorder="1" applyAlignment="1">
      <alignment vertical="center"/>
    </xf>
    <xf numFmtId="38" fontId="5" fillId="0" borderId="9" xfId="3" applyFont="1" applyBorder="1" applyAlignment="1">
      <alignment vertical="center"/>
    </xf>
    <xf numFmtId="0" fontId="5" fillId="0" borderId="107" xfId="13" applyFont="1" applyBorder="1" applyAlignment="1">
      <alignment vertical="center"/>
    </xf>
    <xf numFmtId="0" fontId="5" fillId="0" borderId="125" xfId="13" applyFont="1" applyBorder="1" applyAlignment="1">
      <alignment vertical="center"/>
    </xf>
    <xf numFmtId="38" fontId="5" fillId="0" borderId="125" xfId="13" applyNumberFormat="1" applyFont="1" applyBorder="1" applyAlignment="1">
      <alignment vertical="center"/>
    </xf>
    <xf numFmtId="0" fontId="5" fillId="0" borderId="98" xfId="13" applyFont="1" applyBorder="1" applyAlignment="1">
      <alignment vertical="center"/>
    </xf>
    <xf numFmtId="0" fontId="5" fillId="0" borderId="28" xfId="13" applyFont="1" applyBorder="1" applyAlignment="1">
      <alignment vertical="center"/>
    </xf>
    <xf numFmtId="0" fontId="5" fillId="0" borderId="10" xfId="13" applyFont="1" applyBorder="1" applyAlignment="1">
      <alignment horizontal="center" vertical="center" shrinkToFit="1"/>
    </xf>
    <xf numFmtId="9" fontId="5" fillId="2" borderId="44" xfId="0" applyNumberFormat="1" applyFont="1" applyFill="1" applyBorder="1" applyAlignment="1" applyProtection="1">
      <alignment vertical="center"/>
      <protection locked="0"/>
    </xf>
    <xf numFmtId="0" fontId="22" fillId="0" borderId="10" xfId="13" applyFont="1" applyBorder="1" applyAlignment="1">
      <alignment horizontal="distributed" vertical="center"/>
    </xf>
    <xf numFmtId="177" fontId="5" fillId="0" borderId="120" xfId="13" applyNumberFormat="1" applyFont="1" applyBorder="1" applyAlignment="1" applyProtection="1">
      <alignment vertical="center" shrinkToFit="1"/>
      <protection locked="0"/>
    </xf>
    <xf numFmtId="177" fontId="5" fillId="0" borderId="42" xfId="13" applyNumberFormat="1" applyFont="1" applyBorder="1" applyAlignment="1" applyProtection="1">
      <alignment vertical="center" shrinkToFit="1"/>
      <protection locked="0"/>
    </xf>
    <xf numFmtId="177" fontId="5" fillId="0" borderId="121" xfId="13" applyNumberFormat="1" applyFont="1" applyBorder="1" applyAlignment="1" applyProtection="1">
      <alignment vertical="center" shrinkToFit="1"/>
      <protection locked="0"/>
    </xf>
    <xf numFmtId="177" fontId="5" fillId="0" borderId="43" xfId="13" applyNumberFormat="1" applyFont="1" applyBorder="1" applyAlignment="1" applyProtection="1">
      <alignment vertical="center" shrinkToFit="1"/>
      <protection locked="0"/>
    </xf>
    <xf numFmtId="177" fontId="5" fillId="0" borderId="124" xfId="13" applyNumberFormat="1" applyFont="1" applyBorder="1" applyAlignment="1" applyProtection="1">
      <alignment vertical="center" shrinkToFit="1"/>
      <protection locked="0"/>
    </xf>
    <xf numFmtId="177" fontId="5" fillId="0" borderId="45" xfId="13" applyNumberFormat="1" applyFont="1" applyBorder="1" applyAlignment="1" applyProtection="1">
      <alignment vertical="center" shrinkToFit="1"/>
      <protection locked="0"/>
    </xf>
    <xf numFmtId="0" fontId="5" fillId="0" borderId="18" xfId="13" applyFont="1" applyBorder="1" applyAlignment="1">
      <alignment horizontal="center" vertical="center" shrinkToFit="1"/>
    </xf>
    <xf numFmtId="0" fontId="5" fillId="0" borderId="147" xfId="13" applyFont="1" applyBorder="1" applyAlignment="1">
      <alignment vertical="center"/>
    </xf>
    <xf numFmtId="38" fontId="5" fillId="0" borderId="18" xfId="3" applyFont="1" applyBorder="1" applyAlignment="1">
      <alignment horizontal="center" vertical="center"/>
    </xf>
    <xf numFmtId="0" fontId="6" fillId="0" borderId="125" xfId="13" applyFont="1" applyBorder="1" applyAlignment="1">
      <alignment vertical="center"/>
    </xf>
    <xf numFmtId="0" fontId="6" fillId="0" borderId="40" xfId="13" applyFont="1" applyBorder="1" applyAlignment="1">
      <alignment vertical="center"/>
    </xf>
    <xf numFmtId="38" fontId="43" fillId="0" borderId="18" xfId="3" applyFont="1" applyBorder="1" applyAlignment="1">
      <alignment vertical="center"/>
    </xf>
    <xf numFmtId="180" fontId="5" fillId="0" borderId="120" xfId="13" applyNumberFormat="1" applyFont="1" applyBorder="1" applyAlignment="1" applyProtection="1">
      <alignment horizontal="right" vertical="center" shrinkToFit="1"/>
      <protection locked="0"/>
    </xf>
    <xf numFmtId="180" fontId="5" fillId="0" borderId="33" xfId="13" applyNumberFormat="1" applyFont="1" applyBorder="1" applyAlignment="1" applyProtection="1">
      <alignment horizontal="right" vertical="center" shrinkToFit="1"/>
      <protection locked="0"/>
    </xf>
    <xf numFmtId="180" fontId="5" fillId="0" borderId="34" xfId="13" applyNumberFormat="1" applyFont="1" applyBorder="1" applyAlignment="1" applyProtection="1">
      <alignment horizontal="right" vertical="center" shrinkToFit="1"/>
      <protection locked="0"/>
    </xf>
    <xf numFmtId="179" fontId="5" fillId="0" borderId="111" xfId="13" applyNumberFormat="1" applyFont="1" applyBorder="1" applyAlignment="1" applyProtection="1">
      <alignment horizontal="right" vertical="center" shrinkToFit="1"/>
      <protection hidden="1"/>
    </xf>
    <xf numFmtId="179" fontId="5" fillId="0" borderId="16" xfId="13" applyNumberFormat="1" applyFont="1" applyBorder="1" applyAlignment="1" applyProtection="1">
      <alignment horizontal="right" vertical="center" shrinkToFit="1"/>
      <protection hidden="1"/>
    </xf>
    <xf numFmtId="179" fontId="5" fillId="0" borderId="14" xfId="13" applyNumberFormat="1" applyFont="1" applyBorder="1" applyAlignment="1" applyProtection="1">
      <alignment horizontal="right" vertical="center" shrinkToFit="1"/>
      <protection hidden="1"/>
    </xf>
    <xf numFmtId="179" fontId="5" fillId="0" borderId="6" xfId="13" applyNumberFormat="1" applyFont="1" applyBorder="1" applyAlignment="1" applyProtection="1">
      <alignment horizontal="right" vertical="center" shrinkToFit="1"/>
      <protection hidden="1"/>
    </xf>
    <xf numFmtId="180" fontId="5" fillId="0" borderId="111" xfId="13" applyNumberFormat="1" applyFont="1" applyBorder="1" applyAlignment="1" applyProtection="1">
      <alignment horizontal="right" vertical="center" shrinkToFit="1"/>
      <protection locked="0"/>
    </xf>
    <xf numFmtId="180" fontId="5" fillId="0" borderId="14" xfId="13" applyNumberFormat="1" applyFont="1" applyBorder="1" applyAlignment="1" applyProtection="1">
      <alignment horizontal="right" vertical="center" shrinkToFit="1"/>
      <protection locked="0"/>
    </xf>
    <xf numFmtId="180" fontId="5" fillId="0" borderId="15" xfId="13" applyNumberFormat="1" applyFont="1" applyBorder="1" applyAlignment="1" applyProtection="1">
      <alignment horizontal="right" vertical="center" shrinkToFit="1"/>
      <protection locked="0"/>
    </xf>
    <xf numFmtId="179" fontId="5" fillId="0" borderId="116" xfId="13" applyNumberFormat="1" applyFont="1" applyBorder="1" applyAlignment="1" applyProtection="1">
      <alignment horizontal="right" vertical="center" shrinkToFit="1"/>
      <protection hidden="1"/>
    </xf>
    <xf numFmtId="180" fontId="5" fillId="0" borderId="124" xfId="13" applyNumberFormat="1" applyFont="1" applyBorder="1" applyAlignment="1" applyProtection="1">
      <alignment horizontal="right" vertical="center" shrinkToFit="1"/>
      <protection locked="0"/>
    </xf>
    <xf numFmtId="180" fontId="5" fillId="0" borderId="132" xfId="13" applyNumberFormat="1" applyFont="1" applyBorder="1" applyAlignment="1" applyProtection="1">
      <alignment horizontal="right" vertical="center" shrinkToFit="1"/>
      <protection locked="0"/>
    </xf>
    <xf numFmtId="180" fontId="5" fillId="0" borderId="58" xfId="13" applyNumberFormat="1" applyFont="1" applyBorder="1" applyAlignment="1" applyProtection="1">
      <alignment horizontal="right" vertical="center" shrinkToFit="1"/>
      <protection locked="0"/>
    </xf>
    <xf numFmtId="179" fontId="5" fillId="0" borderId="124" xfId="13" applyNumberFormat="1" applyFont="1" applyBorder="1" applyAlignment="1" applyProtection="1">
      <alignment horizontal="right" vertical="center" shrinkToFit="1"/>
      <protection hidden="1"/>
    </xf>
    <xf numFmtId="179" fontId="5" fillId="0" borderId="41" xfId="13" applyNumberFormat="1" applyFont="1" applyBorder="1" applyAlignment="1" applyProtection="1">
      <alignment horizontal="right" vertical="center" shrinkToFit="1"/>
      <protection hidden="1"/>
    </xf>
    <xf numFmtId="179" fontId="5" fillId="0" borderId="132" xfId="13" applyNumberFormat="1" applyFont="1" applyBorder="1" applyAlignment="1" applyProtection="1">
      <alignment horizontal="right" vertical="center" shrinkToFit="1"/>
      <protection hidden="1"/>
    </xf>
    <xf numFmtId="179" fontId="5" fillId="0" borderId="152" xfId="13" applyNumberFormat="1" applyFont="1" applyBorder="1" applyAlignment="1" applyProtection="1">
      <alignment horizontal="right" vertical="center" shrinkToFit="1"/>
      <protection hidden="1"/>
    </xf>
    <xf numFmtId="180" fontId="5" fillId="0" borderId="100" xfId="13" applyNumberFormat="1" applyFont="1" applyBorder="1" applyAlignment="1" applyProtection="1">
      <alignment horizontal="right" vertical="center" shrinkToFit="1"/>
      <protection locked="0"/>
    </xf>
    <xf numFmtId="180" fontId="5" fillId="0" borderId="12" xfId="13" applyNumberFormat="1" applyFont="1" applyBorder="1" applyAlignment="1" applyProtection="1">
      <alignment horizontal="right" vertical="center" shrinkToFit="1"/>
      <protection locked="0"/>
    </xf>
    <xf numFmtId="180" fontId="5" fillId="0" borderId="99" xfId="13" applyNumberFormat="1" applyFont="1" applyBorder="1" applyAlignment="1" applyProtection="1">
      <alignment horizontal="right" vertical="center" shrinkToFit="1"/>
      <protection locked="0"/>
    </xf>
    <xf numFmtId="179" fontId="5" fillId="0" borderId="112" xfId="13" applyNumberFormat="1" applyFont="1" applyBorder="1" applyAlignment="1" applyProtection="1">
      <alignment horizontal="right" vertical="center" shrinkToFit="1"/>
      <protection hidden="1"/>
    </xf>
    <xf numFmtId="179" fontId="5" fillId="0" borderId="49" xfId="13" applyNumberFormat="1" applyFont="1" applyBorder="1" applyAlignment="1" applyProtection="1">
      <alignment horizontal="right" vertical="center" shrinkToFit="1"/>
      <protection hidden="1"/>
    </xf>
    <xf numFmtId="179" fontId="5" fillId="0" borderId="25" xfId="13" applyNumberFormat="1" applyFont="1" applyBorder="1" applyAlignment="1" applyProtection="1">
      <alignment horizontal="right" vertical="center" shrinkToFit="1"/>
      <protection hidden="1"/>
    </xf>
    <xf numFmtId="179" fontId="5" fillId="0" borderId="168" xfId="13" applyNumberFormat="1" applyFont="1" applyBorder="1" applyAlignment="1" applyProtection="1">
      <alignment horizontal="right" vertical="center" shrinkToFit="1"/>
      <protection hidden="1"/>
    </xf>
    <xf numFmtId="177" fontId="43" fillId="7" borderId="16" xfId="13" applyNumberFormat="1" applyFont="1" applyFill="1" applyBorder="1" applyAlignment="1" applyProtection="1">
      <alignment vertical="center" shrinkToFit="1"/>
      <protection locked="0"/>
    </xf>
    <xf numFmtId="177" fontId="43" fillId="7" borderId="116" xfId="13" applyNumberFormat="1" applyFont="1" applyFill="1" applyBorder="1" applyAlignment="1" applyProtection="1">
      <alignment vertical="center" shrinkToFit="1"/>
      <protection locked="0"/>
    </xf>
    <xf numFmtId="177" fontId="43" fillId="7" borderId="20" xfId="13" applyNumberFormat="1" applyFont="1" applyFill="1" applyBorder="1" applyAlignment="1" applyProtection="1">
      <alignment vertical="center" shrinkToFit="1"/>
      <protection locked="0"/>
    </xf>
    <xf numFmtId="177" fontId="43" fillId="7" borderId="147" xfId="13" applyNumberFormat="1" applyFont="1" applyFill="1" applyBorder="1" applyAlignment="1" applyProtection="1">
      <alignment vertical="center" shrinkToFit="1"/>
      <protection locked="0"/>
    </xf>
    <xf numFmtId="177" fontId="43" fillId="7" borderId="151" xfId="13" applyNumberFormat="1" applyFont="1" applyFill="1" applyBorder="1" applyAlignment="1" applyProtection="1">
      <alignment vertical="center" shrinkToFit="1"/>
      <protection locked="0"/>
    </xf>
    <xf numFmtId="177" fontId="5" fillId="0" borderId="0" xfId="13" applyNumberFormat="1" applyFont="1" applyAlignment="1">
      <alignment vertical="center"/>
    </xf>
    <xf numFmtId="38" fontId="5" fillId="2" borderId="22" xfId="3" applyFont="1" applyFill="1" applyBorder="1" applyAlignment="1" applyProtection="1">
      <alignment horizontal="right" vertical="center"/>
      <protection locked="0"/>
    </xf>
    <xf numFmtId="38" fontId="5" fillId="0" borderId="134" xfId="3" applyFont="1" applyBorder="1" applyAlignment="1">
      <alignment horizontal="center" vertical="center"/>
    </xf>
    <xf numFmtId="38" fontId="8" fillId="0" borderId="13" xfId="3" applyFont="1" applyBorder="1" applyAlignment="1">
      <alignment vertical="center" shrinkToFit="1"/>
    </xf>
    <xf numFmtId="0" fontId="5" fillId="2" borderId="42" xfId="13" applyFont="1" applyFill="1" applyBorder="1" applyAlignment="1" applyProtection="1">
      <alignment horizontal="left" vertical="center" shrinkToFit="1"/>
      <protection locked="0"/>
    </xf>
    <xf numFmtId="0" fontId="5" fillId="2" borderId="43" xfId="13" applyFont="1" applyFill="1" applyBorder="1" applyAlignment="1" applyProtection="1">
      <alignment horizontal="left" vertical="center" shrinkToFit="1"/>
      <protection locked="0"/>
    </xf>
    <xf numFmtId="0" fontId="5" fillId="2" borderId="44" xfId="13" applyFont="1" applyFill="1" applyBorder="1" applyAlignment="1" applyProtection="1">
      <alignment horizontal="left" vertical="center" shrinkToFit="1"/>
      <protection locked="0"/>
    </xf>
    <xf numFmtId="0" fontId="5" fillId="2" borderId="28" xfId="13" applyFont="1" applyFill="1" applyBorder="1" applyAlignment="1" applyProtection="1">
      <alignment horizontal="left" vertical="center" shrinkToFit="1"/>
      <protection locked="0"/>
    </xf>
    <xf numFmtId="0" fontId="5" fillId="2" borderId="117" xfId="13" applyFont="1" applyFill="1" applyBorder="1" applyAlignment="1" applyProtection="1">
      <alignment horizontal="left" vertical="center" shrinkToFit="1"/>
      <protection locked="0"/>
    </xf>
    <xf numFmtId="192" fontId="9" fillId="4" borderId="43" xfId="13" applyNumberFormat="1" applyFont="1" applyFill="1" applyBorder="1" applyAlignment="1" applyProtection="1">
      <alignment horizontal="left" vertical="center" shrinkToFit="1"/>
      <protection locked="0"/>
    </xf>
    <xf numFmtId="0" fontId="5" fillId="2" borderId="45" xfId="13" applyFont="1" applyFill="1" applyBorder="1" applyAlignment="1" applyProtection="1">
      <alignment horizontal="left" vertical="center" shrinkToFit="1"/>
      <protection locked="0"/>
    </xf>
    <xf numFmtId="190" fontId="5" fillId="0" borderId="122" xfId="13" applyNumberFormat="1" applyFont="1" applyBorder="1" applyAlignment="1" applyProtection="1">
      <alignment vertical="center" shrinkToFit="1"/>
      <protection locked="0"/>
    </xf>
    <xf numFmtId="0" fontId="5" fillId="0" borderId="23" xfId="13" applyFont="1" applyBorder="1" applyAlignment="1" applyProtection="1">
      <alignment vertical="center"/>
      <protection locked="0"/>
    </xf>
    <xf numFmtId="38" fontId="43" fillId="2" borderId="36" xfId="3" applyFont="1" applyFill="1" applyBorder="1" applyAlignment="1" applyProtection="1">
      <alignment vertical="center" shrinkToFit="1"/>
      <protection locked="0"/>
    </xf>
    <xf numFmtId="38" fontId="43" fillId="7" borderId="36" xfId="3" applyFont="1" applyFill="1" applyBorder="1" applyAlignment="1" applyProtection="1">
      <alignment vertical="center" shrinkToFit="1"/>
      <protection locked="0"/>
    </xf>
    <xf numFmtId="195" fontId="43" fillId="0" borderId="36" xfId="3" applyNumberFormat="1" applyFont="1" applyFill="1" applyBorder="1" applyAlignment="1" applyProtection="1">
      <alignment vertical="center" shrinkToFit="1"/>
      <protection locked="0"/>
    </xf>
    <xf numFmtId="38" fontId="43" fillId="0" borderId="159" xfId="3" applyFont="1" applyBorder="1" applyAlignment="1">
      <alignment vertical="center" shrinkToFit="1"/>
    </xf>
    <xf numFmtId="196" fontId="43" fillId="7" borderId="184" xfId="3" applyNumberFormat="1" applyFont="1" applyFill="1" applyBorder="1" applyAlignment="1" applyProtection="1">
      <alignment vertical="center" shrinkToFit="1"/>
      <protection locked="0"/>
    </xf>
    <xf numFmtId="190" fontId="9" fillId="2" borderId="12" xfId="13" applyNumberFormat="1" applyFont="1" applyFill="1" applyBorder="1" applyAlignment="1" applyProtection="1">
      <alignment vertical="center" shrinkToFit="1"/>
      <protection locked="0"/>
    </xf>
    <xf numFmtId="190" fontId="9" fillId="2" borderId="22" xfId="13" applyNumberFormat="1" applyFont="1" applyFill="1" applyBorder="1" applyAlignment="1" applyProtection="1">
      <alignment vertical="center" shrinkToFit="1"/>
      <protection locked="0"/>
    </xf>
    <xf numFmtId="190" fontId="9" fillId="2" borderId="134" xfId="13" applyNumberFormat="1" applyFont="1" applyFill="1" applyBorder="1" applyAlignment="1" applyProtection="1">
      <alignment vertical="center" shrinkToFit="1"/>
      <protection locked="0"/>
    </xf>
    <xf numFmtId="38" fontId="22" fillId="0" borderId="18" xfId="3" applyFont="1" applyBorder="1" applyAlignment="1">
      <alignment horizontal="distributed" vertical="center" justifyLastLine="1"/>
    </xf>
    <xf numFmtId="207" fontId="8" fillId="0" borderId="98" xfId="0" applyNumberFormat="1" applyFont="1" applyBorder="1" applyAlignment="1" applyProtection="1">
      <alignment horizontal="center" vertical="center" shrinkToFit="1"/>
      <protection hidden="1"/>
    </xf>
    <xf numFmtId="207" fontId="8" fillId="0" borderId="12" xfId="0" applyNumberFormat="1" applyFont="1" applyBorder="1" applyAlignment="1" applyProtection="1">
      <alignment horizontal="center" vertical="center" shrinkToFit="1"/>
      <protection hidden="1"/>
    </xf>
    <xf numFmtId="207" fontId="8" fillId="0" borderId="28" xfId="0" applyNumberFormat="1" applyFont="1" applyBorder="1" applyAlignment="1" applyProtection="1">
      <alignment horizontal="center" vertical="center" shrinkToFit="1"/>
      <protection hidden="1"/>
    </xf>
    <xf numFmtId="207" fontId="22" fillId="2" borderId="49" xfId="13" applyNumberFormat="1" applyFont="1" applyFill="1" applyBorder="1" applyAlignment="1" applyProtection="1">
      <alignment horizontal="distributed" vertical="center" shrinkToFit="1"/>
      <protection locked="0"/>
    </xf>
    <xf numFmtId="207" fontId="8" fillId="0" borderId="13" xfId="0" applyNumberFormat="1" applyFont="1" applyBorder="1" applyAlignment="1" applyProtection="1">
      <alignment horizontal="center" vertical="center" shrinkToFit="1"/>
      <protection hidden="1"/>
    </xf>
    <xf numFmtId="207" fontId="8" fillId="0" borderId="165" xfId="0" applyNumberFormat="1" applyFont="1" applyBorder="1" applyAlignment="1" applyProtection="1">
      <alignment horizontal="center" vertical="center" shrinkToFit="1"/>
      <protection hidden="1"/>
    </xf>
    <xf numFmtId="207" fontId="8" fillId="0" borderId="99" xfId="0" applyNumberFormat="1" applyFont="1" applyBorder="1" applyAlignment="1" applyProtection="1">
      <alignment horizontal="center" vertical="center" shrinkToFit="1"/>
      <protection hidden="1"/>
    </xf>
    <xf numFmtId="207" fontId="22" fillId="0" borderId="100" xfId="0" applyNumberFormat="1" applyFont="1" applyBorder="1" applyAlignment="1" applyProtection="1">
      <alignment horizontal="distributed" vertical="center"/>
      <protection hidden="1"/>
    </xf>
    <xf numFmtId="207" fontId="22" fillId="0" borderId="30" xfId="0" applyNumberFormat="1" applyFont="1" applyBorder="1" applyAlignment="1" applyProtection="1">
      <alignment horizontal="distributed" vertical="center"/>
      <protection hidden="1"/>
    </xf>
    <xf numFmtId="207" fontId="22" fillId="0" borderId="13" xfId="0" applyNumberFormat="1" applyFont="1" applyBorder="1" applyAlignment="1" applyProtection="1">
      <alignment horizontal="distributed" vertical="center"/>
      <protection hidden="1"/>
    </xf>
    <xf numFmtId="207" fontId="22" fillId="0" borderId="168" xfId="0" applyNumberFormat="1" applyFont="1" applyBorder="1" applyAlignment="1" applyProtection="1">
      <alignment horizontal="distributed" vertical="center"/>
      <protection hidden="1"/>
    </xf>
    <xf numFmtId="207" fontId="22" fillId="0" borderId="165" xfId="0" applyNumberFormat="1" applyFont="1" applyBorder="1" applyAlignment="1" applyProtection="1">
      <alignment horizontal="distributed" vertical="center"/>
      <protection hidden="1"/>
    </xf>
    <xf numFmtId="207" fontId="22" fillId="0" borderId="31" xfId="0" applyNumberFormat="1" applyFont="1" applyBorder="1" applyAlignment="1" applyProtection="1">
      <alignment horizontal="distributed" vertical="center"/>
      <protection hidden="1"/>
    </xf>
    <xf numFmtId="207" fontId="22" fillId="0" borderId="98" xfId="0" applyNumberFormat="1" applyFont="1" applyBorder="1" applyAlignment="1" applyProtection="1">
      <alignment horizontal="distributed" vertical="center"/>
      <protection hidden="1"/>
    </xf>
    <xf numFmtId="207" fontId="22" fillId="0" borderId="12" xfId="0" applyNumberFormat="1" applyFont="1" applyBorder="1" applyAlignment="1" applyProtection="1">
      <alignment horizontal="distributed" vertical="center"/>
      <protection hidden="1"/>
    </xf>
    <xf numFmtId="207" fontId="22" fillId="0" borderId="25" xfId="0" applyNumberFormat="1" applyFont="1" applyBorder="1" applyAlignment="1" applyProtection="1">
      <alignment horizontal="distributed" vertical="center"/>
      <protection hidden="1"/>
    </xf>
    <xf numFmtId="207" fontId="22" fillId="0" borderId="0" xfId="0" applyNumberFormat="1" applyFont="1" applyAlignment="1" applyProtection="1">
      <alignment horizontal="distributed" vertical="center"/>
      <protection hidden="1"/>
    </xf>
    <xf numFmtId="207" fontId="8" fillId="0" borderId="49" xfId="13" applyNumberFormat="1" applyFont="1" applyBorder="1" applyAlignment="1" applyProtection="1">
      <alignment horizontal="center" vertical="center" shrinkToFit="1"/>
      <protection hidden="1"/>
    </xf>
    <xf numFmtId="207" fontId="8" fillId="0" borderId="0" xfId="13" applyNumberFormat="1" applyFont="1" applyAlignment="1" applyProtection="1">
      <alignment horizontal="center" vertical="center" shrinkToFit="1"/>
      <protection hidden="1"/>
    </xf>
    <xf numFmtId="207" fontId="8" fillId="0" borderId="0" xfId="13" applyNumberFormat="1" applyFont="1" applyAlignment="1" applyProtection="1">
      <alignment horizontal="distributed" vertical="center" shrinkToFit="1"/>
      <protection hidden="1"/>
    </xf>
    <xf numFmtId="207" fontId="8" fillId="0" borderId="162" xfId="13" applyNumberFormat="1" applyFont="1" applyBorder="1" applyAlignment="1" applyProtection="1">
      <alignment horizontal="distributed" vertical="center" shrinkToFit="1"/>
      <protection hidden="1"/>
    </xf>
    <xf numFmtId="207" fontId="8" fillId="0" borderId="163" xfId="13" applyNumberFormat="1" applyFont="1" applyBorder="1" applyAlignment="1" applyProtection="1">
      <alignment horizontal="distributed" vertical="center" shrinkToFit="1"/>
      <protection hidden="1"/>
    </xf>
    <xf numFmtId="207" fontId="8" fillId="0" borderId="164" xfId="13" applyNumberFormat="1" applyFont="1" applyBorder="1" applyAlignment="1" applyProtection="1">
      <alignment horizontal="distributed" vertical="center" shrinkToFit="1"/>
      <protection hidden="1"/>
    </xf>
    <xf numFmtId="208" fontId="8" fillId="0" borderId="166" xfId="13" applyNumberFormat="1" applyFont="1" applyBorder="1" applyAlignment="1" applyProtection="1">
      <alignment horizontal="center" vertical="center" shrinkToFit="1"/>
      <protection hidden="1"/>
    </xf>
    <xf numFmtId="208" fontId="8" fillId="0" borderId="33" xfId="13" applyNumberFormat="1" applyFont="1" applyBorder="1" applyAlignment="1" applyProtection="1">
      <alignment horizontal="center" vertical="center" shrinkToFit="1"/>
      <protection hidden="1"/>
    </xf>
    <xf numFmtId="208" fontId="8" fillId="0" borderId="129" xfId="13" applyNumberFormat="1" applyFont="1" applyBorder="1" applyAlignment="1" applyProtection="1">
      <alignment horizontal="center" vertical="center" shrinkToFit="1"/>
      <protection hidden="1"/>
    </xf>
    <xf numFmtId="208" fontId="8" fillId="0" borderId="2" xfId="13" applyNumberFormat="1" applyFont="1" applyBorder="1" applyAlignment="1" applyProtection="1">
      <alignment horizontal="center" vertical="center" shrinkToFit="1"/>
      <protection hidden="1"/>
    </xf>
    <xf numFmtId="207" fontId="8" fillId="0" borderId="100" xfId="13" applyNumberFormat="1" applyFont="1" applyBorder="1" applyAlignment="1">
      <alignment horizontal="center" vertical="center" shrinkToFit="1"/>
    </xf>
    <xf numFmtId="207" fontId="8" fillId="0" borderId="12" xfId="13" applyNumberFormat="1" applyFont="1" applyBorder="1" applyAlignment="1">
      <alignment horizontal="center" vertical="center" shrinkToFit="1"/>
    </xf>
    <xf numFmtId="207" fontId="8" fillId="0" borderId="99" xfId="13" applyNumberFormat="1" applyFont="1" applyBorder="1" applyAlignment="1">
      <alignment horizontal="center" vertical="center" shrinkToFit="1"/>
    </xf>
    <xf numFmtId="207" fontId="8" fillId="0" borderId="100" xfId="13" applyNumberFormat="1" applyFont="1" applyBorder="1" applyAlignment="1" applyProtection="1">
      <alignment horizontal="center" vertical="center" shrinkToFit="1"/>
      <protection hidden="1"/>
    </xf>
    <xf numFmtId="207" fontId="8" fillId="0" borderId="13" xfId="13" applyNumberFormat="1" applyFont="1" applyBorder="1" applyAlignment="1" applyProtection="1">
      <alignment horizontal="center" vertical="center" shrinkToFit="1"/>
      <protection hidden="1"/>
    </xf>
    <xf numFmtId="207" fontId="8" fillId="0" borderId="12" xfId="13" applyNumberFormat="1" applyFont="1" applyBorder="1" applyAlignment="1" applyProtection="1">
      <alignment horizontal="center" vertical="center" shrinkToFit="1"/>
      <protection hidden="1"/>
    </xf>
    <xf numFmtId="207" fontId="8" fillId="0" borderId="165" xfId="13" applyNumberFormat="1" applyFont="1" applyBorder="1" applyAlignment="1" applyProtection="1">
      <alignment horizontal="center" vertical="center" shrinkToFit="1"/>
      <protection hidden="1"/>
    </xf>
    <xf numFmtId="209" fontId="21" fillId="0" borderId="110" xfId="13" applyNumberFormat="1" applyFont="1" applyBorder="1" applyAlignment="1">
      <alignment horizontal="center" vertical="center" shrinkToFit="1"/>
    </xf>
    <xf numFmtId="209" fontId="21" fillId="0" borderId="14" xfId="13" applyNumberFormat="1" applyFont="1" applyBorder="1" applyAlignment="1">
      <alignment horizontal="center" vertical="center" shrinkToFit="1"/>
    </xf>
    <xf numFmtId="209" fontId="21" fillId="0" borderId="15" xfId="13" applyNumberFormat="1" applyFont="1" applyBorder="1" applyAlignment="1">
      <alignment horizontal="center" vertical="center" shrinkToFit="1"/>
    </xf>
    <xf numFmtId="209" fontId="21" fillId="0" borderId="111" xfId="13" applyNumberFormat="1" applyFont="1" applyBorder="1" applyAlignment="1">
      <alignment horizontal="center" vertical="center" shrinkToFit="1"/>
    </xf>
    <xf numFmtId="209" fontId="21" fillId="0" borderId="111" xfId="13" applyNumberFormat="1" applyFont="1" applyBorder="1" applyAlignment="1" applyProtection="1">
      <alignment horizontal="center" vertical="center" shrinkToFit="1"/>
      <protection hidden="1"/>
    </xf>
    <xf numFmtId="209" fontId="21" fillId="0" borderId="14" xfId="13" applyNumberFormat="1" applyFont="1" applyBorder="1" applyAlignment="1" applyProtection="1">
      <alignment horizontal="center" vertical="center" shrinkToFit="1"/>
      <protection hidden="1"/>
    </xf>
    <xf numFmtId="209" fontId="21" fillId="0" borderId="15" xfId="13" applyNumberFormat="1" applyFont="1" applyBorder="1" applyAlignment="1" applyProtection="1">
      <alignment horizontal="center" vertical="center" shrinkToFit="1"/>
      <protection hidden="1"/>
    </xf>
    <xf numFmtId="209" fontId="21" fillId="0" borderId="16" xfId="13" applyNumberFormat="1" applyFont="1" applyBorder="1" applyAlignment="1" applyProtection="1">
      <alignment horizontal="center" vertical="center" shrinkToFit="1"/>
      <protection hidden="1"/>
    </xf>
    <xf numFmtId="207" fontId="5" fillId="0" borderId="12" xfId="0" applyNumberFormat="1" applyFont="1" applyBorder="1" applyAlignment="1" applyProtection="1">
      <alignment horizontal="center" vertical="center"/>
      <protection hidden="1"/>
    </xf>
    <xf numFmtId="207" fontId="5" fillId="0" borderId="0" xfId="0" applyNumberFormat="1" applyFont="1" applyAlignment="1" applyProtection="1">
      <alignment horizontal="center" vertical="center"/>
      <protection hidden="1"/>
    </xf>
    <xf numFmtId="207" fontId="5" fillId="0" borderId="112" xfId="0" applyNumberFormat="1" applyFont="1" applyBorder="1" applyAlignment="1" applyProtection="1">
      <alignment horizontal="center" vertical="center"/>
      <protection hidden="1"/>
    </xf>
    <xf numFmtId="207" fontId="5" fillId="0" borderId="168" xfId="0" applyNumberFormat="1" applyFont="1" applyBorder="1" applyAlignment="1" applyProtection="1">
      <alignment horizontal="center" vertical="center"/>
      <protection hidden="1"/>
    </xf>
    <xf numFmtId="208" fontId="28" fillId="3" borderId="169" xfId="0" applyNumberFormat="1" applyFont="1" applyFill="1" applyBorder="1" applyAlignment="1">
      <alignment horizontal="center" vertical="center" shrinkToFit="1"/>
    </xf>
    <xf numFmtId="208" fontId="5" fillId="0" borderId="22" xfId="0" applyNumberFormat="1" applyFont="1" applyBorder="1" applyAlignment="1">
      <alignment horizontal="center" vertical="center"/>
    </xf>
    <xf numFmtId="0" fontId="35" fillId="0" borderId="0" xfId="12" applyFont="1" applyAlignment="1">
      <alignment horizontal="center" vertical="center"/>
    </xf>
    <xf numFmtId="0" fontId="29" fillId="0" borderId="0" xfId="12" applyFont="1" applyAlignment="1">
      <alignment horizontal="distributed" vertical="center"/>
    </xf>
    <xf numFmtId="0" fontId="5" fillId="3" borderId="0" xfId="12" applyFont="1" applyFill="1" applyAlignment="1" applyProtection="1">
      <alignment horizontal="distributed" vertical="center" justifyLastLine="1"/>
      <protection locked="0"/>
    </xf>
    <xf numFmtId="0" fontId="5" fillId="0" borderId="127" xfId="12" applyFont="1" applyBorder="1" applyAlignment="1">
      <alignment horizontal="center" vertical="center"/>
    </xf>
    <xf numFmtId="0" fontId="5" fillId="0" borderId="31" xfId="12" applyFont="1" applyBorder="1" applyAlignment="1">
      <alignment horizontal="center" vertical="center"/>
    </xf>
    <xf numFmtId="0" fontId="5" fillId="0" borderId="29" xfId="12" applyFont="1" applyBorder="1" applyAlignment="1">
      <alignment horizontal="center" vertical="center"/>
    </xf>
    <xf numFmtId="49" fontId="30" fillId="7" borderId="108" xfId="12" applyNumberFormat="1" applyFont="1" applyFill="1" applyBorder="1" applyAlignment="1" applyProtection="1">
      <alignment horizontal="distributed" vertical="center" justifyLastLine="1"/>
      <protection locked="0"/>
    </xf>
    <xf numFmtId="49" fontId="30" fillId="7" borderId="167" xfId="12" applyNumberFormat="1" applyFont="1" applyFill="1" applyBorder="1" applyAlignment="1" applyProtection="1">
      <alignment horizontal="distributed" vertical="center" justifyLastLine="1"/>
      <protection locked="0"/>
    </xf>
    <xf numFmtId="49" fontId="30" fillId="7" borderId="5" xfId="12" applyNumberFormat="1" applyFont="1" applyFill="1" applyBorder="1" applyAlignment="1" applyProtection="1">
      <alignment horizontal="distributed" vertical="center" justifyLastLine="1"/>
      <protection locked="0"/>
    </xf>
    <xf numFmtId="49" fontId="30" fillId="7" borderId="108" xfId="12" applyNumberFormat="1" applyFont="1" applyFill="1" applyBorder="1" applyAlignment="1" applyProtection="1">
      <alignment horizontal="left" vertical="center" justifyLastLine="1"/>
      <protection locked="0"/>
    </xf>
    <xf numFmtId="49" fontId="30" fillId="7" borderId="167" xfId="12" applyNumberFormat="1" applyFont="1" applyFill="1" applyBorder="1" applyAlignment="1" applyProtection="1">
      <alignment horizontal="left" vertical="center" justifyLastLine="1"/>
      <protection locked="0"/>
    </xf>
    <xf numFmtId="49" fontId="30" fillId="7" borderId="5" xfId="12" applyNumberFormat="1" applyFont="1" applyFill="1" applyBorder="1" applyAlignment="1" applyProtection="1">
      <alignment horizontal="left" vertical="center" justifyLastLine="1"/>
      <protection locked="0"/>
    </xf>
    <xf numFmtId="0" fontId="30" fillId="7" borderId="40" xfId="12" applyFont="1" applyFill="1" applyBorder="1" applyAlignment="1" applyProtection="1">
      <alignment horizontal="left" vertical="center" justifyLastLine="1"/>
      <protection locked="0"/>
    </xf>
    <xf numFmtId="0" fontId="30" fillId="7" borderId="9" xfId="12" applyFont="1" applyFill="1" applyBorder="1" applyAlignment="1" applyProtection="1">
      <alignment horizontal="left" vertical="center" justifyLastLine="1"/>
      <protection locked="0"/>
    </xf>
    <xf numFmtId="0" fontId="30" fillId="7" borderId="98" xfId="12" applyFont="1" applyFill="1" applyBorder="1" applyAlignment="1" applyProtection="1">
      <alignment horizontal="left" vertical="center" justifyLastLine="1"/>
      <protection locked="0"/>
    </xf>
    <xf numFmtId="0" fontId="30" fillId="7" borderId="128" xfId="12" applyFont="1" applyFill="1" applyBorder="1" applyAlignment="1" applyProtection="1">
      <alignment horizontal="left" vertical="center" justifyLastLine="1"/>
      <protection locked="0"/>
    </xf>
    <xf numFmtId="0" fontId="30" fillId="7" borderId="125" xfId="12" applyFont="1" applyFill="1" applyBorder="1" applyAlignment="1" applyProtection="1">
      <alignment horizontal="left" vertical="center" shrinkToFit="1"/>
      <protection locked="0"/>
    </xf>
    <xf numFmtId="0" fontId="30" fillId="7" borderId="0" xfId="12" applyFont="1" applyFill="1" applyAlignment="1" applyProtection="1">
      <alignment horizontal="left" vertical="center" shrinkToFit="1"/>
      <protection locked="0"/>
    </xf>
    <xf numFmtId="0" fontId="30" fillId="7" borderId="30" xfId="12" applyFont="1" applyFill="1" applyBorder="1" applyAlignment="1" applyProtection="1">
      <alignment horizontal="left" vertical="center" shrinkToFit="1"/>
      <protection locked="0"/>
    </xf>
    <xf numFmtId="0" fontId="30" fillId="7" borderId="98" xfId="12" applyFont="1" applyFill="1" applyBorder="1" applyAlignment="1" applyProtection="1">
      <alignment horizontal="left" vertical="center" shrinkToFit="1"/>
      <protection locked="0"/>
    </xf>
    <xf numFmtId="0" fontId="30" fillId="7" borderId="128" xfId="12" applyFont="1" applyFill="1" applyBorder="1" applyAlignment="1" applyProtection="1">
      <alignment horizontal="left" vertical="center" shrinkToFit="1"/>
      <protection locked="0"/>
    </xf>
    <xf numFmtId="0" fontId="30" fillId="7" borderId="28" xfId="12" applyFont="1" applyFill="1" applyBorder="1" applyAlignment="1" applyProtection="1">
      <alignment horizontal="left" vertical="center" shrinkToFit="1"/>
      <protection locked="0"/>
    </xf>
    <xf numFmtId="0" fontId="8" fillId="0" borderId="144" xfId="0" applyFont="1" applyBorder="1" applyAlignment="1" applyProtection="1">
      <alignment horizontal="center" vertical="center"/>
      <protection hidden="1"/>
    </xf>
    <xf numFmtId="0" fontId="8" fillId="0" borderId="146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38" fontId="8" fillId="0" borderId="114" xfId="3" applyFont="1" applyFill="1" applyBorder="1" applyAlignment="1" applyProtection="1">
      <alignment horizontal="center" vertical="center"/>
      <protection hidden="1"/>
    </xf>
    <xf numFmtId="38" fontId="8" fillId="0" borderId="115" xfId="3" applyFont="1" applyFill="1" applyBorder="1" applyAlignment="1" applyProtection="1">
      <alignment horizontal="center" vertical="center"/>
      <protection hidden="1"/>
    </xf>
    <xf numFmtId="38" fontId="8" fillId="2" borderId="114" xfId="3" applyFont="1" applyFill="1" applyBorder="1" applyAlignment="1" applyProtection="1">
      <alignment horizontal="right" vertical="center" shrinkToFit="1"/>
      <protection hidden="1"/>
    </xf>
    <xf numFmtId="38" fontId="8" fillId="2" borderId="50" xfId="3" applyFont="1" applyFill="1" applyBorder="1" applyAlignment="1" applyProtection="1">
      <alignment horizontal="right" vertical="center" shrinkToFit="1"/>
      <protection hidden="1"/>
    </xf>
    <xf numFmtId="0" fontId="5" fillId="2" borderId="106" xfId="0" applyFont="1" applyFill="1" applyBorder="1" applyAlignment="1">
      <alignment horizontal="center" vertical="distributed" textRotation="255" justifyLastLine="1"/>
    </xf>
    <xf numFmtId="0" fontId="5" fillId="2" borderId="112" xfId="0" applyFont="1" applyFill="1" applyBorder="1" applyAlignment="1">
      <alignment horizontal="center" vertical="distributed" textRotation="255" justifyLastLine="1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5" xfId="0" applyFont="1" applyFill="1" applyBorder="1" applyAlignment="1">
      <alignment horizontal="center" vertical="distributed" textRotation="255" justifyLastLine="1"/>
    </xf>
    <xf numFmtId="194" fontId="5" fillId="2" borderId="115" xfId="3" applyNumberFormat="1" applyFont="1" applyFill="1" applyBorder="1" applyAlignment="1" applyProtection="1">
      <alignment vertical="center" justifyLastLine="1"/>
      <protection locked="0"/>
    </xf>
    <xf numFmtId="38" fontId="5" fillId="2" borderId="114" xfId="3" applyFont="1" applyFill="1" applyBorder="1" applyAlignment="1" applyProtection="1">
      <alignment vertical="center"/>
      <protection locked="0"/>
    </xf>
    <xf numFmtId="38" fontId="5" fillId="2" borderId="56" xfId="3" applyFont="1" applyFill="1" applyBorder="1" applyAlignment="1" applyProtection="1">
      <alignment vertical="center"/>
      <protection locked="0"/>
    </xf>
    <xf numFmtId="0" fontId="8" fillId="2" borderId="114" xfId="0" applyFont="1" applyFill="1" applyBorder="1" applyAlignment="1" applyProtection="1">
      <alignment horizontal="center" vertical="center"/>
      <protection hidden="1"/>
    </xf>
    <xf numFmtId="0" fontId="8" fillId="2" borderId="115" xfId="0" applyFont="1" applyFill="1" applyBorder="1" applyAlignment="1" applyProtection="1">
      <alignment horizontal="center" vertical="center"/>
      <protection hidden="1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194" fontId="5" fillId="2" borderId="47" xfId="3" applyNumberFormat="1" applyFont="1" applyFill="1" applyBorder="1" applyAlignment="1" applyProtection="1">
      <alignment vertical="center" shrinkToFit="1"/>
      <protection locked="0"/>
    </xf>
    <xf numFmtId="194" fontId="5" fillId="2" borderId="114" xfId="3" applyNumberFormat="1" applyFont="1" applyFill="1" applyBorder="1" applyAlignment="1" applyProtection="1">
      <alignment vertical="center" shrinkToFit="1"/>
      <protection locked="0"/>
    </xf>
    <xf numFmtId="38" fontId="5" fillId="2" borderId="47" xfId="3" applyFont="1" applyFill="1" applyBorder="1" applyAlignment="1" applyProtection="1">
      <alignment vertical="center" shrinkToFit="1"/>
      <protection locked="0"/>
    </xf>
    <xf numFmtId="0" fontId="5" fillId="2" borderId="47" xfId="0" applyFont="1" applyFill="1" applyBorder="1" applyAlignment="1" applyProtection="1">
      <alignment horizontal="center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 shrinkToFit="1"/>
      <protection locked="0"/>
    </xf>
    <xf numFmtId="0" fontId="34" fillId="0" borderId="0" xfId="0" applyFont="1" applyAlignment="1">
      <alignment horizontal="distributed" vertical="center"/>
    </xf>
    <xf numFmtId="0" fontId="37" fillId="0" borderId="0" xfId="0" applyFont="1" applyAlignment="1">
      <alignment horizontal="distributed" vertical="center"/>
    </xf>
    <xf numFmtId="58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29" xfId="0" quotePrefix="1" applyFont="1" applyBorder="1" applyAlignment="1">
      <alignment horizontal="center" vertical="center"/>
    </xf>
    <xf numFmtId="0" fontId="5" fillId="0" borderId="42" xfId="0" quotePrefix="1" applyFont="1" applyBorder="1" applyAlignment="1">
      <alignment horizontal="center" vertical="center"/>
    </xf>
    <xf numFmtId="0" fontId="5" fillId="7" borderId="37" xfId="0" applyFont="1" applyFill="1" applyBorder="1" applyAlignment="1" applyProtection="1">
      <alignment horizontal="center" vertical="center"/>
      <protection locked="0"/>
    </xf>
    <xf numFmtId="0" fontId="5" fillId="7" borderId="160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151" xfId="0" applyFont="1" applyFill="1" applyBorder="1" applyAlignment="1" applyProtection="1">
      <alignment horizontal="center" vertical="center"/>
      <protection locked="0"/>
    </xf>
    <xf numFmtId="0" fontId="5" fillId="2" borderId="147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8" fillId="0" borderId="114" xfId="0" applyFont="1" applyBorder="1" applyAlignment="1" applyProtection="1">
      <alignment horizontal="center" vertical="center"/>
      <protection hidden="1"/>
    </xf>
    <xf numFmtId="0" fontId="8" fillId="0" borderId="115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hidden="1"/>
    </xf>
    <xf numFmtId="38" fontId="8" fillId="0" borderId="50" xfId="3" applyFont="1" applyFill="1" applyBorder="1" applyAlignment="1" applyProtection="1">
      <alignment horizontal="center" vertical="center"/>
      <protection hidden="1"/>
    </xf>
    <xf numFmtId="0" fontId="8" fillId="0" borderId="128" xfId="0" applyFont="1" applyBorder="1" applyAlignment="1" applyProtection="1">
      <alignment horizontal="left" vertical="center"/>
      <protection hidden="1"/>
    </xf>
    <xf numFmtId="0" fontId="5" fillId="0" borderId="128" xfId="0" applyFont="1" applyBorder="1" applyAlignment="1" applyProtection="1">
      <alignment horizontal="center" vertical="center"/>
      <protection hidden="1"/>
    </xf>
    <xf numFmtId="0" fontId="5" fillId="2" borderId="50" xfId="0" applyFont="1" applyFill="1" applyBorder="1" applyAlignment="1" applyProtection="1">
      <alignment horizontal="center" vertical="center" shrinkToFit="1"/>
      <protection locked="0"/>
    </xf>
    <xf numFmtId="38" fontId="8" fillId="0" borderId="114" xfId="3" applyFont="1" applyBorder="1" applyAlignment="1" applyProtection="1">
      <alignment horizontal="right" vertical="center" shrinkToFit="1"/>
      <protection hidden="1"/>
    </xf>
    <xf numFmtId="38" fontId="8" fillId="0" borderId="50" xfId="3" applyFont="1" applyBorder="1" applyAlignment="1" applyProtection="1">
      <alignment horizontal="right" vertical="center" shrinkToFit="1"/>
      <protection hidden="1"/>
    </xf>
    <xf numFmtId="38" fontId="5" fillId="2" borderId="48" xfId="3" applyFont="1" applyFill="1" applyBorder="1" applyAlignment="1" applyProtection="1">
      <alignment vertical="center" shrinkToFit="1"/>
      <protection locked="0"/>
    </xf>
    <xf numFmtId="38" fontId="8" fillId="0" borderId="114" xfId="3" applyFont="1" applyBorder="1" applyAlignment="1" applyProtection="1">
      <alignment horizontal="right" vertical="center"/>
      <protection hidden="1"/>
    </xf>
    <xf numFmtId="38" fontId="8" fillId="0" borderId="50" xfId="3" applyFont="1" applyBorder="1" applyAlignment="1" applyProtection="1">
      <alignment horizontal="right" vertical="center"/>
      <protection hidden="1"/>
    </xf>
    <xf numFmtId="38" fontId="5" fillId="2" borderId="52" xfId="3" applyFont="1" applyFill="1" applyBorder="1" applyAlignment="1" applyProtection="1">
      <alignment vertical="center" shrinkToFit="1"/>
      <protection locked="0"/>
    </xf>
    <xf numFmtId="0" fontId="5" fillId="2" borderId="67" xfId="0" applyFont="1" applyFill="1" applyBorder="1" applyAlignment="1" applyProtection="1">
      <alignment horizontal="center" vertical="center" shrinkToFit="1"/>
      <protection locked="0"/>
    </xf>
    <xf numFmtId="38" fontId="5" fillId="2" borderId="114" xfId="3" applyFont="1" applyFill="1" applyBorder="1" applyAlignment="1" applyProtection="1">
      <alignment vertical="center" shrinkToFit="1"/>
      <protection locked="0"/>
    </xf>
    <xf numFmtId="38" fontId="5" fillId="2" borderId="54" xfId="3" applyFont="1" applyFill="1" applyBorder="1" applyAlignment="1" applyProtection="1">
      <alignment vertical="center" shrinkToFit="1"/>
      <protection locked="0"/>
    </xf>
    <xf numFmtId="194" fontId="5" fillId="2" borderId="48" xfId="3" applyNumberFormat="1" applyFont="1" applyFill="1" applyBorder="1" applyAlignment="1" applyProtection="1">
      <alignment vertical="center" shrinkToFit="1"/>
      <protection locked="0"/>
    </xf>
    <xf numFmtId="194" fontId="5" fillId="2" borderId="144" xfId="3" applyNumberFormat="1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>
      <alignment horizontal="center" vertical="distributed" textRotation="255" justifyLastLine="1"/>
    </xf>
    <xf numFmtId="0" fontId="5" fillId="2" borderId="14" xfId="0" applyFont="1" applyFill="1" applyBorder="1" applyAlignment="1">
      <alignment horizontal="center" vertical="distributed" textRotation="255" justifyLastLine="1"/>
    </xf>
    <xf numFmtId="0" fontId="5" fillId="2" borderId="75" xfId="0" applyFont="1" applyFill="1" applyBorder="1" applyAlignment="1" applyProtection="1">
      <alignment horizontal="center" vertical="center" shrinkToFit="1"/>
      <protection locked="0"/>
    </xf>
    <xf numFmtId="38" fontId="5" fillId="2" borderId="22" xfId="3" applyFont="1" applyFill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38" fontId="5" fillId="0" borderId="210" xfId="3" applyFont="1" applyBorder="1" applyAlignment="1">
      <alignment horizontal="right" vertical="center"/>
    </xf>
    <xf numFmtId="38" fontId="5" fillId="0" borderId="170" xfId="3" applyFont="1" applyBorder="1" applyAlignment="1">
      <alignment horizontal="right" vertical="center"/>
    </xf>
    <xf numFmtId="38" fontId="5" fillId="0" borderId="119" xfId="3" applyFont="1" applyBorder="1" applyAlignment="1">
      <alignment horizontal="right" vertical="center"/>
    </xf>
    <xf numFmtId="0" fontId="6" fillId="0" borderId="128" xfId="0" applyFont="1" applyBorder="1" applyAlignment="1">
      <alignment vertical="center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0" fontId="5" fillId="0" borderId="133" xfId="0" applyFont="1" applyBorder="1" applyAlignment="1">
      <alignment horizontal="center" vertical="center"/>
    </xf>
    <xf numFmtId="0" fontId="5" fillId="0" borderId="170" xfId="0" applyFont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5" fillId="2" borderId="131" xfId="0" applyFont="1" applyFill="1" applyBorder="1" applyAlignment="1" applyProtection="1">
      <alignment horizontal="center" vertical="center"/>
      <protection locked="0"/>
    </xf>
    <xf numFmtId="0" fontId="5" fillId="2" borderId="148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38" fontId="5" fillId="2" borderId="152" xfId="3" applyFont="1" applyFill="1" applyBorder="1" applyAlignment="1" applyProtection="1">
      <alignment horizontal="right" vertical="center"/>
      <protection locked="0"/>
    </xf>
    <xf numFmtId="38" fontId="5" fillId="2" borderId="41" xfId="3" applyFont="1" applyFill="1" applyBorder="1" applyAlignment="1" applyProtection="1">
      <alignment horizontal="right" vertical="center"/>
      <protection locked="0"/>
    </xf>
    <xf numFmtId="38" fontId="5" fillId="2" borderId="23" xfId="3" applyFont="1" applyFill="1" applyBorder="1" applyAlignment="1" applyProtection="1">
      <alignment vertical="center" shrinkToFit="1"/>
      <protection locked="0"/>
    </xf>
    <xf numFmtId="0" fontId="5" fillId="2" borderId="66" xfId="0" applyFont="1" applyFill="1" applyBorder="1" applyAlignment="1" applyProtection="1">
      <alignment horizontal="center" vertical="center" shrinkToFit="1"/>
      <protection locked="0"/>
    </xf>
    <xf numFmtId="0" fontId="5" fillId="2" borderId="16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0" borderId="16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5" fillId="2" borderId="141" xfId="3" applyFont="1" applyFill="1" applyBorder="1" applyAlignment="1" applyProtection="1">
      <alignment vertical="center" shrinkToFit="1"/>
      <protection locked="0"/>
    </xf>
    <xf numFmtId="38" fontId="5" fillId="2" borderId="67" xfId="3" applyFont="1" applyFill="1" applyBorder="1" applyAlignment="1" applyProtection="1">
      <alignment vertical="center" shrinkToFit="1"/>
      <protection locked="0"/>
    </xf>
    <xf numFmtId="0" fontId="5" fillId="0" borderId="169" xfId="0" applyFont="1" applyBorder="1" applyAlignment="1">
      <alignment horizontal="center" vertical="center" shrinkToFit="1"/>
    </xf>
    <xf numFmtId="38" fontId="8" fillId="0" borderId="165" xfId="3" applyFont="1" applyBorder="1" applyAlignment="1">
      <alignment vertical="center"/>
    </xf>
    <xf numFmtId="38" fontId="8" fillId="0" borderId="28" xfId="3" applyFont="1" applyBorder="1" applyAlignment="1">
      <alignment vertical="center"/>
    </xf>
    <xf numFmtId="38" fontId="8" fillId="0" borderId="168" xfId="3" applyFont="1" applyBorder="1" applyAlignment="1">
      <alignment vertical="center"/>
    </xf>
    <xf numFmtId="38" fontId="8" fillId="0" borderId="49" xfId="3" applyFont="1" applyBorder="1" applyAlignment="1">
      <alignment vertical="center"/>
    </xf>
    <xf numFmtId="0" fontId="8" fillId="0" borderId="165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8" fillId="0" borderId="13" xfId="3" applyFont="1" applyBorder="1" applyAlignment="1">
      <alignment vertical="center"/>
    </xf>
    <xf numFmtId="38" fontId="8" fillId="0" borderId="144" xfId="3" applyFont="1" applyBorder="1" applyAlignment="1" applyProtection="1">
      <alignment horizontal="right" vertical="center"/>
      <protection hidden="1"/>
    </xf>
    <xf numFmtId="38" fontId="8" fillId="0" borderId="51" xfId="3" applyFont="1" applyBorder="1" applyAlignment="1" applyProtection="1">
      <alignment horizontal="right" vertical="center"/>
      <protection hidden="1"/>
    </xf>
    <xf numFmtId="38" fontId="5" fillId="2" borderId="144" xfId="3" applyFont="1" applyFill="1" applyBorder="1" applyAlignment="1" applyProtection="1">
      <alignment vertical="center"/>
      <protection locked="0"/>
    </xf>
    <xf numFmtId="38" fontId="5" fillId="2" borderId="57" xfId="3" applyFont="1" applyFill="1" applyBorder="1" applyAlignment="1" applyProtection="1">
      <alignment vertical="center"/>
      <protection locked="0"/>
    </xf>
    <xf numFmtId="38" fontId="8" fillId="0" borderId="151" xfId="3" applyFont="1" applyBorder="1" applyAlignment="1">
      <alignment horizontal="right" vertical="center"/>
    </xf>
    <xf numFmtId="38" fontId="8" fillId="0" borderId="20" xfId="3" applyFont="1" applyBorder="1" applyAlignment="1">
      <alignment horizontal="right" vertical="center"/>
    </xf>
    <xf numFmtId="38" fontId="8" fillId="0" borderId="144" xfId="3" applyFont="1" applyFill="1" applyBorder="1" applyAlignment="1" applyProtection="1">
      <alignment horizontal="center" vertical="center"/>
      <protection hidden="1"/>
    </xf>
    <xf numFmtId="38" fontId="8" fillId="0" borderId="146" xfId="3" applyFont="1" applyFill="1" applyBorder="1" applyAlignment="1" applyProtection="1">
      <alignment horizontal="center" vertical="center"/>
      <protection hidden="1"/>
    </xf>
    <xf numFmtId="38" fontId="8" fillId="0" borderId="51" xfId="3" applyFont="1" applyFill="1" applyBorder="1" applyAlignment="1" applyProtection="1">
      <alignment horizontal="center" vertical="center"/>
      <protection hidden="1"/>
    </xf>
    <xf numFmtId="38" fontId="8" fillId="0" borderId="195" xfId="3" applyFont="1" applyBorder="1" applyAlignment="1">
      <alignment vertical="center"/>
    </xf>
    <xf numFmtId="38" fontId="8" fillId="0" borderId="4" xfId="3" applyFont="1" applyBorder="1" applyAlignment="1">
      <alignment vertical="center"/>
    </xf>
    <xf numFmtId="38" fontId="8" fillId="0" borderId="5" xfId="3" applyFont="1" applyBorder="1" applyAlignment="1">
      <alignment vertical="center"/>
    </xf>
    <xf numFmtId="38" fontId="8" fillId="0" borderId="165" xfId="3" applyFont="1" applyBorder="1" applyAlignment="1">
      <alignment horizontal="center" vertical="center"/>
    </xf>
    <xf numFmtId="38" fontId="8" fillId="0" borderId="128" xfId="3" applyFont="1" applyBorder="1" applyAlignment="1">
      <alignment horizontal="center" vertical="center"/>
    </xf>
    <xf numFmtId="38" fontId="8" fillId="0" borderId="13" xfId="3" applyFont="1" applyBorder="1" applyAlignment="1">
      <alignment horizontal="center" vertical="center"/>
    </xf>
    <xf numFmtId="38" fontId="5" fillId="2" borderId="75" xfId="3" applyFont="1" applyFill="1" applyBorder="1" applyAlignment="1" applyProtection="1">
      <alignment vertical="center" shrinkToFit="1"/>
      <protection locked="0"/>
    </xf>
    <xf numFmtId="38" fontId="5" fillId="2" borderId="76" xfId="3" applyFont="1" applyFill="1" applyBorder="1" applyAlignment="1" applyProtection="1">
      <alignment vertical="center" shrinkToFit="1"/>
      <protection locked="0"/>
    </xf>
    <xf numFmtId="194" fontId="5" fillId="2" borderId="75" xfId="3" applyNumberFormat="1" applyFont="1" applyFill="1" applyBorder="1" applyAlignment="1" applyProtection="1">
      <alignment vertical="center" shrinkToFit="1"/>
      <protection locked="0"/>
    </xf>
    <xf numFmtId="194" fontId="5" fillId="2" borderId="211" xfId="3" applyNumberFormat="1" applyFont="1" applyFill="1" applyBorder="1" applyAlignment="1" applyProtection="1">
      <alignment vertical="center" shrinkToFit="1"/>
      <protection locked="0"/>
    </xf>
    <xf numFmtId="0" fontId="5" fillId="2" borderId="19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38" fontId="5" fillId="2" borderId="171" xfId="3" applyFont="1" applyFill="1" applyBorder="1" applyAlignment="1" applyProtection="1">
      <alignment vertical="center"/>
      <protection locked="0"/>
    </xf>
    <xf numFmtId="38" fontId="5" fillId="2" borderId="70" xfId="3" applyFont="1" applyFill="1" applyBorder="1" applyAlignment="1" applyProtection="1">
      <alignment vertical="center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16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8" xfId="0" applyFont="1" applyBorder="1" applyAlignment="1">
      <alignment horizontal="distributed" vertical="center" justifyLastLine="1"/>
    </xf>
    <xf numFmtId="0" fontId="8" fillId="0" borderId="167" xfId="0" applyFont="1" applyBorder="1" applyAlignment="1">
      <alignment horizontal="distributed" vertical="center" justifyLastLine="1"/>
    </xf>
    <xf numFmtId="0" fontId="20" fillId="0" borderId="167" xfId="0" applyFont="1" applyBorder="1" applyAlignment="1">
      <alignment horizontal="distributed" vertical="center" justifyLastLine="1"/>
    </xf>
    <xf numFmtId="0" fontId="8" fillId="0" borderId="195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95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38" fontId="5" fillId="0" borderId="106" xfId="3" quotePrefix="1" applyFont="1" applyBorder="1" applyAlignment="1">
      <alignment horizontal="center" vertical="center" textRotation="255" shrinkToFit="1"/>
    </xf>
    <xf numFmtId="38" fontId="5" fillId="0" borderId="112" xfId="3" quotePrefix="1" applyFont="1" applyBorder="1" applyAlignment="1">
      <alignment horizontal="center" vertical="center" textRotation="255" shrinkToFit="1"/>
    </xf>
    <xf numFmtId="38" fontId="5" fillId="0" borderId="100" xfId="3" quotePrefix="1" applyFont="1" applyBorder="1" applyAlignment="1">
      <alignment horizontal="center" vertical="center" textRotation="255" shrinkToFit="1"/>
    </xf>
    <xf numFmtId="38" fontId="8" fillId="0" borderId="171" xfId="3" applyFont="1" applyFill="1" applyBorder="1" applyAlignment="1" applyProtection="1">
      <alignment horizontal="center" vertical="center"/>
      <protection hidden="1"/>
    </xf>
    <xf numFmtId="38" fontId="8" fillId="0" borderId="126" xfId="3" applyFont="1" applyFill="1" applyBorder="1" applyAlignment="1" applyProtection="1">
      <alignment horizontal="center" vertical="center"/>
      <protection hidden="1"/>
    </xf>
    <xf numFmtId="0" fontId="5" fillId="7" borderId="147" xfId="0" applyFont="1" applyFill="1" applyBorder="1" applyAlignment="1" applyProtection="1">
      <alignment horizontal="center" vertical="center"/>
      <protection locked="0"/>
    </xf>
    <xf numFmtId="0" fontId="5" fillId="7" borderId="20" xfId="0" applyFont="1" applyFill="1" applyBorder="1" applyAlignment="1" applyProtection="1">
      <alignment horizontal="center" vertical="center"/>
      <protection locked="0"/>
    </xf>
    <xf numFmtId="38" fontId="5" fillId="8" borderId="143" xfId="3" applyFont="1" applyFill="1" applyBorder="1" applyAlignment="1" applyProtection="1">
      <alignment horizontal="center" vertical="center"/>
      <protection locked="0"/>
    </xf>
    <xf numFmtId="38" fontId="5" fillId="8" borderId="46" xfId="3" applyFont="1" applyFill="1" applyBorder="1" applyAlignment="1" applyProtection="1">
      <alignment horizontal="center" vertical="center"/>
      <protection locked="0"/>
    </xf>
    <xf numFmtId="0" fontId="5" fillId="8" borderId="167" xfId="0" quotePrefix="1" applyFont="1" applyFill="1" applyBorder="1" applyAlignment="1">
      <alignment horizontal="center" vertical="center" shrinkToFit="1"/>
    </xf>
    <xf numFmtId="0" fontId="5" fillId="8" borderId="167" xfId="0" applyFont="1" applyFill="1" applyBorder="1" applyAlignment="1">
      <alignment horizontal="center" vertical="center" shrinkToFit="1"/>
    </xf>
    <xf numFmtId="0" fontId="5" fillId="8" borderId="4" xfId="0" applyFont="1" applyFill="1" applyBorder="1" applyAlignment="1">
      <alignment horizontal="center" vertical="center" shrinkToFit="1"/>
    </xf>
    <xf numFmtId="0" fontId="5" fillId="8" borderId="190" xfId="0" applyFont="1" applyFill="1" applyBorder="1" applyAlignment="1" applyProtection="1">
      <alignment horizontal="center" vertical="center"/>
      <protection locked="0"/>
    </xf>
    <xf numFmtId="0" fontId="5" fillId="8" borderId="189" xfId="0" applyFont="1" applyFill="1" applyBorder="1" applyAlignment="1" applyProtection="1">
      <alignment horizontal="center" vertical="center"/>
      <protection locked="0"/>
    </xf>
    <xf numFmtId="0" fontId="5" fillId="8" borderId="208" xfId="0" applyFont="1" applyFill="1" applyBorder="1" applyAlignment="1" applyProtection="1">
      <alignment horizontal="center" vertical="center"/>
      <protection locked="0"/>
    </xf>
    <xf numFmtId="0" fontId="5" fillId="8" borderId="51" xfId="0" applyFont="1" applyFill="1" applyBorder="1" applyAlignment="1" applyProtection="1">
      <alignment horizontal="center" vertical="center"/>
      <protection locked="0"/>
    </xf>
    <xf numFmtId="0" fontId="5" fillId="8" borderId="48" xfId="0" applyFont="1" applyFill="1" applyBorder="1" applyAlignment="1" applyProtection="1">
      <alignment horizontal="center" vertical="center"/>
      <protection locked="0"/>
    </xf>
    <xf numFmtId="0" fontId="5" fillId="2" borderId="130" xfId="0" applyFont="1" applyFill="1" applyBorder="1" applyAlignment="1" applyProtection="1">
      <alignment horizontal="left" vertical="center"/>
      <protection locked="0"/>
    </xf>
    <xf numFmtId="0" fontId="5" fillId="2" borderId="147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38" fontId="5" fillId="8" borderId="171" xfId="3" applyFont="1" applyFill="1" applyBorder="1" applyAlignment="1" applyProtection="1">
      <alignment horizontal="center" vertical="center"/>
      <protection locked="0"/>
    </xf>
    <xf numFmtId="38" fontId="5" fillId="8" borderId="126" xfId="3" applyFont="1" applyFill="1" applyBorder="1" applyAlignment="1" applyProtection="1">
      <alignment horizontal="center" vertical="center"/>
      <protection locked="0"/>
    </xf>
    <xf numFmtId="38" fontId="5" fillId="8" borderId="66" xfId="3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3" fillId="0" borderId="151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176" fontId="5" fillId="6" borderId="39" xfId="0" applyNumberFormat="1" applyFont="1" applyFill="1" applyBorder="1" applyAlignment="1" applyProtection="1">
      <alignment vertical="center"/>
      <protection locked="0"/>
    </xf>
    <xf numFmtId="176" fontId="5" fillId="6" borderId="129" xfId="0" applyNumberFormat="1" applyFont="1" applyFill="1" applyBorder="1" applyAlignment="1" applyProtection="1">
      <alignment vertical="center"/>
      <protection locked="0"/>
    </xf>
    <xf numFmtId="38" fontId="5" fillId="6" borderId="37" xfId="3" applyFont="1" applyFill="1" applyBorder="1" applyAlignment="1" applyProtection="1">
      <alignment vertical="center"/>
      <protection locked="0"/>
    </xf>
    <xf numFmtId="38" fontId="5" fillId="6" borderId="160" xfId="3" applyFont="1" applyFill="1" applyBorder="1" applyAlignment="1" applyProtection="1">
      <alignment vertical="center"/>
      <protection locked="0"/>
    </xf>
    <xf numFmtId="0" fontId="5" fillId="0" borderId="40" xfId="0" quotePrefix="1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110" xfId="0" applyFont="1" applyBorder="1" applyAlignment="1">
      <alignment horizontal="center" vertical="center" justifyLastLine="1"/>
    </xf>
    <xf numFmtId="0" fontId="5" fillId="0" borderId="116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2" borderId="130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169" xfId="0" quotePrefix="1" applyFont="1" applyBorder="1" applyAlignment="1">
      <alignment horizontal="center" vertical="center" justifyLastLine="1"/>
    </xf>
    <xf numFmtId="0" fontId="5" fillId="0" borderId="107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117" xfId="0" applyFont="1" applyBorder="1" applyAlignment="1">
      <alignment horizontal="center" vertical="center" justifyLastLine="1"/>
    </xf>
    <xf numFmtId="38" fontId="8" fillId="0" borderId="25" xfId="3" applyFont="1" applyBorder="1" applyAlignment="1">
      <alignment vertical="center"/>
    </xf>
    <xf numFmtId="38" fontId="8" fillId="0" borderId="209" xfId="3" applyFont="1" applyBorder="1" applyAlignment="1">
      <alignment vertical="center"/>
    </xf>
    <xf numFmtId="0" fontId="5" fillId="0" borderId="108" xfId="0" applyFont="1" applyBorder="1" applyAlignment="1">
      <alignment horizontal="distributed" vertical="center" justifyLastLine="1"/>
    </xf>
    <xf numFmtId="0" fontId="5" fillId="0" borderId="167" xfId="0" applyFont="1" applyBorder="1" applyAlignment="1">
      <alignment horizontal="distributed" vertical="center" justifyLastLine="1"/>
    </xf>
    <xf numFmtId="0" fontId="5" fillId="0" borderId="195" xfId="0" applyFont="1" applyBorder="1" applyAlignment="1">
      <alignment horizontal="center" vertical="center"/>
    </xf>
    <xf numFmtId="0" fontId="5" fillId="2" borderId="51" xfId="0" applyFont="1" applyFill="1" applyBorder="1" applyAlignment="1" applyProtection="1">
      <alignment horizontal="center" vertical="center" shrinkToFit="1"/>
      <protection locked="0"/>
    </xf>
    <xf numFmtId="194" fontId="8" fillId="0" borderId="25" xfId="3" applyNumberFormat="1" applyFont="1" applyBorder="1" applyAlignment="1">
      <alignment vertical="center"/>
    </xf>
    <xf numFmtId="194" fontId="8" fillId="0" borderId="168" xfId="3" applyNumberFormat="1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94" fontId="5" fillId="2" borderId="84" xfId="3" applyNumberFormat="1" applyFont="1" applyFill="1" applyBorder="1" applyAlignment="1" applyProtection="1">
      <alignment vertical="center" shrinkToFit="1"/>
      <protection locked="0"/>
    </xf>
    <xf numFmtId="194" fontId="5" fillId="2" borderId="244" xfId="3" applyNumberFormat="1" applyFont="1" applyFill="1" applyBorder="1" applyAlignment="1" applyProtection="1">
      <alignment vertical="center" shrinkToFit="1"/>
      <protection locked="0"/>
    </xf>
    <xf numFmtId="194" fontId="8" fillId="0" borderId="151" xfId="3" applyNumberFormat="1" applyFont="1" applyBorder="1" applyAlignment="1">
      <alignment horizontal="right" vertical="center"/>
    </xf>
    <xf numFmtId="194" fontId="8" fillId="0" borderId="147" xfId="3" applyNumberFormat="1" applyFont="1" applyBorder="1" applyAlignment="1">
      <alignment horizontal="right" vertical="center"/>
    </xf>
    <xf numFmtId="0" fontId="5" fillId="2" borderId="113" xfId="0" applyFont="1" applyFill="1" applyBorder="1" applyAlignment="1" applyProtection="1">
      <alignment horizontal="center" vertical="center" shrinkToFit="1"/>
      <protection locked="0"/>
    </xf>
    <xf numFmtId="0" fontId="5" fillId="2" borderId="84" xfId="0" applyFont="1" applyFill="1" applyBorder="1" applyAlignment="1" applyProtection="1">
      <alignment horizontal="center" vertical="center" shrinkToFit="1"/>
      <protection locked="0"/>
    </xf>
    <xf numFmtId="0" fontId="5" fillId="2" borderId="118" xfId="0" applyFont="1" applyFill="1" applyBorder="1" applyAlignment="1" applyProtection="1">
      <alignment horizontal="center" vertical="center" shrinkToFit="1"/>
      <protection locked="0"/>
    </xf>
    <xf numFmtId="0" fontId="5" fillId="0" borderId="106" xfId="0" applyFont="1" applyBorder="1" applyAlignment="1">
      <alignment horizontal="center" vertical="center" textRotation="255"/>
    </xf>
    <xf numFmtId="0" fontId="5" fillId="0" borderId="100" xfId="0" applyFont="1" applyBorder="1" applyAlignment="1">
      <alignment horizontal="center" vertical="center" textRotation="255"/>
    </xf>
    <xf numFmtId="0" fontId="5" fillId="0" borderId="169" xfId="0" applyFont="1" applyBorder="1" applyAlignment="1">
      <alignment horizontal="center" vertical="center" justifyLastLine="1"/>
    </xf>
    <xf numFmtId="0" fontId="5" fillId="0" borderId="165" xfId="0" applyFont="1" applyBorder="1" applyAlignment="1">
      <alignment horizontal="center" vertical="center" justifyLastLine="1"/>
    </xf>
    <xf numFmtId="0" fontId="5" fillId="0" borderId="128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6" fillId="0" borderId="128" xfId="0" quotePrefix="1" applyFont="1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69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65" xfId="0" applyFont="1" applyBorder="1" applyAlignment="1">
      <alignment horizontal="distributed" vertical="center" justifyLastLine="1"/>
    </xf>
    <xf numFmtId="0" fontId="5" fillId="0" borderId="128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134" xfId="3" applyFont="1" applyBorder="1" applyAlignment="1">
      <alignment horizontal="right" vertical="center"/>
    </xf>
    <xf numFmtId="38" fontId="5" fillId="8" borderId="171" xfId="3" applyFont="1" applyFill="1" applyBorder="1" applyAlignment="1" applyProtection="1">
      <alignment vertical="center"/>
      <protection locked="0"/>
    </xf>
    <xf numFmtId="38" fontId="5" fillId="8" borderId="126" xfId="3" applyFont="1" applyFill="1" applyBorder="1" applyAlignment="1" applyProtection="1">
      <alignment vertical="center"/>
      <protection locked="0"/>
    </xf>
    <xf numFmtId="38" fontId="5" fillId="8" borderId="66" xfId="3" applyFont="1" applyFill="1" applyBorder="1" applyAlignment="1" applyProtection="1">
      <alignment vertical="center"/>
      <protection locked="0"/>
    </xf>
    <xf numFmtId="38" fontId="5" fillId="8" borderId="142" xfId="3" applyFont="1" applyFill="1" applyBorder="1" applyAlignment="1" applyProtection="1">
      <alignment vertical="center"/>
      <protection locked="0"/>
    </xf>
    <xf numFmtId="38" fontId="5" fillId="8" borderId="145" xfId="3" applyFont="1" applyFill="1" applyBorder="1" applyAlignment="1" applyProtection="1">
      <alignment vertical="center"/>
      <protection locked="0"/>
    </xf>
    <xf numFmtId="38" fontId="5" fillId="8" borderId="143" xfId="3" applyFont="1" applyFill="1" applyBorder="1" applyAlignment="1" applyProtection="1">
      <alignment vertical="center"/>
      <protection locked="0"/>
    </xf>
    <xf numFmtId="0" fontId="5" fillId="0" borderId="167" xfId="0" applyFont="1" applyBorder="1" applyAlignment="1">
      <alignment horizontal="center" vertical="center"/>
    </xf>
    <xf numFmtId="0" fontId="5" fillId="8" borderId="190" xfId="0" applyFont="1" applyFill="1" applyBorder="1" applyAlignment="1" applyProtection="1">
      <alignment vertical="center"/>
      <protection locked="0"/>
    </xf>
    <xf numFmtId="0" fontId="5" fillId="8" borderId="189" xfId="0" applyFont="1" applyFill="1" applyBorder="1" applyAlignment="1" applyProtection="1">
      <alignment vertical="center"/>
      <protection locked="0"/>
    </xf>
    <xf numFmtId="0" fontId="5" fillId="8" borderId="208" xfId="0" applyFont="1" applyFill="1" applyBorder="1" applyAlignment="1" applyProtection="1">
      <alignment vertical="center"/>
      <protection locked="0"/>
    </xf>
    <xf numFmtId="0" fontId="5" fillId="8" borderId="144" xfId="0" applyFont="1" applyFill="1" applyBorder="1" applyAlignment="1" applyProtection="1">
      <alignment vertical="center"/>
      <protection locked="0"/>
    </xf>
    <xf numFmtId="0" fontId="5" fillId="8" borderId="146" xfId="0" applyFont="1" applyFill="1" applyBorder="1" applyAlignment="1" applyProtection="1">
      <alignment vertical="center"/>
      <protection locked="0"/>
    </xf>
    <xf numFmtId="0" fontId="5" fillId="8" borderId="51" xfId="0" applyFont="1" applyFill="1" applyBorder="1" applyAlignment="1" applyProtection="1">
      <alignment vertical="center"/>
      <protection locked="0"/>
    </xf>
    <xf numFmtId="0" fontId="5" fillId="0" borderId="195" xfId="0" applyFont="1" applyBorder="1" applyAlignment="1">
      <alignment horizontal="center" vertical="center" shrinkToFit="1"/>
    </xf>
    <xf numFmtId="0" fontId="5" fillId="0" borderId="16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6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38" fontId="5" fillId="8" borderId="70" xfId="3" applyFont="1" applyFill="1" applyBorder="1" applyAlignment="1" applyProtection="1">
      <alignment vertical="center"/>
      <protection locked="0"/>
    </xf>
    <xf numFmtId="0" fontId="5" fillId="8" borderId="57" xfId="0" applyFont="1" applyFill="1" applyBorder="1" applyAlignment="1" applyProtection="1">
      <alignment vertical="center"/>
      <protection locked="0"/>
    </xf>
    <xf numFmtId="38" fontId="5" fillId="8" borderId="55" xfId="3" applyFont="1" applyFill="1" applyBorder="1" applyAlignment="1" applyProtection="1">
      <alignment vertical="center"/>
      <protection locked="0"/>
    </xf>
    <xf numFmtId="0" fontId="5" fillId="0" borderId="108" xfId="0" applyFont="1" applyBorder="1" applyAlignment="1">
      <alignment horizontal="center" vertical="center"/>
    </xf>
    <xf numFmtId="38" fontId="5" fillId="2" borderId="151" xfId="3" applyFont="1" applyFill="1" applyBorder="1" applyAlignment="1" applyProtection="1">
      <alignment horizontal="right" vertical="center"/>
      <protection locked="0"/>
    </xf>
    <xf numFmtId="38" fontId="5" fillId="2" borderId="20" xfId="3" applyFont="1" applyFill="1" applyBorder="1" applyAlignment="1" applyProtection="1">
      <alignment horizontal="right" vertical="center"/>
      <protection locked="0"/>
    </xf>
    <xf numFmtId="0" fontId="5" fillId="0" borderId="106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38" fontId="5" fillId="0" borderId="185" xfId="3" applyFont="1" applyBorder="1" applyAlignment="1">
      <alignment horizontal="right" vertical="center"/>
    </xf>
    <xf numFmtId="0" fontId="5" fillId="0" borderId="109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38" fontId="5" fillId="2" borderId="22" xfId="3" applyFont="1" applyFill="1" applyBorder="1" applyAlignment="1" applyProtection="1">
      <alignment horizontal="right" vertical="center"/>
      <protection locked="0"/>
    </xf>
    <xf numFmtId="38" fontId="5" fillId="0" borderId="210" xfId="3" applyFont="1" applyBorder="1" applyAlignment="1">
      <alignment horizontal="center" vertical="center"/>
    </xf>
    <xf numFmtId="38" fontId="5" fillId="0" borderId="119" xfId="3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2" borderId="152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8" borderId="112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05" xfId="0" applyFont="1" applyFill="1" applyBorder="1" applyAlignment="1" applyProtection="1">
      <alignment horizontal="center" vertical="center" shrinkToFit="1"/>
      <protection locked="0"/>
    </xf>
    <xf numFmtId="58" fontId="8" fillId="0" borderId="128" xfId="0" applyNumberFormat="1" applyFont="1" applyBorder="1" applyAlignment="1" applyProtection="1">
      <alignment horizontal="left" vertical="center"/>
      <protection hidden="1"/>
    </xf>
    <xf numFmtId="0" fontId="5" fillId="0" borderId="165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8" borderId="248" xfId="0" applyFont="1" applyFill="1" applyBorder="1" applyAlignment="1" applyProtection="1">
      <alignment vertical="center"/>
      <protection locked="0"/>
    </xf>
    <xf numFmtId="38" fontId="5" fillId="8" borderId="195" xfId="3" applyFont="1" applyFill="1" applyBorder="1" applyAlignment="1">
      <alignment vertical="center"/>
    </xf>
    <xf numFmtId="38" fontId="5" fillId="8" borderId="167" xfId="3" applyFont="1" applyFill="1" applyBorder="1" applyAlignment="1">
      <alignment vertical="center"/>
    </xf>
    <xf numFmtId="38" fontId="5" fillId="8" borderId="142" xfId="3" applyFont="1" applyFill="1" applyBorder="1" applyAlignment="1" applyProtection="1">
      <alignment horizontal="center" vertical="center"/>
      <protection locked="0"/>
    </xf>
    <xf numFmtId="38" fontId="5" fillId="8" borderId="145" xfId="3" applyFont="1" applyFill="1" applyBorder="1" applyAlignment="1" applyProtection="1">
      <alignment horizontal="center" vertical="center"/>
      <protection locked="0"/>
    </xf>
    <xf numFmtId="0" fontId="5" fillId="8" borderId="151" xfId="0" applyFont="1" applyFill="1" applyBorder="1" applyAlignment="1" applyProtection="1">
      <alignment horizontal="center" vertical="center"/>
      <protection locked="0"/>
    </xf>
    <xf numFmtId="0" fontId="5" fillId="8" borderId="147" xfId="0" applyFont="1" applyFill="1" applyBorder="1" applyAlignment="1" applyProtection="1">
      <alignment horizontal="center" vertical="center"/>
      <protection locked="0"/>
    </xf>
    <xf numFmtId="0" fontId="5" fillId="8" borderId="20" xfId="0" applyFont="1" applyFill="1" applyBorder="1" applyAlignment="1" applyProtection="1">
      <alignment horizontal="center" vertical="center"/>
      <protection locked="0"/>
    </xf>
    <xf numFmtId="0" fontId="5" fillId="8" borderId="37" xfId="0" applyFont="1" applyFill="1" applyBorder="1" applyAlignment="1" applyProtection="1">
      <alignment horizontal="center" vertical="center"/>
      <protection locked="0"/>
    </xf>
    <xf numFmtId="0" fontId="5" fillId="8" borderId="160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8" borderId="144" xfId="0" applyFont="1" applyFill="1" applyBorder="1" applyAlignment="1" applyProtection="1">
      <alignment horizontal="center" vertical="center"/>
      <protection locked="0"/>
    </xf>
    <xf numFmtId="0" fontId="5" fillId="8" borderId="146" xfId="0" applyFont="1" applyFill="1" applyBorder="1" applyAlignment="1" applyProtection="1">
      <alignment horizontal="center" vertical="center"/>
      <protection locked="0"/>
    </xf>
    <xf numFmtId="38" fontId="5" fillId="7" borderId="36" xfId="3" applyFont="1" applyFill="1" applyBorder="1" applyAlignment="1" applyProtection="1">
      <alignment vertical="center"/>
      <protection locked="0"/>
    </xf>
    <xf numFmtId="38" fontId="5" fillId="7" borderId="18" xfId="3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7" borderId="168" xfId="0" applyFont="1" applyFill="1" applyBorder="1" applyAlignment="1" applyProtection="1">
      <alignment horizontal="center" vertical="center"/>
      <protection locked="0"/>
    </xf>
    <xf numFmtId="0" fontId="5" fillId="7" borderId="49" xfId="0" applyFont="1" applyFill="1" applyBorder="1" applyAlignment="1" applyProtection="1">
      <alignment horizontal="center" vertical="center"/>
      <protection locked="0"/>
    </xf>
    <xf numFmtId="0" fontId="5" fillId="7" borderId="36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0" fontId="5" fillId="7" borderId="129" xfId="0" applyFont="1" applyFill="1" applyBorder="1" applyAlignment="1" applyProtection="1">
      <alignment horizontal="center" vertical="center"/>
      <protection locked="0"/>
    </xf>
    <xf numFmtId="0" fontId="5" fillId="7" borderId="247" xfId="0" applyFont="1" applyFill="1" applyBorder="1" applyAlignment="1" applyProtection="1">
      <alignment horizontal="center" vertical="center"/>
      <protection locked="0"/>
    </xf>
    <xf numFmtId="0" fontId="5" fillId="7" borderId="246" xfId="0" applyFont="1" applyFill="1" applyBorder="1" applyAlignment="1" applyProtection="1">
      <alignment horizontal="center" vertical="center"/>
      <protection locked="0"/>
    </xf>
    <xf numFmtId="0" fontId="5" fillId="7" borderId="245" xfId="0" applyFont="1" applyFill="1" applyBorder="1" applyAlignment="1" applyProtection="1">
      <alignment horizontal="center" vertical="center"/>
      <protection locked="0"/>
    </xf>
    <xf numFmtId="38" fontId="5" fillId="0" borderId="169" xfId="3" applyFont="1" applyBorder="1" applyAlignment="1">
      <alignment horizontal="distributed" vertical="center" shrinkToFit="1"/>
    </xf>
    <xf numFmtId="38" fontId="5" fillId="0" borderId="9" xfId="3" applyFont="1" applyBorder="1" applyAlignment="1">
      <alignment horizontal="distributed" vertical="center" shrinkToFit="1"/>
    </xf>
    <xf numFmtId="0" fontId="5" fillId="8" borderId="80" xfId="0" applyFont="1" applyFill="1" applyBorder="1" applyAlignment="1" applyProtection="1">
      <alignment horizontal="center" vertical="center"/>
      <protection locked="0"/>
    </xf>
    <xf numFmtId="0" fontId="5" fillId="8" borderId="46" xfId="0" applyFont="1" applyFill="1" applyBorder="1" applyAlignment="1" applyProtection="1">
      <alignment horizontal="center" vertical="center"/>
      <protection locked="0"/>
    </xf>
    <xf numFmtId="0" fontId="5" fillId="8" borderId="82" xfId="0" applyFont="1" applyFill="1" applyBorder="1" applyAlignment="1" applyProtection="1">
      <alignment horizontal="center" vertical="center"/>
      <protection locked="0"/>
    </xf>
    <xf numFmtId="38" fontId="5" fillId="2" borderId="171" xfId="3" applyFont="1" applyFill="1" applyBorder="1" applyAlignment="1" applyProtection="1">
      <alignment vertical="center" shrinkToFit="1"/>
      <protection locked="0"/>
    </xf>
    <xf numFmtId="38" fontId="5" fillId="2" borderId="50" xfId="3" applyFont="1" applyFill="1" applyBorder="1" applyAlignment="1" applyProtection="1">
      <alignment vertical="center" shrinkToFit="1"/>
      <protection locked="0"/>
    </xf>
    <xf numFmtId="38" fontId="5" fillId="2" borderId="84" xfId="3" applyFont="1" applyFill="1" applyBorder="1" applyAlignment="1" applyProtection="1">
      <alignment vertical="center" shrinkToFit="1"/>
      <protection locked="0"/>
    </xf>
    <xf numFmtId="0" fontId="5" fillId="8" borderId="49" xfId="0" applyFont="1" applyFill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94" fontId="5" fillId="2" borderId="146" xfId="3" applyNumberFormat="1" applyFont="1" applyFill="1" applyBorder="1" applyAlignment="1" applyProtection="1">
      <alignment vertical="center" justifyLastLine="1"/>
      <protection locked="0"/>
    </xf>
    <xf numFmtId="38" fontId="5" fillId="0" borderId="9" xfId="3" applyFont="1" applyBorder="1" applyAlignment="1">
      <alignment horizontal="distributed" vertical="center" justifyLastLine="1"/>
    </xf>
    <xf numFmtId="194" fontId="5" fillId="2" borderId="126" xfId="3" applyNumberFormat="1" applyFont="1" applyFill="1" applyBorder="1" applyAlignment="1" applyProtection="1">
      <alignment vertical="center" justifyLastLine="1"/>
      <protection locked="0"/>
    </xf>
    <xf numFmtId="38" fontId="5" fillId="2" borderId="144" xfId="3" applyFont="1" applyFill="1" applyBorder="1" applyAlignment="1" applyProtection="1">
      <alignment vertical="center" shrinkToFit="1"/>
      <protection locked="0"/>
    </xf>
    <xf numFmtId="38" fontId="5" fillId="2" borderId="51" xfId="3" applyFont="1" applyFill="1" applyBorder="1" applyAlignment="1" applyProtection="1">
      <alignment vertical="center" shrinkToFit="1"/>
      <protection locked="0"/>
    </xf>
    <xf numFmtId="0" fontId="5" fillId="0" borderId="169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2" borderId="114" xfId="0" applyFont="1" applyFill="1" applyBorder="1" applyAlignment="1" applyProtection="1">
      <alignment horizontal="center" vertical="center" shrinkToFit="1"/>
      <protection locked="0"/>
    </xf>
    <xf numFmtId="0" fontId="5" fillId="2" borderId="144" xfId="0" applyFont="1" applyFill="1" applyBorder="1" applyAlignment="1" applyProtection="1">
      <alignment horizontal="center" vertical="center"/>
      <protection locked="0"/>
    </xf>
    <xf numFmtId="0" fontId="5" fillId="2" borderId="146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distributed" textRotation="255" justifyLastLine="1" shrinkToFit="1"/>
    </xf>
    <xf numFmtId="0" fontId="5" fillId="0" borderId="125" xfId="0" applyFont="1" applyBorder="1" applyAlignment="1">
      <alignment horizontal="center" vertical="distributed" textRotation="255" justifyLastLine="1" shrinkToFit="1"/>
    </xf>
    <xf numFmtId="0" fontId="5" fillId="0" borderId="98" xfId="0" applyFont="1" applyBorder="1" applyAlignment="1">
      <alignment horizontal="center" vertical="distributed" textRotation="255" justifyLastLine="1" shrinkToFit="1"/>
    </xf>
    <xf numFmtId="0" fontId="5" fillId="2" borderId="22" xfId="0" quotePrefix="1" applyFont="1" applyFill="1" applyBorder="1" applyAlignment="1">
      <alignment horizontal="center" vertical="center" textRotation="255" shrinkToFit="1"/>
    </xf>
    <xf numFmtId="0" fontId="5" fillId="2" borderId="25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vertical="center" textRotation="255" shrinkToFit="1"/>
    </xf>
    <xf numFmtId="38" fontId="8" fillId="0" borderId="165" xfId="3" applyFont="1" applyBorder="1" applyAlignment="1">
      <alignment vertical="center" shrinkToFit="1"/>
    </xf>
    <xf numFmtId="38" fontId="8" fillId="0" borderId="13" xfId="3" applyFont="1" applyBorder="1" applyAlignment="1">
      <alignment vertical="center" shrinkToFit="1"/>
    </xf>
    <xf numFmtId="194" fontId="8" fillId="0" borderId="128" xfId="3" applyNumberFormat="1" applyFont="1" applyBorder="1" applyAlignment="1">
      <alignment vertical="center"/>
    </xf>
    <xf numFmtId="0" fontId="5" fillId="0" borderId="39" xfId="0" applyFont="1" applyBorder="1" applyAlignment="1">
      <alignment horizontal="distributed" vertical="center" justifyLastLine="1"/>
    </xf>
    <xf numFmtId="0" fontId="5" fillId="0" borderId="129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0" fontId="5" fillId="0" borderId="245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98" xfId="0" applyFont="1" applyBorder="1" applyAlignment="1">
      <alignment horizontal="distributed" vertical="center" justifyLastLine="1"/>
    </xf>
    <xf numFmtId="0" fontId="5" fillId="7" borderId="6" xfId="0" applyFont="1" applyFill="1" applyBorder="1" applyAlignment="1" applyProtection="1">
      <alignment horizontal="center" vertical="center"/>
      <protection locked="0"/>
    </xf>
    <xf numFmtId="0" fontId="5" fillId="7" borderId="16" xfId="0" applyFont="1" applyFill="1" applyBorder="1" applyAlignment="1" applyProtection="1">
      <alignment horizontal="center" vertical="center"/>
      <protection locked="0"/>
    </xf>
    <xf numFmtId="0" fontId="5" fillId="0" borderId="112" xfId="0" applyFont="1" applyBorder="1" applyAlignment="1" applyProtection="1">
      <alignment horizontal="center" vertical="center" textRotation="255"/>
      <protection locked="0"/>
    </xf>
    <xf numFmtId="0" fontId="5" fillId="0" borderId="100" xfId="0" applyFont="1" applyBorder="1" applyAlignment="1" applyProtection="1">
      <alignment horizontal="center" vertical="center" textRotation="255"/>
      <protection locked="0"/>
    </xf>
    <xf numFmtId="0" fontId="5" fillId="0" borderId="16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7" borderId="14" xfId="3" applyFont="1" applyFill="1" applyBorder="1" applyAlignment="1" applyProtection="1">
      <alignment vertical="center"/>
      <protection locked="0"/>
    </xf>
    <xf numFmtId="0" fontId="5" fillId="8" borderId="169" xfId="0" applyFont="1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0" borderId="165" xfId="0" applyFont="1" applyBorder="1" applyAlignment="1">
      <alignment horizontal="center" vertical="center" shrinkToFit="1"/>
    </xf>
    <xf numFmtId="0" fontId="5" fillId="0" borderId="12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38" fontId="5" fillId="2" borderId="68" xfId="3" applyFont="1" applyFill="1" applyBorder="1" applyAlignment="1" applyProtection="1">
      <alignment vertical="center" shrinkToFit="1"/>
      <protection locked="0"/>
    </xf>
    <xf numFmtId="38" fontId="5" fillId="2" borderId="56" xfId="3" applyFont="1" applyFill="1" applyBorder="1" applyAlignment="1" applyProtection="1">
      <alignment vertical="center" shrinkToFit="1"/>
      <protection locked="0"/>
    </xf>
    <xf numFmtId="0" fontId="5" fillId="0" borderId="40" xfId="0" applyFont="1" applyBorder="1" applyAlignment="1">
      <alignment horizontal="center" vertical="distributed" textRotation="255" justifyLastLine="1"/>
    </xf>
    <xf numFmtId="0" fontId="5" fillId="0" borderId="125" xfId="0" applyFont="1" applyBorder="1" applyAlignment="1">
      <alignment horizontal="center" vertical="distributed" textRotation="255" justifyLastLine="1"/>
    </xf>
    <xf numFmtId="38" fontId="8" fillId="0" borderId="66" xfId="3" applyFont="1" applyFill="1" applyBorder="1" applyAlignment="1" applyProtection="1">
      <alignment horizontal="center" vertical="center"/>
      <protection hidden="1"/>
    </xf>
    <xf numFmtId="38" fontId="8" fillId="0" borderId="171" xfId="3" applyFont="1" applyBorder="1" applyAlignment="1" applyProtection="1">
      <alignment horizontal="right" vertical="center"/>
      <protection hidden="1"/>
    </xf>
    <xf numFmtId="38" fontId="8" fillId="0" borderId="66" xfId="3" applyFont="1" applyBorder="1" applyAlignment="1" applyProtection="1">
      <alignment horizontal="right" vertical="center"/>
      <protection hidden="1"/>
    </xf>
    <xf numFmtId="0" fontId="8" fillId="0" borderId="171" xfId="0" applyFont="1" applyBorder="1" applyAlignment="1" applyProtection="1">
      <alignment horizontal="center" vertical="center"/>
      <protection hidden="1"/>
    </xf>
    <xf numFmtId="0" fontId="8" fillId="0" borderId="126" xfId="0" applyFont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/>
      <protection hidden="1"/>
    </xf>
    <xf numFmtId="194" fontId="5" fillId="2" borderId="67" xfId="3" applyNumberFormat="1" applyFont="1" applyFill="1" applyBorder="1" applyAlignment="1" applyProtection="1">
      <alignment vertical="center" shrinkToFit="1"/>
      <protection locked="0"/>
    </xf>
    <xf numFmtId="194" fontId="5" fillId="2" borderId="171" xfId="3" applyNumberFormat="1" applyFont="1" applyFill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>
      <alignment horizontal="center" vertical="center" textRotation="255" shrinkToFit="1"/>
    </xf>
    <xf numFmtId="0" fontId="8" fillId="0" borderId="1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38" fontId="8" fillId="0" borderId="43" xfId="3" applyFont="1" applyBorder="1" applyAlignment="1">
      <alignment horizontal="right" vertical="center"/>
    </xf>
    <xf numFmtId="38" fontId="5" fillId="2" borderId="85" xfId="3" applyFont="1" applyFill="1" applyBorder="1" applyAlignment="1" applyProtection="1">
      <alignment vertical="center" shrinkToFit="1"/>
      <protection locked="0"/>
    </xf>
    <xf numFmtId="0" fontId="5" fillId="2" borderId="142" xfId="0" applyFont="1" applyFill="1" applyBorder="1" applyAlignment="1" applyProtection="1">
      <alignment horizontal="center" vertical="center" shrinkToFit="1"/>
      <protection locked="0"/>
    </xf>
    <xf numFmtId="0" fontId="5" fillId="2" borderId="145" xfId="0" applyFont="1" applyFill="1" applyBorder="1" applyAlignment="1" applyProtection="1">
      <alignment horizontal="center" vertical="center" shrinkToFit="1"/>
      <protection locked="0"/>
    </xf>
    <xf numFmtId="0" fontId="5" fillId="2" borderId="143" xfId="0" applyFont="1" applyFill="1" applyBorder="1" applyAlignment="1" applyProtection="1">
      <alignment horizontal="center" vertical="center" shrinkToFit="1"/>
      <protection locked="0"/>
    </xf>
    <xf numFmtId="38" fontId="5" fillId="2" borderId="142" xfId="3" applyFont="1" applyFill="1" applyBorder="1" applyAlignment="1" applyProtection="1">
      <alignment horizontal="center" vertical="center" shrinkToFit="1"/>
      <protection locked="0"/>
    </xf>
    <xf numFmtId="38" fontId="5" fillId="2" borderId="55" xfId="3" applyFont="1" applyFill="1" applyBorder="1" applyAlignment="1" applyProtection="1">
      <alignment horizontal="center" vertical="center" shrinkToFit="1"/>
      <protection locked="0"/>
    </xf>
    <xf numFmtId="38" fontId="8" fillId="0" borderId="37" xfId="3" applyFont="1" applyBorder="1" applyAlignment="1">
      <alignment horizontal="right" vertical="center"/>
    </xf>
    <xf numFmtId="38" fontId="8" fillId="0" borderId="62" xfId="3" applyFont="1" applyBorder="1" applyAlignment="1">
      <alignment horizontal="right" vertical="center"/>
    </xf>
    <xf numFmtId="38" fontId="5" fillId="2" borderId="195" xfId="3" applyFont="1" applyFill="1" applyBorder="1" applyAlignment="1" applyProtection="1">
      <alignment horizontal="distributed" vertical="center" justifyLastLine="1" shrinkToFit="1"/>
      <protection locked="0"/>
    </xf>
    <xf numFmtId="38" fontId="5" fillId="2" borderId="5" xfId="3" applyFont="1" applyFill="1" applyBorder="1" applyAlignment="1" applyProtection="1">
      <alignment horizontal="distributed" vertical="center" justifyLastLine="1" shrinkToFit="1"/>
      <protection locked="0"/>
    </xf>
    <xf numFmtId="0" fontId="5" fillId="2" borderId="144" xfId="0" applyFont="1" applyFill="1" applyBorder="1" applyAlignment="1" applyProtection="1">
      <alignment horizontal="center" vertical="center" shrinkToFit="1"/>
      <protection locked="0"/>
    </xf>
    <xf numFmtId="0" fontId="5" fillId="2" borderId="171" xfId="0" applyFont="1" applyFill="1" applyBorder="1" applyAlignment="1" applyProtection="1">
      <alignment horizontal="center" vertical="center"/>
      <protection locked="0"/>
    </xf>
    <xf numFmtId="0" fontId="5" fillId="2" borderId="126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38" fontId="8" fillId="0" borderId="3" xfId="3" applyFont="1" applyBorder="1" applyAlignment="1">
      <alignment horizontal="right" vertical="center"/>
    </xf>
    <xf numFmtId="194" fontId="5" fillId="2" borderId="142" xfId="3" applyNumberFormat="1" applyFont="1" applyFill="1" applyBorder="1" applyAlignment="1" applyProtection="1">
      <alignment horizontal="center" vertical="center" shrinkToFit="1"/>
      <protection locked="0"/>
    </xf>
    <xf numFmtId="194" fontId="5" fillId="2" borderId="145" xfId="3" applyNumberFormat="1" applyFont="1" applyFill="1" applyBorder="1" applyAlignment="1" applyProtection="1">
      <alignment horizontal="center" vertical="center" shrinkToFit="1"/>
      <protection locked="0"/>
    </xf>
    <xf numFmtId="194" fontId="5" fillId="2" borderId="143" xfId="3" applyNumberFormat="1" applyFont="1" applyFill="1" applyBorder="1" applyAlignment="1" applyProtection="1">
      <alignment horizontal="center" vertical="center" shrinkToFit="1"/>
      <protection locked="0"/>
    </xf>
    <xf numFmtId="38" fontId="38" fillId="0" borderId="171" xfId="3" applyFont="1" applyBorder="1" applyAlignment="1" applyProtection="1">
      <alignment horizontal="right" vertical="center" shrinkToFit="1"/>
      <protection hidden="1"/>
    </xf>
    <xf numFmtId="38" fontId="38" fillId="0" borderId="66" xfId="3" applyFont="1" applyBorder="1" applyAlignment="1" applyProtection="1">
      <alignment horizontal="right" vertical="center" shrinkToFit="1"/>
      <protection hidden="1"/>
    </xf>
    <xf numFmtId="194" fontId="8" fillId="0" borderId="37" xfId="3" applyNumberFormat="1" applyFont="1" applyBorder="1" applyAlignment="1">
      <alignment horizontal="right" vertical="center" shrinkToFit="1"/>
    </xf>
    <xf numFmtId="194" fontId="8" fillId="0" borderId="160" xfId="3" applyNumberFormat="1" applyFont="1" applyBorder="1" applyAlignment="1">
      <alignment horizontal="right" vertical="center" shrinkToFit="1"/>
    </xf>
    <xf numFmtId="194" fontId="8" fillId="0" borderId="151" xfId="3" applyNumberFormat="1" applyFont="1" applyBorder="1" applyAlignment="1">
      <alignment horizontal="right" vertical="center" shrinkToFit="1"/>
    </xf>
    <xf numFmtId="194" fontId="8" fillId="0" borderId="147" xfId="3" applyNumberFormat="1" applyFont="1" applyBorder="1" applyAlignment="1">
      <alignment horizontal="right" vertical="center" shrinkToFit="1"/>
    </xf>
    <xf numFmtId="38" fontId="5" fillId="2" borderId="143" xfId="3" applyFont="1" applyFill="1" applyBorder="1" applyAlignment="1" applyProtection="1">
      <alignment horizontal="center" vertical="center" shrinkToFit="1"/>
      <protection locked="0"/>
    </xf>
    <xf numFmtId="0" fontId="5" fillId="2" borderId="115" xfId="0" applyFont="1" applyFill="1" applyBorder="1" applyAlignment="1" applyProtection="1">
      <alignment horizontal="center" vertical="center" shrinkToFit="1"/>
      <protection locked="0"/>
    </xf>
    <xf numFmtId="194" fontId="5" fillId="2" borderId="115" xfId="3" applyNumberFormat="1" applyFont="1" applyFill="1" applyBorder="1" applyAlignment="1" applyProtection="1">
      <alignment vertical="center" shrinkToFit="1"/>
      <protection locked="0"/>
    </xf>
    <xf numFmtId="0" fontId="43" fillId="0" borderId="151" xfId="0" applyFont="1" applyBorder="1" applyAlignment="1">
      <alignment horizontal="left" vertical="center"/>
    </xf>
    <xf numFmtId="0" fontId="43" fillId="0" borderId="199" xfId="0" applyFont="1" applyBorder="1" applyAlignment="1">
      <alignment horizontal="left" vertical="center"/>
    </xf>
    <xf numFmtId="0" fontId="5" fillId="0" borderId="151" xfId="0" applyFont="1" applyBorder="1" applyAlignment="1">
      <alignment horizontal="distributed" vertical="center"/>
    </xf>
    <xf numFmtId="0" fontId="5" fillId="0" borderId="147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249" xfId="0" applyFont="1" applyBorder="1" applyAlignment="1">
      <alignment horizontal="center" vertical="center"/>
    </xf>
    <xf numFmtId="0" fontId="5" fillId="0" borderId="250" xfId="0" applyFont="1" applyBorder="1" applyAlignment="1">
      <alignment horizontal="center" vertical="center"/>
    </xf>
    <xf numFmtId="0" fontId="5" fillId="0" borderId="251" xfId="0" applyFont="1" applyBorder="1" applyAlignment="1">
      <alignment horizontal="center" vertical="center"/>
    </xf>
    <xf numFmtId="0" fontId="5" fillId="0" borderId="252" xfId="0" applyFont="1" applyBorder="1" applyAlignment="1">
      <alignment horizontal="center" vertical="center"/>
    </xf>
    <xf numFmtId="0" fontId="5" fillId="0" borderId="253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5" fillId="0" borderId="225" xfId="0" applyFont="1" applyBorder="1" applyAlignment="1">
      <alignment horizontal="center" vertical="center"/>
    </xf>
    <xf numFmtId="0" fontId="43" fillId="0" borderId="39" xfId="0" applyFont="1" applyBorder="1" applyAlignment="1">
      <alignment horizontal="left" vertical="center"/>
    </xf>
    <xf numFmtId="0" fontId="43" fillId="0" borderId="197" xfId="0" applyFont="1" applyBorder="1" applyAlignment="1">
      <alignment horizontal="left" vertical="center"/>
    </xf>
    <xf numFmtId="0" fontId="5" fillId="0" borderId="141" xfId="0" applyFont="1" applyBorder="1" applyAlignment="1">
      <alignment horizontal="distributed" vertical="center"/>
    </xf>
    <xf numFmtId="0" fontId="5" fillId="0" borderId="161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129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111" xfId="0" applyFont="1" applyBorder="1" applyAlignment="1">
      <alignment horizontal="center" vertical="distributed" textRotation="255" justifyLastLine="1"/>
    </xf>
    <xf numFmtId="0" fontId="5" fillId="0" borderId="121" xfId="0" applyFont="1" applyBorder="1" applyAlignment="1">
      <alignment horizontal="center" vertical="distributed" textRotation="255" justifyLastLine="1"/>
    </xf>
    <xf numFmtId="0" fontId="5" fillId="0" borderId="122" xfId="0" applyFont="1" applyBorder="1" applyAlignment="1">
      <alignment horizontal="center" vertical="distributed" textRotation="255" justifyLastLine="1"/>
    </xf>
    <xf numFmtId="0" fontId="5" fillId="0" borderId="159" xfId="0" applyFont="1" applyBorder="1" applyAlignment="1">
      <alignment horizontal="center" vertical="distributed" textRotation="255" justifyLastLine="1"/>
    </xf>
    <xf numFmtId="0" fontId="5" fillId="0" borderId="106" xfId="0" applyFont="1" applyBorder="1" applyAlignment="1">
      <alignment horizontal="center" vertical="distributed" textRotation="255" justifyLastLine="1"/>
    </xf>
    <xf numFmtId="0" fontId="5" fillId="0" borderId="112" xfId="0" applyFont="1" applyBorder="1" applyAlignment="1">
      <alignment horizontal="center" vertical="distributed" textRotation="255" justifyLastLine="1"/>
    </xf>
    <xf numFmtId="0" fontId="5" fillId="0" borderId="100" xfId="0" applyFont="1" applyBorder="1" applyAlignment="1">
      <alignment horizontal="center" vertical="distributed" textRotation="255" justifyLastLine="1"/>
    </xf>
    <xf numFmtId="0" fontId="5" fillId="0" borderId="37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8" fillId="0" borderId="128" xfId="13" applyFont="1" applyBorder="1" applyAlignment="1" applyProtection="1">
      <alignment horizontal="left" vertical="center"/>
      <protection hidden="1"/>
    </xf>
    <xf numFmtId="58" fontId="8" fillId="0" borderId="0" xfId="13" applyNumberFormat="1" applyFont="1" applyAlignment="1" applyProtection="1">
      <alignment horizontal="left" vertical="center"/>
      <protection hidden="1"/>
    </xf>
    <xf numFmtId="0" fontId="5" fillId="0" borderId="4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10" xfId="13" quotePrefix="1" applyFont="1" applyBorder="1" applyAlignment="1">
      <alignment horizontal="center" vertical="center"/>
    </xf>
    <xf numFmtId="0" fontId="5" fillId="0" borderId="170" xfId="13" applyFont="1" applyBorder="1" applyAlignment="1">
      <alignment horizontal="center" vertical="center"/>
    </xf>
    <xf numFmtId="0" fontId="5" fillId="0" borderId="257" xfId="13" quotePrefix="1" applyFont="1" applyBorder="1" applyAlignment="1" applyProtection="1">
      <alignment horizontal="left" vertical="center" wrapText="1"/>
      <protection locked="0"/>
    </xf>
    <xf numFmtId="0" fontId="5" fillId="0" borderId="258" xfId="13" quotePrefix="1" applyFont="1" applyBorder="1" applyAlignment="1" applyProtection="1">
      <alignment horizontal="left" vertical="center"/>
      <protection locked="0"/>
    </xf>
    <xf numFmtId="0" fontId="5" fillId="0" borderId="259" xfId="13" quotePrefix="1" applyFont="1" applyBorder="1" applyAlignment="1" applyProtection="1">
      <alignment horizontal="left" vertical="center"/>
      <protection locked="0"/>
    </xf>
    <xf numFmtId="0" fontId="5" fillId="0" borderId="260" xfId="13" quotePrefix="1" applyFont="1" applyBorder="1" applyAlignment="1" applyProtection="1">
      <alignment horizontal="left" vertical="center"/>
      <protection locked="0"/>
    </xf>
    <xf numFmtId="0" fontId="5" fillId="0" borderId="261" xfId="13" quotePrefix="1" applyFont="1" applyBorder="1" applyAlignment="1" applyProtection="1">
      <alignment horizontal="left" vertical="center"/>
      <protection locked="0"/>
    </xf>
    <xf numFmtId="0" fontId="5" fillId="0" borderId="262" xfId="13" quotePrefix="1" applyFont="1" applyBorder="1" applyAlignment="1" applyProtection="1">
      <alignment horizontal="left" vertical="center"/>
      <protection locked="0"/>
    </xf>
    <xf numFmtId="0" fontId="5" fillId="0" borderId="106" xfId="13" quotePrefix="1" applyFont="1" applyBorder="1" applyAlignment="1">
      <alignment horizontal="center" vertical="center" textRotation="255"/>
    </xf>
    <xf numFmtId="0" fontId="5" fillId="0" borderId="112" xfId="13" applyFont="1" applyBorder="1" applyAlignment="1">
      <alignment horizontal="center" vertical="center" textRotation="255"/>
    </xf>
    <xf numFmtId="0" fontId="5" fillId="0" borderId="100" xfId="13" applyFont="1" applyBorder="1" applyAlignment="1">
      <alignment horizontal="center" vertical="center" textRotation="255"/>
    </xf>
    <xf numFmtId="0" fontId="5" fillId="2" borderId="141" xfId="13" quotePrefix="1" applyFont="1" applyFill="1" applyBorder="1" applyAlignment="1" applyProtection="1">
      <alignment horizontal="left" vertical="center"/>
      <protection locked="0"/>
    </xf>
    <xf numFmtId="0" fontId="5" fillId="2" borderId="147" xfId="13" applyFont="1" applyFill="1" applyBorder="1" applyAlignment="1" applyProtection="1">
      <alignment horizontal="distributed" vertical="center"/>
      <protection locked="0"/>
    </xf>
    <xf numFmtId="0" fontId="5" fillId="2" borderId="151" xfId="13" quotePrefix="1" applyFont="1" applyFill="1" applyBorder="1" applyAlignment="1" applyProtection="1">
      <alignment horizontal="distributed" vertical="center"/>
      <protection locked="0"/>
    </xf>
    <xf numFmtId="0" fontId="5" fillId="2" borderId="161" xfId="13" applyFont="1" applyFill="1" applyBorder="1" applyAlignment="1" applyProtection="1">
      <alignment horizontal="distributed" vertical="center"/>
      <protection locked="0"/>
    </xf>
    <xf numFmtId="0" fontId="5" fillId="2" borderId="169" xfId="13" quotePrefix="1" applyFont="1" applyFill="1" applyBorder="1" applyAlignment="1" applyProtection="1">
      <alignment horizontal="left" vertical="center"/>
      <protection locked="0"/>
    </xf>
    <xf numFmtId="0" fontId="5" fillId="2" borderId="129" xfId="13" quotePrefix="1" applyFont="1" applyFill="1" applyBorder="1" applyAlignment="1" applyProtection="1">
      <alignment horizontal="distributed" vertical="center"/>
      <protection locked="0"/>
    </xf>
    <xf numFmtId="0" fontId="5" fillId="0" borderId="255" xfId="13" applyFont="1" applyBorder="1" applyAlignment="1">
      <alignment horizontal="distributed" vertical="center" wrapText="1" shrinkToFit="1"/>
    </xf>
    <xf numFmtId="0" fontId="5" fillId="0" borderId="71" xfId="13" applyFont="1" applyBorder="1" applyAlignment="1">
      <alignment horizontal="distributed" vertical="center" wrapText="1" shrinkToFit="1"/>
    </xf>
    <xf numFmtId="0" fontId="5" fillId="0" borderId="151" xfId="13" applyFont="1" applyBorder="1" applyAlignment="1">
      <alignment horizontal="distributed" vertical="center"/>
    </xf>
    <xf numFmtId="0" fontId="5" fillId="0" borderId="20" xfId="13" quotePrefix="1" applyFont="1" applyBorder="1" applyAlignment="1">
      <alignment horizontal="distributed" vertical="center"/>
    </xf>
    <xf numFmtId="0" fontId="5" fillId="0" borderId="151" xfId="13" applyFont="1" applyBorder="1" applyAlignment="1">
      <alignment horizontal="distributed" vertical="center" shrinkToFit="1"/>
    </xf>
    <xf numFmtId="0" fontId="5" fillId="0" borderId="20" xfId="13" applyFont="1" applyBorder="1" applyAlignment="1">
      <alignment horizontal="distributed" vertical="center" shrinkToFit="1"/>
    </xf>
    <xf numFmtId="0" fontId="5" fillId="0" borderId="254" xfId="13" applyFont="1" applyBorder="1" applyAlignment="1">
      <alignment horizontal="distributed" vertical="center"/>
    </xf>
    <xf numFmtId="0" fontId="5" fillId="0" borderId="229" xfId="13" quotePrefix="1" applyFont="1" applyBorder="1" applyAlignment="1">
      <alignment horizontal="distributed" vertical="center"/>
    </xf>
    <xf numFmtId="0" fontId="5" fillId="0" borderId="255" xfId="13" applyFont="1" applyBorder="1" applyAlignment="1">
      <alignment horizontal="distributed" vertical="center"/>
    </xf>
    <xf numFmtId="0" fontId="5" fillId="0" borderId="71" xfId="13" quotePrefix="1" applyFont="1" applyBorder="1" applyAlignment="1">
      <alignment horizontal="distributed" vertical="center"/>
    </xf>
    <xf numFmtId="0" fontId="5" fillId="0" borderId="255" xfId="13" applyFont="1" applyBorder="1" applyAlignment="1">
      <alignment horizontal="distributed" vertical="center" shrinkToFit="1"/>
    </xf>
    <xf numFmtId="0" fontId="5" fillId="0" borderId="71" xfId="13" applyFont="1" applyBorder="1" applyAlignment="1">
      <alignment horizontal="distributed" vertical="center" shrinkToFit="1"/>
    </xf>
    <xf numFmtId="0" fontId="5" fillId="0" borderId="263" xfId="13" applyFont="1" applyBorder="1" applyAlignment="1">
      <alignment horizontal="left" vertical="center" wrapText="1"/>
    </xf>
    <xf numFmtId="0" fontId="5" fillId="0" borderId="264" xfId="13" applyFont="1" applyBorder="1" applyAlignment="1">
      <alignment horizontal="left" vertical="center" wrapText="1"/>
    </xf>
    <xf numFmtId="0" fontId="5" fillId="0" borderId="168" xfId="13" applyFont="1" applyBorder="1" applyAlignment="1">
      <alignment horizontal="left" vertical="center" wrapText="1"/>
    </xf>
    <xf numFmtId="0" fontId="5" fillId="0" borderId="0" xfId="13" applyFont="1" applyAlignment="1">
      <alignment horizontal="left" vertical="center" wrapText="1"/>
    </xf>
    <xf numFmtId="0" fontId="5" fillId="0" borderId="266" xfId="13" applyFont="1" applyBorder="1" applyAlignment="1">
      <alignment horizontal="left" vertical="center" wrapText="1"/>
    </xf>
    <xf numFmtId="0" fontId="5" fillId="0" borderId="267" xfId="13" applyFont="1" applyBorder="1" applyAlignment="1">
      <alignment horizontal="left" vertical="center" wrapText="1"/>
    </xf>
    <xf numFmtId="0" fontId="5" fillId="0" borderId="263" xfId="13" applyFont="1" applyBorder="1" applyAlignment="1">
      <alignment horizontal="center" vertical="center" wrapText="1" shrinkToFit="1"/>
    </xf>
    <xf numFmtId="0" fontId="5" fillId="0" borderId="265" xfId="13" applyFont="1" applyBorder="1" applyAlignment="1">
      <alignment horizontal="center" vertical="center" wrapText="1" shrinkToFit="1"/>
    </xf>
    <xf numFmtId="0" fontId="5" fillId="0" borderId="168" xfId="13" applyFont="1" applyBorder="1" applyAlignment="1">
      <alignment horizontal="center" vertical="center" wrapText="1" shrinkToFit="1"/>
    </xf>
    <xf numFmtId="0" fontId="5" fillId="0" borderId="49" xfId="13" applyFont="1" applyBorder="1" applyAlignment="1">
      <alignment horizontal="center" vertical="center" wrapText="1" shrinkToFit="1"/>
    </xf>
    <xf numFmtId="0" fontId="5" fillId="0" borderId="266" xfId="13" applyFont="1" applyBorder="1" applyAlignment="1">
      <alignment horizontal="center" vertical="center" wrapText="1" shrinkToFit="1"/>
    </xf>
    <xf numFmtId="0" fontId="5" fillId="0" borderId="268" xfId="13" applyFont="1" applyBorder="1" applyAlignment="1">
      <alignment horizontal="center" vertical="center" wrapText="1" shrinkToFit="1"/>
    </xf>
    <xf numFmtId="0" fontId="5" fillId="2" borderId="168" xfId="13" quotePrefix="1" applyFont="1" applyFill="1" applyBorder="1" applyAlignment="1" applyProtection="1">
      <alignment horizontal="distributed" vertical="center"/>
      <protection locked="0"/>
    </xf>
    <xf numFmtId="0" fontId="5" fillId="2" borderId="0" xfId="13" applyFont="1" applyFill="1" applyAlignment="1" applyProtection="1">
      <alignment horizontal="distributed" vertical="center"/>
      <protection locked="0"/>
    </xf>
    <xf numFmtId="190" fontId="5" fillId="0" borderId="127" xfId="13" quotePrefix="1" applyNumberFormat="1" applyFont="1" applyBorder="1" applyAlignment="1">
      <alignment horizontal="center" vertical="center" shrinkToFit="1"/>
    </xf>
    <xf numFmtId="190" fontId="5" fillId="0" borderId="29" xfId="13" quotePrefix="1" applyNumberFormat="1" applyFont="1" applyBorder="1" applyAlignment="1">
      <alignment horizontal="center" vertical="center" shrinkToFit="1"/>
    </xf>
    <xf numFmtId="190" fontId="5" fillId="0" borderId="128" xfId="13" applyNumberFormat="1" applyFont="1" applyBorder="1" applyAlignment="1">
      <alignment horizontal="center" vertical="center"/>
    </xf>
    <xf numFmtId="0" fontId="5" fillId="0" borderId="256" xfId="13" applyFont="1" applyBorder="1" applyAlignment="1">
      <alignment horizontal="distributed" vertical="center"/>
    </xf>
    <xf numFmtId="0" fontId="5" fillId="0" borderId="232" xfId="13" quotePrefix="1" applyFont="1" applyBorder="1" applyAlignment="1">
      <alignment horizontal="distributed" vertical="center"/>
    </xf>
    <xf numFmtId="0" fontId="5" fillId="0" borderId="128" xfId="13" applyFont="1" applyBorder="1" applyAlignment="1">
      <alignment vertical="center"/>
    </xf>
    <xf numFmtId="0" fontId="5" fillId="0" borderId="9" xfId="13" quotePrefix="1" applyFont="1" applyBorder="1" applyAlignment="1">
      <alignment vertical="center"/>
    </xf>
    <xf numFmtId="0" fontId="5" fillId="0" borderId="152" xfId="13" applyFont="1" applyBorder="1" applyAlignment="1">
      <alignment horizontal="distributed" vertical="center"/>
    </xf>
    <xf numFmtId="0" fontId="5" fillId="0" borderId="41" xfId="13" quotePrefix="1" applyFont="1" applyBorder="1" applyAlignment="1">
      <alignment horizontal="distributed" vertical="center"/>
    </xf>
    <xf numFmtId="58" fontId="5" fillId="0" borderId="0" xfId="13" applyNumberFormat="1" applyFont="1" applyAlignment="1" applyProtection="1">
      <alignment horizontal="left" vertical="center"/>
      <protection hidden="1"/>
    </xf>
    <xf numFmtId="0" fontId="5" fillId="0" borderId="0" xfId="13" applyFont="1" applyAlignment="1" applyProtection="1">
      <alignment horizontal="left" vertical="center"/>
      <protection hidden="1"/>
    </xf>
    <xf numFmtId="0" fontId="6" fillId="7" borderId="128" xfId="13" quotePrefix="1" applyFont="1" applyFill="1" applyBorder="1" applyAlignment="1">
      <alignment horizontal="center" vertical="center"/>
    </xf>
    <xf numFmtId="0" fontId="5" fillId="0" borderId="106" xfId="13" applyFont="1" applyBorder="1" applyAlignment="1">
      <alignment horizontal="center" vertical="distributed" textRotation="255" justifyLastLine="1"/>
    </xf>
    <xf numFmtId="0" fontId="2" fillId="0" borderId="112" xfId="0" applyFont="1" applyBorder="1" applyAlignment="1">
      <alignment vertical="distributed" textRotation="255" justifyLastLine="1"/>
    </xf>
    <xf numFmtId="0" fontId="2" fillId="0" borderId="100" xfId="0" applyFont="1" applyBorder="1" applyAlignment="1">
      <alignment vertical="distributed" textRotation="255" justifyLastLine="1"/>
    </xf>
    <xf numFmtId="0" fontId="5" fillId="0" borderId="0" xfId="13" applyFont="1" applyAlignment="1">
      <alignment vertical="center"/>
    </xf>
    <xf numFmtId="0" fontId="5" fillId="0" borderId="151" xfId="13" applyFont="1" applyBorder="1" applyAlignment="1">
      <alignment horizontal="distributed" vertical="center" wrapText="1" shrinkToFit="1"/>
    </xf>
    <xf numFmtId="0" fontId="5" fillId="0" borderId="20" xfId="13" applyFont="1" applyBorder="1" applyAlignment="1">
      <alignment horizontal="distributed" vertical="center" wrapText="1" shrinkToFit="1"/>
    </xf>
    <xf numFmtId="0" fontId="5" fillId="0" borderId="108" xfId="13" applyFont="1" applyBorder="1" applyAlignment="1">
      <alignment horizontal="distributed" vertical="center" shrinkToFit="1"/>
    </xf>
    <xf numFmtId="0" fontId="5" fillId="0" borderId="167" xfId="13" applyFont="1" applyBorder="1" applyAlignment="1">
      <alignment horizontal="distributed" vertical="center" shrinkToFit="1"/>
    </xf>
    <xf numFmtId="0" fontId="5" fillId="0" borderId="112" xfId="13" applyFont="1" applyBorder="1" applyAlignment="1">
      <alignment vertical="center" textRotation="255"/>
    </xf>
    <xf numFmtId="0" fontId="5" fillId="0" borderId="100" xfId="13" applyFont="1" applyBorder="1" applyAlignment="1">
      <alignment vertical="center" textRotation="255"/>
    </xf>
    <xf numFmtId="0" fontId="5" fillId="2" borderId="39" xfId="13" quotePrefix="1" applyFont="1" applyFill="1" applyBorder="1" applyAlignment="1" applyProtection="1">
      <alignment horizontal="distributed" vertical="center"/>
      <protection locked="0"/>
    </xf>
    <xf numFmtId="0" fontId="5" fillId="2" borderId="147" xfId="13" quotePrefix="1" applyFont="1" applyFill="1" applyBorder="1" applyAlignment="1" applyProtection="1">
      <alignment horizontal="distributed" vertical="center"/>
      <protection locked="0"/>
    </xf>
    <xf numFmtId="0" fontId="5" fillId="2" borderId="151" xfId="13" applyFont="1" applyFill="1" applyBorder="1" applyAlignment="1" applyProtection="1">
      <alignment horizontal="distributed" vertical="center"/>
      <protection locked="0"/>
    </xf>
    <xf numFmtId="0" fontId="5" fillId="0" borderId="210" xfId="13" applyFont="1" applyBorder="1" applyAlignment="1">
      <alignment horizontal="distributed" vertical="center"/>
    </xf>
    <xf numFmtId="0" fontId="5" fillId="0" borderId="170" xfId="13" applyFont="1" applyBorder="1" applyAlignment="1">
      <alignment horizontal="distributed" vertical="center"/>
    </xf>
    <xf numFmtId="0" fontId="5" fillId="2" borderId="152" xfId="13" quotePrefix="1" applyFont="1" applyFill="1" applyBorder="1" applyAlignment="1" applyProtection="1">
      <alignment horizontal="distributed" vertical="center"/>
      <protection locked="0"/>
    </xf>
    <xf numFmtId="0" fontId="5" fillId="2" borderId="148" xfId="13" quotePrefix="1" applyFont="1" applyFill="1" applyBorder="1" applyAlignment="1" applyProtection="1">
      <alignment horizontal="distributed" vertical="center"/>
      <protection locked="0"/>
    </xf>
    <xf numFmtId="0" fontId="5" fillId="2" borderId="151" xfId="13" applyFont="1" applyFill="1" applyBorder="1" applyAlignment="1" applyProtection="1">
      <alignment horizontal="distributed" vertical="center" wrapText="1" shrinkToFit="1"/>
      <protection locked="0"/>
    </xf>
    <xf numFmtId="0" fontId="5" fillId="2" borderId="147" xfId="13" applyFont="1" applyFill="1" applyBorder="1" applyAlignment="1" applyProtection="1">
      <alignment horizontal="distributed" vertical="center" wrapText="1" shrinkToFit="1"/>
      <protection locked="0"/>
    </xf>
    <xf numFmtId="0" fontId="5" fillId="2" borderId="151" xfId="13" applyFont="1" applyFill="1" applyBorder="1" applyAlignment="1" applyProtection="1">
      <alignment horizontal="distributed" vertical="center" shrinkToFit="1"/>
      <protection locked="0"/>
    </xf>
    <xf numFmtId="0" fontId="5" fillId="2" borderId="147" xfId="13" applyFont="1" applyFill="1" applyBorder="1" applyAlignment="1" applyProtection="1">
      <alignment horizontal="distributed" vertical="center" shrinkToFit="1"/>
      <protection locked="0"/>
    </xf>
    <xf numFmtId="0" fontId="5" fillId="2" borderId="151" xfId="13" quotePrefix="1" applyFont="1" applyFill="1" applyBorder="1" applyAlignment="1" applyProtection="1">
      <alignment horizontal="distributed" vertical="center" wrapText="1" shrinkToFit="1"/>
      <protection locked="0"/>
    </xf>
    <xf numFmtId="0" fontId="5" fillId="2" borderId="147" xfId="13" quotePrefix="1" applyFont="1" applyFill="1" applyBorder="1" applyAlignment="1" applyProtection="1">
      <alignment horizontal="distributed" vertical="center" wrapText="1" shrinkToFit="1"/>
      <protection locked="0"/>
    </xf>
    <xf numFmtId="0" fontId="5" fillId="0" borderId="141" xfId="13" applyFont="1" applyBorder="1" applyAlignment="1" applyProtection="1">
      <alignment horizontal="distributed" vertical="center"/>
      <protection hidden="1"/>
    </xf>
    <xf numFmtId="0" fontId="5" fillId="0" borderId="44" xfId="13" applyFont="1" applyBorder="1" applyAlignment="1" applyProtection="1">
      <alignment horizontal="distributed" vertical="center"/>
      <protection hidden="1"/>
    </xf>
    <xf numFmtId="0" fontId="5" fillId="0" borderId="141" xfId="13" applyFont="1" applyBorder="1" applyAlignment="1">
      <alignment horizontal="distributed" vertical="center"/>
    </xf>
    <xf numFmtId="0" fontId="5" fillId="0" borderId="44" xfId="13" applyFont="1" applyBorder="1" applyAlignment="1">
      <alignment horizontal="distributed" vertical="center"/>
    </xf>
    <xf numFmtId="0" fontId="5" fillId="0" borderId="161" xfId="13" applyFont="1" applyBorder="1" applyAlignment="1">
      <alignment horizontal="distributed" vertical="center"/>
    </xf>
    <xf numFmtId="0" fontId="22" fillId="0" borderId="257" xfId="13" applyFont="1" applyBorder="1" applyAlignment="1" applyProtection="1">
      <alignment vertical="center" wrapText="1"/>
      <protection locked="0"/>
    </xf>
    <xf numFmtId="0" fontId="22" fillId="0" borderId="258" xfId="13" applyFont="1" applyBorder="1" applyAlignment="1" applyProtection="1">
      <alignment vertical="center" wrapText="1"/>
      <protection locked="0"/>
    </xf>
    <xf numFmtId="0" fontId="22" fillId="0" borderId="259" xfId="13" applyFont="1" applyBorder="1" applyAlignment="1" applyProtection="1">
      <alignment vertical="center" wrapText="1"/>
      <protection locked="0"/>
    </xf>
    <xf numFmtId="0" fontId="22" fillId="0" borderId="260" xfId="13" applyFont="1" applyBorder="1" applyAlignment="1" applyProtection="1">
      <alignment vertical="center" wrapText="1"/>
      <protection locked="0"/>
    </xf>
    <xf numFmtId="0" fontId="22" fillId="0" borderId="261" xfId="13" applyFont="1" applyBorder="1" applyAlignment="1" applyProtection="1">
      <alignment vertical="center" wrapText="1"/>
      <protection locked="0"/>
    </xf>
    <xf numFmtId="0" fontId="22" fillId="0" borderId="262" xfId="13" applyFont="1" applyBorder="1" applyAlignment="1" applyProtection="1">
      <alignment vertical="center" wrapText="1"/>
      <protection locked="0"/>
    </xf>
    <xf numFmtId="0" fontId="5" fillId="0" borderId="112" xfId="13" applyFont="1" applyBorder="1" applyAlignment="1">
      <alignment horizontal="center" vertical="distributed" textRotation="255" justifyLastLine="1"/>
    </xf>
    <xf numFmtId="0" fontId="5" fillId="0" borderId="100" xfId="13" applyFont="1" applyBorder="1" applyAlignment="1">
      <alignment horizontal="center" vertical="distributed" textRotation="255" justifyLastLine="1"/>
    </xf>
    <xf numFmtId="0" fontId="5" fillId="0" borderId="169" xfId="13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5" fillId="0" borderId="119" xfId="13" applyFont="1" applyBorder="1" applyAlignment="1">
      <alignment horizontal="distributed" vertical="center"/>
    </xf>
    <xf numFmtId="0" fontId="5" fillId="0" borderId="39" xfId="13" applyFont="1" applyBorder="1" applyAlignment="1">
      <alignment horizontal="distributed" vertical="center"/>
    </xf>
    <xf numFmtId="0" fontId="5" fillId="0" borderId="2" xfId="13" quotePrefix="1" applyFont="1" applyBorder="1" applyAlignment="1">
      <alignment horizontal="distributed" vertical="center"/>
    </xf>
    <xf numFmtId="0" fontId="5" fillId="0" borderId="4" xfId="13" applyFont="1" applyBorder="1" applyAlignment="1">
      <alignment horizontal="distributed" vertical="center" shrinkToFit="1"/>
    </xf>
    <xf numFmtId="190" fontId="5" fillId="0" borderId="166" xfId="13" quotePrefix="1" applyNumberFormat="1" applyFont="1" applyBorder="1" applyAlignment="1">
      <alignment horizontal="distributed" vertical="center" justifyLastLine="1" shrinkToFit="1"/>
    </xf>
    <xf numFmtId="0" fontId="2" fillId="0" borderId="42" xfId="0" applyFont="1" applyBorder="1" applyAlignment="1">
      <alignment horizontal="distributed" vertical="center" justifyLastLine="1"/>
    </xf>
    <xf numFmtId="0" fontId="5" fillId="0" borderId="6" xfId="13" applyFont="1" applyBorder="1" applyAlignment="1">
      <alignment horizontal="distributed" vertical="center"/>
    </xf>
    <xf numFmtId="0" fontId="5" fillId="0" borderId="16" xfId="13" quotePrefix="1" applyFont="1" applyBorder="1" applyAlignment="1">
      <alignment horizontal="distributed" vertical="center"/>
    </xf>
    <xf numFmtId="0" fontId="22" fillId="0" borderId="151" xfId="13" applyFont="1" applyBorder="1" applyAlignment="1">
      <alignment horizontal="distributed" vertical="center" wrapText="1" shrinkToFit="1"/>
    </xf>
    <xf numFmtId="0" fontId="22" fillId="0" borderId="20" xfId="13" quotePrefix="1" applyFont="1" applyBorder="1" applyAlignment="1">
      <alignment horizontal="distributed" vertical="center" wrapText="1" shrinkToFit="1"/>
    </xf>
    <xf numFmtId="0" fontId="9" fillId="2" borderId="108" xfId="13" applyFont="1" applyFill="1" applyBorder="1" applyAlignment="1" applyProtection="1">
      <alignment horizontal="center" vertical="center"/>
      <protection locked="0"/>
    </xf>
    <xf numFmtId="0" fontId="9" fillId="2" borderId="167" xfId="13" applyFont="1" applyFill="1" applyBorder="1" applyAlignment="1" applyProtection="1">
      <alignment horizontal="center" vertical="center"/>
      <protection locked="0"/>
    </xf>
    <xf numFmtId="0" fontId="5" fillId="0" borderId="106" xfId="13" applyFont="1" applyBorder="1" applyAlignment="1">
      <alignment vertical="center" textRotation="255"/>
    </xf>
    <xf numFmtId="0" fontId="9" fillId="0" borderId="39" xfId="13" applyFont="1" applyBorder="1" applyAlignment="1">
      <alignment horizontal="distributed" vertical="center"/>
    </xf>
    <xf numFmtId="0" fontId="9" fillId="0" borderId="129" xfId="13" applyFont="1" applyBorder="1" applyAlignment="1">
      <alignment horizontal="distributed" vertical="center"/>
    </xf>
    <xf numFmtId="0" fontId="9" fillId="0" borderId="151" xfId="13" applyFont="1" applyBorder="1" applyAlignment="1">
      <alignment horizontal="distributed" vertical="center"/>
    </xf>
    <xf numFmtId="0" fontId="9" fillId="0" borderId="147" xfId="13" applyFont="1" applyBorder="1" applyAlignment="1">
      <alignment horizontal="distributed" vertical="center"/>
    </xf>
    <xf numFmtId="0" fontId="9" fillId="0" borderId="141" xfId="13" applyFont="1" applyBorder="1" applyAlignment="1">
      <alignment horizontal="distributed" vertical="center"/>
    </xf>
    <xf numFmtId="0" fontId="9" fillId="0" borderId="161" xfId="13" applyFont="1" applyBorder="1" applyAlignment="1">
      <alignment horizontal="distributed" vertical="center"/>
    </xf>
    <xf numFmtId="0" fontId="9" fillId="0" borderId="210" xfId="13" applyFont="1" applyBorder="1" applyAlignment="1">
      <alignment horizontal="distributed" vertical="center"/>
    </xf>
    <xf numFmtId="0" fontId="9" fillId="0" borderId="170" xfId="13" applyFont="1" applyBorder="1" applyAlignment="1">
      <alignment horizontal="distributed" vertical="center"/>
    </xf>
    <xf numFmtId="0" fontId="9" fillId="0" borderId="108" xfId="13" applyFont="1" applyBorder="1" applyAlignment="1">
      <alignment horizontal="distributed" vertical="center" shrinkToFit="1"/>
    </xf>
    <xf numFmtId="0" fontId="9" fillId="0" borderId="167" xfId="13" applyFont="1" applyBorder="1" applyAlignment="1">
      <alignment horizontal="distributed" vertical="center" shrinkToFit="1"/>
    </xf>
    <xf numFmtId="0" fontId="9" fillId="0" borderId="151" xfId="13" applyFont="1" applyBorder="1" applyAlignment="1">
      <alignment horizontal="distributed" vertical="center" shrinkToFit="1"/>
    </xf>
    <xf numFmtId="0" fontId="9" fillId="0" borderId="147" xfId="13" applyFont="1" applyBorder="1" applyAlignment="1">
      <alignment horizontal="distributed" vertical="center" shrinkToFit="1"/>
    </xf>
    <xf numFmtId="0" fontId="9" fillId="0" borderId="152" xfId="13" applyFont="1" applyBorder="1" applyAlignment="1">
      <alignment horizontal="distributed" vertical="center"/>
    </xf>
    <xf numFmtId="0" fontId="9" fillId="0" borderId="148" xfId="13" applyFont="1" applyBorder="1" applyAlignment="1">
      <alignment horizontal="distributed" vertical="center"/>
    </xf>
    <xf numFmtId="0" fontId="9" fillId="0" borderId="106" xfId="13" applyFont="1" applyBorder="1" applyAlignment="1">
      <alignment vertical="center" textRotation="255"/>
    </xf>
    <xf numFmtId="0" fontId="9" fillId="0" borderId="22" xfId="13" applyFont="1" applyBorder="1" applyAlignment="1">
      <alignment horizontal="distributed" vertical="center" wrapText="1" shrinkToFit="1"/>
    </xf>
    <xf numFmtId="0" fontId="9" fillId="0" borderId="25" xfId="13" applyFont="1" applyBorder="1" applyAlignment="1">
      <alignment horizontal="distributed" vertical="center" shrinkToFit="1"/>
    </xf>
    <xf numFmtId="0" fontId="9" fillId="0" borderId="14" xfId="13" applyFont="1" applyBorder="1" applyAlignment="1">
      <alignment horizontal="distributed" vertical="center" shrinkToFit="1"/>
    </xf>
    <xf numFmtId="0" fontId="6" fillId="0" borderId="128" xfId="13" applyFont="1" applyBorder="1" applyAlignment="1">
      <alignment vertical="center"/>
    </xf>
    <xf numFmtId="0" fontId="9" fillId="2" borderId="5" xfId="13" applyFont="1" applyFill="1" applyBorder="1" applyAlignment="1" applyProtection="1">
      <alignment horizontal="center" vertical="center"/>
      <protection locked="0"/>
    </xf>
    <xf numFmtId="0" fontId="6" fillId="0" borderId="167" xfId="13" applyFont="1" applyBorder="1" applyAlignment="1">
      <alignment horizontal="center" vertical="center"/>
    </xf>
    <xf numFmtId="0" fontId="9" fillId="0" borderId="5" xfId="13" applyFont="1" applyBorder="1" applyAlignment="1">
      <alignment horizontal="distributed" vertical="center" shrinkToFit="1"/>
    </xf>
    <xf numFmtId="0" fontId="8" fillId="0" borderId="0" xfId="0" applyFont="1" applyAlignment="1" applyProtection="1">
      <alignment horizontal="left" vertical="center"/>
      <protection hidden="1"/>
    </xf>
    <xf numFmtId="58" fontId="8" fillId="0" borderId="0" xfId="0" applyNumberFormat="1" applyFont="1" applyAlignment="1" applyProtection="1">
      <alignment horizontal="left" vertical="center"/>
      <protection hidden="1"/>
    </xf>
    <xf numFmtId="0" fontId="6" fillId="0" borderId="128" xfId="13" applyFont="1" applyBorder="1" applyAlignment="1">
      <alignment horizontal="center" vertical="center"/>
    </xf>
    <xf numFmtId="201" fontId="8" fillId="0" borderId="129" xfId="3" applyNumberFormat="1" applyFont="1" applyBorder="1" applyAlignment="1">
      <alignment horizontal="distributed" vertical="center" shrinkToFit="1"/>
    </xf>
    <xf numFmtId="201" fontId="8" fillId="0" borderId="42" xfId="3" applyNumberFormat="1" applyFont="1" applyBorder="1" applyAlignment="1">
      <alignment horizontal="distributed" vertical="center" shrinkToFit="1"/>
    </xf>
    <xf numFmtId="38" fontId="5" fillId="0" borderId="166" xfId="3" applyFont="1" applyBorder="1" applyAlignment="1">
      <alignment horizontal="distributed" vertical="center" shrinkToFit="1"/>
    </xf>
    <xf numFmtId="38" fontId="5" fillId="0" borderId="129" xfId="3" applyFont="1" applyBorder="1" applyAlignment="1">
      <alignment horizontal="distributed" vertical="center" shrinkToFit="1"/>
    </xf>
    <xf numFmtId="38" fontId="5" fillId="0" borderId="116" xfId="3" applyFont="1" applyBorder="1" applyAlignment="1">
      <alignment horizontal="distributed" vertical="center" shrinkToFit="1"/>
    </xf>
    <xf numFmtId="38" fontId="5" fillId="0" borderId="110" xfId="3" applyFont="1" applyBorder="1" applyAlignment="1">
      <alignment horizontal="distributed" vertical="center" shrinkToFit="1"/>
    </xf>
    <xf numFmtId="38" fontId="5" fillId="0" borderId="117" xfId="3" applyFont="1" applyBorder="1" applyAlignment="1">
      <alignment horizontal="distributed" vertical="center" shrinkToFit="1"/>
    </xf>
    <xf numFmtId="38" fontId="5" fillId="0" borderId="42" xfId="3" applyFont="1" applyBorder="1" applyAlignment="1">
      <alignment horizontal="distributed" vertical="center" shrinkToFit="1"/>
    </xf>
    <xf numFmtId="38" fontId="5" fillId="0" borderId="32" xfId="3" applyFont="1" applyFill="1" applyBorder="1" applyAlignment="1">
      <alignment horizontal="distributed" vertical="center" shrinkToFit="1"/>
    </xf>
    <xf numFmtId="177" fontId="8" fillId="0" borderId="270" xfId="3" applyNumberFormat="1" applyFont="1" applyBorder="1" applyAlignment="1">
      <alignment vertical="center" shrinkToFit="1"/>
    </xf>
    <xf numFmtId="177" fontId="8" fillId="0" borderId="272" xfId="3" applyNumberFormat="1" applyFont="1" applyBorder="1" applyAlignment="1">
      <alignment vertical="center" shrinkToFit="1"/>
    </xf>
    <xf numFmtId="200" fontId="8" fillId="0" borderId="129" xfId="3" applyNumberFormat="1" applyFont="1" applyBorder="1" applyAlignment="1">
      <alignment horizontal="distributed" vertical="center" shrinkToFit="1"/>
    </xf>
    <xf numFmtId="200" fontId="8" fillId="0" borderId="42" xfId="3" applyNumberFormat="1" applyFont="1" applyBorder="1" applyAlignment="1">
      <alignment horizontal="distributed" vertical="center" shrinkToFit="1"/>
    </xf>
    <xf numFmtId="0" fontId="8" fillId="0" borderId="0" xfId="13" applyFont="1" applyAlignment="1" applyProtection="1">
      <alignment horizontal="left" vertical="center" shrinkToFit="1"/>
      <protection hidden="1"/>
    </xf>
    <xf numFmtId="58" fontId="8" fillId="0" borderId="0" xfId="13" applyNumberFormat="1" applyFont="1" applyAlignment="1" applyProtection="1">
      <alignment horizontal="left" vertical="center" shrinkToFit="1"/>
      <protection hidden="1"/>
    </xf>
    <xf numFmtId="177" fontId="8" fillId="0" borderId="270" xfId="3" applyNumberFormat="1" applyFont="1" applyFill="1" applyBorder="1" applyAlignment="1">
      <alignment vertical="center" shrinkToFit="1"/>
    </xf>
    <xf numFmtId="177" fontId="8" fillId="0" borderId="272" xfId="3" applyNumberFormat="1" applyFont="1" applyFill="1" applyBorder="1" applyAlignment="1">
      <alignment vertical="center" shrinkToFit="1"/>
    </xf>
    <xf numFmtId="38" fontId="22" fillId="0" borderId="32" xfId="3" applyFont="1" applyFill="1" applyBorder="1" applyAlignment="1">
      <alignment horizontal="distributed" vertical="center" shrinkToFit="1"/>
    </xf>
    <xf numFmtId="38" fontId="5" fillId="0" borderId="269" xfId="3" applyFont="1" applyFill="1" applyBorder="1" applyAlignment="1">
      <alignment horizontal="distributed" vertical="center" shrinkToFit="1"/>
    </xf>
    <xf numFmtId="177" fontId="8" fillId="0" borderId="271" xfId="3" applyNumberFormat="1" applyFont="1" applyBorder="1" applyAlignment="1">
      <alignment vertical="center" shrinkToFit="1"/>
    </xf>
    <xf numFmtId="177" fontId="8" fillId="0" borderId="273" xfId="3" applyNumberFormat="1" applyFont="1" applyBorder="1" applyAlignment="1">
      <alignment vertical="center" shrinkToFit="1"/>
    </xf>
    <xf numFmtId="0" fontId="8" fillId="0" borderId="0" xfId="13" applyFont="1" applyAlignment="1" applyProtection="1">
      <alignment horizontal="left" vertical="center"/>
      <protection hidden="1"/>
    </xf>
    <xf numFmtId="38" fontId="5" fillId="0" borderId="116" xfId="3" applyFont="1" applyBorder="1" applyAlignment="1">
      <alignment horizontal="distributed" vertical="center" justifyLastLine="1"/>
    </xf>
    <xf numFmtId="202" fontId="8" fillId="0" borderId="42" xfId="3" applyNumberFormat="1" applyFont="1" applyBorder="1" applyAlignment="1">
      <alignment horizontal="distributed" vertical="center" justifyLastLine="1"/>
    </xf>
    <xf numFmtId="202" fontId="8" fillId="0" borderId="11" xfId="3" applyNumberFormat="1" applyFont="1" applyBorder="1" applyAlignment="1">
      <alignment horizontal="distributed" vertical="center" justifyLastLine="1"/>
    </xf>
    <xf numFmtId="38" fontId="5" fillId="0" borderId="11" xfId="3" applyFont="1" applyBorder="1" applyAlignment="1">
      <alignment horizontal="distributed" vertical="center" justifyLastLine="1"/>
    </xf>
    <xf numFmtId="38" fontId="5" fillId="0" borderId="166" xfId="3" applyFont="1" applyBorder="1" applyAlignment="1">
      <alignment horizontal="distributed" vertical="center" justifyLastLine="1"/>
    </xf>
    <xf numFmtId="202" fontId="8" fillId="0" borderId="116" xfId="3" applyNumberFormat="1" applyFont="1" applyBorder="1" applyAlignment="1">
      <alignment horizontal="distributed" vertical="center" justifyLastLine="1"/>
    </xf>
    <xf numFmtId="202" fontId="8" fillId="0" borderId="117" xfId="3" applyNumberFormat="1" applyFont="1" applyBorder="1" applyAlignment="1">
      <alignment horizontal="distributed" vertical="center" justifyLastLine="1"/>
    </xf>
    <xf numFmtId="38" fontId="5" fillId="0" borderId="129" xfId="3" applyFont="1" applyBorder="1" applyAlignment="1">
      <alignment horizontal="distributed" vertical="center" justifyLastLine="1"/>
    </xf>
    <xf numFmtId="202" fontId="8" fillId="0" borderId="129" xfId="3" applyNumberFormat="1" applyFont="1" applyBorder="1" applyAlignment="1">
      <alignment horizontal="distributed" vertical="center" justifyLastLine="1"/>
    </xf>
    <xf numFmtId="38" fontId="5" fillId="0" borderId="127" xfId="3" applyFont="1" applyBorder="1" applyAlignment="1">
      <alignment horizontal="distributed" vertical="center"/>
    </xf>
    <xf numFmtId="38" fontId="5" fillId="0" borderId="31" xfId="3" applyFont="1" applyBorder="1" applyAlignment="1">
      <alignment horizontal="distributed" vertical="center"/>
    </xf>
    <xf numFmtId="177" fontId="8" fillId="0" borderId="127" xfId="3" applyNumberFormat="1" applyFont="1" applyBorder="1" applyAlignment="1" applyProtection="1">
      <alignment vertical="center"/>
      <protection hidden="1"/>
    </xf>
    <xf numFmtId="177" fontId="8" fillId="0" borderId="31" xfId="3" applyNumberFormat="1" applyFont="1" applyBorder="1" applyAlignment="1" applyProtection="1">
      <alignment vertical="center"/>
      <protection hidden="1"/>
    </xf>
    <xf numFmtId="38" fontId="5" fillId="0" borderId="127" xfId="3" applyFont="1" applyFill="1" applyBorder="1" applyAlignment="1">
      <alignment horizontal="distributed" vertical="center"/>
    </xf>
    <xf numFmtId="38" fontId="5" fillId="0" borderId="31" xfId="3" applyFont="1" applyFill="1" applyBorder="1" applyAlignment="1">
      <alignment horizontal="distributed" vertical="center"/>
    </xf>
    <xf numFmtId="38" fontId="5" fillId="0" borderId="29" xfId="3" applyFont="1" applyFill="1" applyBorder="1" applyAlignment="1">
      <alignment horizontal="distributed" vertical="center"/>
    </xf>
    <xf numFmtId="177" fontId="8" fillId="0" borderId="127" xfId="3" applyNumberFormat="1" applyFont="1" applyFill="1" applyBorder="1" applyAlignment="1" applyProtection="1">
      <alignment vertical="center"/>
      <protection hidden="1"/>
    </xf>
    <xf numFmtId="177" fontId="8" fillId="0" borderId="31" xfId="3" applyNumberFormat="1" applyFont="1" applyFill="1" applyBorder="1" applyAlignment="1" applyProtection="1">
      <alignment vertical="center"/>
      <protection hidden="1"/>
    </xf>
    <xf numFmtId="177" fontId="8" fillId="0" borderId="29" xfId="3" applyNumberFormat="1" applyFont="1" applyFill="1" applyBorder="1" applyAlignment="1" applyProtection="1">
      <alignment vertical="center"/>
      <protection hidden="1"/>
    </xf>
    <xf numFmtId="38" fontId="5" fillId="0" borderId="29" xfId="3" applyFont="1" applyBorder="1" applyAlignment="1">
      <alignment horizontal="distributed" vertical="center"/>
    </xf>
    <xf numFmtId="177" fontId="8" fillId="0" borderId="29" xfId="3" applyNumberFormat="1" applyFont="1" applyBorder="1" applyAlignment="1" applyProtection="1">
      <alignment vertical="center"/>
      <protection hidden="1"/>
    </xf>
    <xf numFmtId="38" fontId="5" fillId="0" borderId="125" xfId="3" applyFont="1" applyBorder="1" applyAlignment="1">
      <alignment horizontal="center" vertical="center"/>
    </xf>
    <xf numFmtId="38" fontId="5" fillId="0" borderId="0" xfId="3" applyFont="1" applyBorder="1" applyAlignment="1">
      <alignment horizontal="center" vertical="center"/>
    </xf>
    <xf numFmtId="38" fontId="5" fillId="0" borderId="110" xfId="3" applyFont="1" applyBorder="1" applyAlignment="1">
      <alignment horizontal="distributed" vertical="center" justifyLastLine="1"/>
    </xf>
    <xf numFmtId="38" fontId="5" fillId="0" borderId="117" xfId="3" applyFont="1" applyBorder="1" applyAlignment="1">
      <alignment horizontal="distributed" vertical="center" justifyLastLine="1"/>
    </xf>
    <xf numFmtId="38" fontId="5" fillId="0" borderId="110" xfId="3" applyFont="1" applyBorder="1" applyAlignment="1">
      <alignment horizontal="center" vertical="center"/>
    </xf>
    <xf numFmtId="38" fontId="5" fillId="0" borderId="116" xfId="3" applyFont="1" applyBorder="1" applyAlignment="1">
      <alignment horizontal="center" vertical="center"/>
    </xf>
    <xf numFmtId="38" fontId="5" fillId="0" borderId="117" xfId="3" applyFont="1" applyBorder="1" applyAlignment="1">
      <alignment horizontal="center" vertical="center"/>
    </xf>
    <xf numFmtId="0" fontId="5" fillId="0" borderId="108" xfId="13" applyFont="1" applyBorder="1" applyAlignment="1">
      <alignment horizontal="center" vertical="center" shrinkToFit="1"/>
    </xf>
    <xf numFmtId="0" fontId="5" fillId="0" borderId="167" xfId="13" applyFont="1" applyBorder="1" applyAlignment="1">
      <alignment horizontal="center" vertical="center" shrinkToFit="1"/>
    </xf>
    <xf numFmtId="0" fontId="5" fillId="0" borderId="5" xfId="13" applyFont="1" applyBorder="1" applyAlignment="1">
      <alignment horizontal="center" vertical="center" shrinkToFit="1"/>
    </xf>
    <xf numFmtId="0" fontId="5" fillId="0" borderId="43" xfId="13" applyFont="1" applyBorder="1" applyAlignment="1">
      <alignment horizontal="distributed" vertical="center" shrinkToFit="1"/>
    </xf>
    <xf numFmtId="0" fontId="5" fillId="0" borderId="152" xfId="13" quotePrefix="1" applyFont="1" applyBorder="1" applyAlignment="1">
      <alignment horizontal="distributed" vertical="center" shrinkToFit="1"/>
    </xf>
    <xf numFmtId="0" fontId="5" fillId="0" borderId="45" xfId="13" applyFont="1" applyBorder="1" applyAlignment="1">
      <alignment horizontal="distributed" vertical="center" shrinkToFit="1"/>
    </xf>
    <xf numFmtId="0" fontId="5" fillId="2" borderId="43" xfId="13" applyFont="1" applyFill="1" applyBorder="1" applyAlignment="1" applyProtection="1">
      <alignment horizontal="distributed" vertical="center" wrapText="1" shrinkToFit="1"/>
      <protection locked="0"/>
    </xf>
    <xf numFmtId="0" fontId="5" fillId="0" borderId="151" xfId="13" quotePrefix="1" applyFont="1" applyBorder="1" applyAlignment="1">
      <alignment horizontal="distributed" vertical="center" wrapText="1" shrinkToFit="1"/>
    </xf>
    <xf numFmtId="0" fontId="5" fillId="0" borderId="147" xfId="13" quotePrefix="1" applyFont="1" applyBorder="1" applyAlignment="1">
      <alignment horizontal="distributed" vertical="center" wrapText="1" shrinkToFit="1"/>
    </xf>
    <xf numFmtId="0" fontId="5" fillId="0" borderId="43" xfId="13" quotePrefix="1" applyFont="1" applyBorder="1" applyAlignment="1">
      <alignment horizontal="distributed" vertical="center" wrapText="1" shrinkToFit="1"/>
    </xf>
    <xf numFmtId="0" fontId="5" fillId="0" borderId="106" xfId="13" applyFont="1" applyBorder="1" applyAlignment="1">
      <alignment vertical="center" textRotation="255" shrinkToFit="1"/>
    </xf>
    <xf numFmtId="0" fontId="0" fillId="0" borderId="112" xfId="0" applyBorder="1" applyAlignment="1">
      <alignment vertical="center" textRotation="255" shrinkToFit="1"/>
    </xf>
    <xf numFmtId="0" fontId="0" fillId="0" borderId="100" xfId="0" applyBorder="1" applyAlignment="1">
      <alignment vertical="center" textRotation="255" shrinkToFit="1"/>
    </xf>
    <xf numFmtId="0" fontId="5" fillId="0" borderId="147" xfId="13" applyFont="1" applyBorder="1" applyAlignment="1">
      <alignment horizontal="distributed" vertical="center" shrinkToFit="1"/>
    </xf>
    <xf numFmtId="0" fontId="5" fillId="0" borderId="151" xfId="13" quotePrefix="1" applyFont="1" applyBorder="1" applyAlignment="1">
      <alignment horizontal="distributed" vertical="center" shrinkToFit="1"/>
    </xf>
    <xf numFmtId="0" fontId="5" fillId="2" borderId="151" xfId="13" quotePrefix="1" applyFont="1" applyFill="1" applyBorder="1" applyAlignment="1" applyProtection="1">
      <alignment horizontal="distributed" vertical="center" shrinkToFit="1"/>
      <protection locked="0"/>
    </xf>
    <xf numFmtId="0" fontId="5" fillId="2" borderId="43" xfId="13" applyFont="1" applyFill="1" applyBorder="1" applyAlignment="1" applyProtection="1">
      <alignment horizontal="distributed" vertical="center" shrinkToFit="1"/>
      <protection locked="0"/>
    </xf>
    <xf numFmtId="0" fontId="5" fillId="2" borderId="151" xfId="13" quotePrefix="1" applyFont="1" applyFill="1" applyBorder="1" applyAlignment="1" applyProtection="1">
      <alignment horizontal="distributed" vertical="center" shrinkToFit="1"/>
      <protection hidden="1"/>
    </xf>
    <xf numFmtId="0" fontId="5" fillId="2" borderId="43" xfId="13" applyFont="1" applyFill="1" applyBorder="1" applyAlignment="1" applyProtection="1">
      <alignment horizontal="distributed" vertical="center" shrinkToFit="1"/>
      <protection hidden="1"/>
    </xf>
    <xf numFmtId="0" fontId="5" fillId="0" borderId="22" xfId="13" applyFont="1" applyBorder="1" applyAlignment="1">
      <alignment horizontal="center" vertical="center" textRotation="255" shrinkToFit="1"/>
    </xf>
    <xf numFmtId="0" fontId="5" fillId="0" borderId="25" xfId="13" applyFont="1" applyBorder="1" applyAlignment="1">
      <alignment horizontal="center" vertical="center" textRotation="255" shrinkToFit="1"/>
    </xf>
    <xf numFmtId="0" fontId="5" fillId="0" borderId="90" xfId="13" applyFont="1" applyBorder="1" applyAlignment="1">
      <alignment horizontal="center" vertical="center" textRotation="255" shrinkToFit="1"/>
    </xf>
    <xf numFmtId="0" fontId="22" fillId="2" borderId="22" xfId="13" applyFont="1" applyFill="1" applyBorder="1" applyAlignment="1" applyProtection="1">
      <alignment horizontal="center" vertical="center" wrapText="1" shrinkToFit="1"/>
      <protection locked="0"/>
    </xf>
    <xf numFmtId="0" fontId="22" fillId="2" borderId="25" xfId="13" applyFont="1" applyFill="1" applyBorder="1" applyAlignment="1" applyProtection="1">
      <alignment horizontal="center" vertical="center" wrapText="1" shrinkToFit="1"/>
      <protection locked="0"/>
    </xf>
    <xf numFmtId="0" fontId="22" fillId="2" borderId="14" xfId="13" applyFont="1" applyFill="1" applyBorder="1" applyAlignment="1" applyProtection="1">
      <alignment horizontal="center" vertical="center" wrapText="1" shrinkToFit="1"/>
      <protection locked="0"/>
    </xf>
    <xf numFmtId="0" fontId="5" fillId="0" borderId="168" xfId="13" applyFont="1" applyBorder="1" applyAlignment="1">
      <alignment horizontal="center" vertical="center" shrinkToFit="1"/>
    </xf>
    <xf numFmtId="0" fontId="5" fillId="0" borderId="0" xfId="13" applyFont="1" applyAlignment="1">
      <alignment horizontal="center" vertical="center" shrinkToFit="1"/>
    </xf>
    <xf numFmtId="0" fontId="5" fillId="0" borderId="30" xfId="13" applyFont="1" applyBorder="1" applyAlignment="1">
      <alignment horizontal="center" vertical="center" shrinkToFit="1"/>
    </xf>
    <xf numFmtId="58" fontId="8" fillId="0" borderId="128" xfId="13" applyNumberFormat="1" applyFont="1" applyBorder="1" applyAlignment="1" applyProtection="1">
      <alignment horizontal="left" vertical="center"/>
      <protection hidden="1"/>
    </xf>
    <xf numFmtId="0" fontId="8" fillId="0" borderId="128" xfId="13" applyFont="1" applyBorder="1" applyAlignment="1" applyProtection="1">
      <alignment horizontal="left" vertical="center" justifyLastLine="1"/>
      <protection hidden="1"/>
    </xf>
    <xf numFmtId="0" fontId="5" fillId="0" borderId="141" xfId="13" applyFont="1" applyBorder="1" applyAlignment="1">
      <alignment horizontal="distributed" vertical="center" shrinkToFit="1"/>
    </xf>
    <xf numFmtId="0" fontId="5" fillId="0" borderId="44" xfId="13" applyFont="1" applyBorder="1" applyAlignment="1">
      <alignment horizontal="distributed" vertical="center" shrinkToFit="1"/>
    </xf>
    <xf numFmtId="0" fontId="5" fillId="0" borderId="39" xfId="13" applyFont="1" applyBorder="1" applyAlignment="1">
      <alignment horizontal="distributed" vertical="center" shrinkToFit="1"/>
    </xf>
    <xf numFmtId="0" fontId="5" fillId="0" borderId="42" xfId="13" applyFont="1" applyBorder="1" applyAlignment="1">
      <alignment horizontal="distributed" vertical="center" shrinkToFit="1"/>
    </xf>
    <xf numFmtId="0" fontId="8" fillId="3" borderId="151" xfId="13" applyFont="1" applyFill="1" applyBorder="1" applyAlignment="1" applyProtection="1">
      <alignment horizontal="distributed" vertical="center" shrinkToFit="1"/>
      <protection hidden="1"/>
    </xf>
    <xf numFmtId="0" fontId="8" fillId="3" borderId="147" xfId="13" applyFont="1" applyFill="1" applyBorder="1" applyAlignment="1" applyProtection="1">
      <alignment horizontal="distributed" vertical="center" shrinkToFit="1"/>
      <protection hidden="1"/>
    </xf>
    <xf numFmtId="0" fontId="8" fillId="3" borderId="43" xfId="13" applyFont="1" applyFill="1" applyBorder="1" applyAlignment="1" applyProtection="1">
      <alignment horizontal="distributed" vertical="center" shrinkToFit="1"/>
      <protection hidden="1"/>
    </xf>
    <xf numFmtId="0" fontId="8" fillId="3" borderId="141" xfId="13" applyFont="1" applyFill="1" applyBorder="1" applyAlignment="1" applyProtection="1">
      <alignment horizontal="distributed" vertical="center" shrinkToFit="1"/>
      <protection hidden="1"/>
    </xf>
    <xf numFmtId="0" fontId="8" fillId="3" borderId="161" xfId="13" applyFont="1" applyFill="1" applyBorder="1" applyAlignment="1" applyProtection="1">
      <alignment horizontal="distributed" vertical="center" shrinkToFit="1"/>
      <protection hidden="1"/>
    </xf>
    <xf numFmtId="0" fontId="8" fillId="3" borderId="44" xfId="13" applyFont="1" applyFill="1" applyBorder="1" applyAlignment="1" applyProtection="1">
      <alignment horizontal="distributed" vertical="center" shrinkToFit="1"/>
      <protection hidden="1"/>
    </xf>
    <xf numFmtId="0" fontId="5" fillId="0" borderId="210" xfId="13" applyFont="1" applyBorder="1" applyAlignment="1">
      <alignment horizontal="center" vertical="center" shrinkToFit="1"/>
    </xf>
    <xf numFmtId="0" fontId="5" fillId="0" borderId="170" xfId="13" applyFont="1" applyBorder="1" applyAlignment="1">
      <alignment horizontal="center" vertical="center" shrinkToFit="1"/>
    </xf>
    <xf numFmtId="0" fontId="5" fillId="0" borderId="185" xfId="13" applyFont="1" applyBorder="1" applyAlignment="1">
      <alignment horizontal="center" vertical="center" shrinkToFit="1"/>
    </xf>
    <xf numFmtId="0" fontId="5" fillId="0" borderId="127" xfId="13" applyFont="1" applyBorder="1" applyAlignment="1">
      <alignment horizontal="distributed" vertical="center" shrinkToFit="1"/>
    </xf>
    <xf numFmtId="0" fontId="5" fillId="0" borderId="29" xfId="13" applyFont="1" applyBorder="1" applyAlignment="1">
      <alignment horizontal="distributed" vertical="center" shrinkToFit="1"/>
    </xf>
    <xf numFmtId="0" fontId="5" fillId="0" borderId="6" xfId="13" applyFont="1" applyBorder="1" applyAlignment="1">
      <alignment horizontal="distributed" vertical="center" shrinkToFit="1"/>
    </xf>
    <xf numFmtId="0" fontId="5" fillId="0" borderId="117" xfId="13" applyFont="1" applyBorder="1" applyAlignment="1">
      <alignment horizontal="distributed" vertical="center" shrinkToFit="1"/>
    </xf>
    <xf numFmtId="0" fontId="5" fillId="0" borderId="98" xfId="13" quotePrefix="1" applyFont="1" applyBorder="1" applyAlignment="1">
      <alignment horizontal="left" vertical="center" shrinkToFit="1"/>
    </xf>
    <xf numFmtId="0" fontId="5" fillId="0" borderId="128" xfId="13" applyFont="1" applyBorder="1" applyAlignment="1">
      <alignment horizontal="distributed" vertical="center" shrinkToFit="1"/>
    </xf>
    <xf numFmtId="0" fontId="5" fillId="0" borderId="28" xfId="13" applyFont="1" applyBorder="1" applyAlignment="1">
      <alignment horizontal="distributed" vertical="center" shrinkToFit="1"/>
    </xf>
    <xf numFmtId="0" fontId="5" fillId="0" borderId="112" xfId="13" applyFont="1" applyBorder="1" applyAlignment="1">
      <alignment vertical="center" textRotation="255" shrinkToFit="1"/>
    </xf>
    <xf numFmtId="0" fontId="5" fillId="0" borderId="100" xfId="13" applyFont="1" applyBorder="1" applyAlignment="1">
      <alignment vertical="center" textRotation="255" shrinkToFit="1"/>
    </xf>
    <xf numFmtId="0" fontId="5" fillId="0" borderId="169" xfId="13" quotePrefix="1" applyFont="1" applyBorder="1" applyAlignment="1">
      <alignment horizontal="center" vertical="center" textRotation="255" shrinkToFit="1"/>
    </xf>
    <xf numFmtId="0" fontId="5" fillId="0" borderId="168" xfId="13" quotePrefix="1" applyFont="1" applyBorder="1" applyAlignment="1">
      <alignment horizontal="center" vertical="center" textRotation="255" shrinkToFit="1"/>
    </xf>
    <xf numFmtId="0" fontId="8" fillId="3" borderId="39" xfId="13" applyFont="1" applyFill="1" applyBorder="1" applyAlignment="1" applyProtection="1">
      <alignment horizontal="distributed" vertical="center" shrinkToFit="1"/>
      <protection hidden="1"/>
    </xf>
    <xf numFmtId="0" fontId="8" fillId="3" borderId="129" xfId="13" applyFont="1" applyFill="1" applyBorder="1" applyAlignment="1" applyProtection="1">
      <alignment horizontal="distributed" vertical="center" shrinkToFit="1"/>
      <protection hidden="1"/>
    </xf>
    <xf numFmtId="0" fontId="8" fillId="3" borderId="42" xfId="13" applyFont="1" applyFill="1" applyBorder="1" applyAlignment="1" applyProtection="1">
      <alignment horizontal="distributed" vertical="center" shrinkToFit="1"/>
      <protection hidden="1"/>
    </xf>
    <xf numFmtId="0" fontId="4" fillId="0" borderId="0" xfId="13" quotePrefix="1" applyFont="1" applyAlignment="1">
      <alignment horizontal="left" vertical="center"/>
    </xf>
    <xf numFmtId="0" fontId="4" fillId="0" borderId="0" xfId="13" applyFont="1" applyAlignment="1">
      <alignment horizontal="distributed" vertical="center"/>
    </xf>
    <xf numFmtId="0" fontId="5" fillId="0" borderId="10" xfId="13" applyFont="1" applyBorder="1" applyAlignment="1">
      <alignment horizontal="center" vertical="center" shrinkToFit="1"/>
    </xf>
    <xf numFmtId="0" fontId="5" fillId="0" borderId="12" xfId="13" applyFont="1" applyBorder="1" applyAlignment="1">
      <alignment horizontal="center" vertical="center" shrinkToFit="1"/>
    </xf>
    <xf numFmtId="0" fontId="5" fillId="0" borderId="40" xfId="13" quotePrefix="1" applyFont="1" applyBorder="1" applyAlignment="1">
      <alignment horizontal="center" vertical="center"/>
    </xf>
    <xf numFmtId="0" fontId="5" fillId="0" borderId="9" xfId="13" applyFont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98" xfId="13" applyFont="1" applyBorder="1" applyAlignment="1">
      <alignment horizontal="center" vertical="center"/>
    </xf>
    <xf numFmtId="0" fontId="5" fillId="0" borderId="128" xfId="13" applyFont="1" applyBorder="1" applyAlignment="1">
      <alignment horizontal="center" vertical="center"/>
    </xf>
    <xf numFmtId="0" fontId="5" fillId="0" borderId="13" xfId="13" applyFont="1" applyBorder="1" applyAlignment="1">
      <alignment horizontal="center" vertical="center"/>
    </xf>
    <xf numFmtId="58" fontId="8" fillId="3" borderId="128" xfId="13" applyNumberFormat="1" applyFont="1" applyFill="1" applyBorder="1" applyAlignment="1">
      <alignment horizontal="left" vertical="center"/>
    </xf>
    <xf numFmtId="58" fontId="5" fillId="0" borderId="128" xfId="13" applyNumberFormat="1" applyFont="1" applyBorder="1" applyAlignment="1">
      <alignment vertical="center"/>
    </xf>
    <xf numFmtId="0" fontId="8" fillId="0" borderId="128" xfId="13" applyFont="1" applyBorder="1" applyAlignment="1">
      <alignment horizontal="left" vertical="center" justifyLastLine="1" shrinkToFit="1"/>
    </xf>
    <xf numFmtId="0" fontId="5" fillId="0" borderId="105" xfId="13" quotePrefix="1" applyFont="1" applyBorder="1" applyAlignment="1">
      <alignment horizontal="center" vertical="center"/>
    </xf>
    <xf numFmtId="0" fontId="5" fillId="0" borderId="99" xfId="13" applyFont="1" applyBorder="1" applyAlignment="1">
      <alignment horizontal="center" vertical="center"/>
    </xf>
    <xf numFmtId="0" fontId="5" fillId="0" borderId="120" xfId="13" quotePrefix="1" applyFont="1" applyBorder="1" applyAlignment="1">
      <alignment horizontal="left" vertical="center" wrapText="1"/>
    </xf>
    <xf numFmtId="0" fontId="5" fillId="0" borderId="33" xfId="13" applyFont="1" applyBorder="1" applyAlignment="1">
      <alignment vertical="center"/>
    </xf>
    <xf numFmtId="0" fontId="5" fillId="0" borderId="34" xfId="13" applyFont="1" applyBorder="1" applyAlignment="1">
      <alignment vertical="center"/>
    </xf>
    <xf numFmtId="0" fontId="5" fillId="0" borderId="122" xfId="13" applyFont="1" applyBorder="1" applyAlignment="1">
      <alignment vertical="center"/>
    </xf>
    <xf numFmtId="0" fontId="5" fillId="0" borderId="22" xfId="13" applyFont="1" applyBorder="1" applyAlignment="1">
      <alignment vertical="center"/>
    </xf>
    <xf numFmtId="0" fontId="5" fillId="0" borderId="23" xfId="13" applyFont="1" applyBorder="1" applyAlignment="1">
      <alignment vertical="center"/>
    </xf>
    <xf numFmtId="0" fontId="22" fillId="0" borderId="10" xfId="13" applyFont="1" applyBorder="1" applyAlignment="1">
      <alignment horizontal="center" vertical="center" wrapText="1" shrinkToFit="1"/>
    </xf>
    <xf numFmtId="0" fontId="22" fillId="0" borderId="12" xfId="13" applyFont="1" applyBorder="1" applyAlignment="1">
      <alignment horizontal="center" vertical="center" wrapText="1" shrinkToFit="1"/>
    </xf>
    <xf numFmtId="0" fontId="5" fillId="0" borderId="11" xfId="13" applyFont="1" applyBorder="1" applyAlignment="1">
      <alignment horizontal="distributed" vertical="center" shrinkToFit="1"/>
    </xf>
    <xf numFmtId="0" fontId="5" fillId="0" borderId="35" xfId="13" applyFont="1" applyBorder="1" applyAlignment="1">
      <alignment vertical="center" shrinkToFit="1"/>
    </xf>
    <xf numFmtId="0" fontId="5" fillId="0" borderId="11" xfId="13" applyFont="1" applyBorder="1" applyAlignment="1">
      <alignment horizontal="center" vertical="center" textRotation="255"/>
    </xf>
    <xf numFmtId="0" fontId="5" fillId="0" borderId="21" xfId="13" applyFont="1" applyBorder="1" applyAlignment="1">
      <alignment horizontal="center" vertical="center" textRotation="255"/>
    </xf>
    <xf numFmtId="0" fontId="5" fillId="0" borderId="35" xfId="13" applyFont="1" applyBorder="1" applyAlignment="1">
      <alignment horizontal="center" vertical="center" textRotation="255"/>
    </xf>
    <xf numFmtId="0" fontId="22" fillId="0" borderId="40" xfId="13" applyFont="1" applyBorder="1" applyAlignment="1">
      <alignment horizontal="center" vertical="center" wrapText="1"/>
    </xf>
    <xf numFmtId="0" fontId="22" fillId="0" borderId="107" xfId="13" applyFont="1" applyBorder="1" applyAlignment="1">
      <alignment vertical="center" wrapText="1"/>
    </xf>
    <xf numFmtId="0" fontId="22" fillId="0" borderId="125" xfId="13" applyFont="1" applyBorder="1" applyAlignment="1">
      <alignment vertical="center" wrapText="1"/>
    </xf>
    <xf numFmtId="0" fontId="22" fillId="0" borderId="30" xfId="13" applyFont="1" applyBorder="1" applyAlignment="1">
      <alignment vertical="center" wrapText="1"/>
    </xf>
    <xf numFmtId="0" fontId="22" fillId="0" borderId="98" xfId="13" applyFont="1" applyBorder="1" applyAlignment="1">
      <alignment vertical="center" wrapText="1"/>
    </xf>
    <xf numFmtId="0" fontId="22" fillId="0" borderId="28" xfId="13" applyFont="1" applyBorder="1" applyAlignment="1">
      <alignment vertical="center" wrapText="1"/>
    </xf>
    <xf numFmtId="0" fontId="5" fillId="0" borderId="127" xfId="13" applyFont="1" applyBorder="1" applyAlignment="1">
      <alignment horizontal="center" vertical="center" textRotation="255"/>
    </xf>
    <xf numFmtId="0" fontId="5" fillId="0" borderId="31" xfId="13" applyFont="1" applyBorder="1" applyAlignment="1">
      <alignment horizontal="center" vertical="center" textRotation="255"/>
    </xf>
    <xf numFmtId="0" fontId="5" fillId="0" borderId="29" xfId="13" applyFont="1" applyBorder="1" applyAlignment="1">
      <alignment horizontal="center" vertical="center" textRotation="255"/>
    </xf>
    <xf numFmtId="0" fontId="5" fillId="0" borderId="108" xfId="13" applyFont="1" applyBorder="1" applyAlignment="1">
      <alignment horizontal="center" vertical="center"/>
    </xf>
    <xf numFmtId="0" fontId="5" fillId="0" borderId="167" xfId="13" applyFont="1" applyBorder="1" applyAlignment="1">
      <alignment vertical="center"/>
    </xf>
    <xf numFmtId="0" fontId="5" fillId="0" borderId="5" xfId="13" applyFont="1" applyBorder="1" applyAlignment="1">
      <alignment vertical="center"/>
    </xf>
    <xf numFmtId="0" fontId="5" fillId="0" borderId="5" xfId="13" applyFont="1" applyBorder="1" applyAlignment="1">
      <alignment horizontal="center" vertical="center"/>
    </xf>
    <xf numFmtId="0" fontId="5" fillId="0" borderId="10" xfId="13" applyFont="1" applyBorder="1" applyAlignment="1">
      <alignment horizontal="center" vertical="center" textRotation="255"/>
    </xf>
    <xf numFmtId="0" fontId="5" fillId="0" borderId="25" xfId="13" applyFont="1" applyBorder="1" applyAlignment="1">
      <alignment horizontal="center" vertical="center" textRotation="255"/>
    </xf>
    <xf numFmtId="0" fontId="5" fillId="0" borderId="12" xfId="13" applyFont="1" applyBorder="1" applyAlignment="1">
      <alignment horizontal="center" vertical="center" textRotation="255"/>
    </xf>
    <xf numFmtId="0" fontId="5" fillId="0" borderId="40" xfId="13" quotePrefix="1" applyFont="1" applyBorder="1" applyAlignment="1">
      <alignment horizontal="center" vertical="center" textRotation="255"/>
    </xf>
    <xf numFmtId="0" fontId="5" fillId="0" borderId="125" xfId="13" applyFont="1" applyBorder="1" applyAlignment="1">
      <alignment vertical="center" textRotation="255"/>
    </xf>
    <xf numFmtId="0" fontId="5" fillId="0" borderId="98" xfId="13" applyFont="1" applyBorder="1" applyAlignment="1">
      <alignment vertical="center" textRotation="255"/>
    </xf>
    <xf numFmtId="0" fontId="5" fillId="0" borderId="10" xfId="13" applyFont="1" applyBorder="1" applyAlignment="1">
      <alignment horizontal="center" vertical="center" textRotation="255" shrinkToFit="1"/>
    </xf>
    <xf numFmtId="0" fontId="5" fillId="0" borderId="12" xfId="13" applyFont="1" applyBorder="1" applyAlignment="1">
      <alignment horizontal="center" vertical="center" textRotation="255" shrinkToFit="1"/>
    </xf>
    <xf numFmtId="0" fontId="5" fillId="0" borderId="108" xfId="13" applyFont="1" applyBorder="1" applyAlignment="1">
      <alignment horizontal="distributed" vertical="center"/>
    </xf>
    <xf numFmtId="0" fontId="5" fillId="0" borderId="4" xfId="13" applyFont="1" applyBorder="1" applyAlignment="1">
      <alignment horizontal="distributed" vertical="center"/>
    </xf>
    <xf numFmtId="0" fontId="5" fillId="0" borderId="105" xfId="13" applyFont="1" applyBorder="1" applyAlignment="1">
      <alignment horizontal="center" vertical="center"/>
    </xf>
    <xf numFmtId="0" fontId="5" fillId="0" borderId="10" xfId="13" quotePrefix="1" applyFont="1" applyBorder="1" applyAlignment="1">
      <alignment horizontal="center" vertical="center" textRotation="255"/>
    </xf>
    <xf numFmtId="204" fontId="5" fillId="0" borderId="10" xfId="13" applyNumberFormat="1" applyFont="1" applyBorder="1" applyAlignment="1">
      <alignment horizontal="center" vertical="center" shrinkToFit="1"/>
    </xf>
    <xf numFmtId="204" fontId="5" fillId="0" borderId="12" xfId="13" applyNumberFormat="1" applyFont="1" applyBorder="1" applyAlignment="1">
      <alignment horizontal="center" vertical="center" shrinkToFit="1"/>
    </xf>
    <xf numFmtId="0" fontId="5" fillId="0" borderId="10" xfId="13" applyFont="1" applyBorder="1" applyAlignment="1">
      <alignment horizontal="center" vertical="center" wrapText="1" shrinkToFit="1"/>
    </xf>
    <xf numFmtId="0" fontId="5" fillId="0" borderId="12" xfId="13" applyFont="1" applyBorder="1" applyAlignment="1">
      <alignment horizontal="center" vertical="center" wrapText="1" shrinkToFit="1"/>
    </xf>
    <xf numFmtId="0" fontId="5" fillId="0" borderId="40" xfId="13" applyFont="1" applyBorder="1" applyAlignment="1">
      <alignment horizontal="center" vertical="center" textRotation="255"/>
    </xf>
    <xf numFmtId="0" fontId="5" fillId="0" borderId="125" xfId="13" quotePrefix="1" applyFont="1" applyBorder="1" applyAlignment="1">
      <alignment horizontal="center" vertical="center" textRotation="255"/>
    </xf>
    <xf numFmtId="0" fontId="5" fillId="0" borderId="25" xfId="13" quotePrefix="1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5" fillId="0" borderId="17" xfId="13" applyFont="1" applyBorder="1" applyAlignment="1">
      <alignment horizontal="center" vertical="center" textRotation="255"/>
    </xf>
    <xf numFmtId="0" fontId="5" fillId="0" borderId="136" xfId="13" applyFont="1" applyBorder="1" applyAlignment="1">
      <alignment horizontal="center" vertical="center" textRotation="255"/>
    </xf>
    <xf numFmtId="0" fontId="34" fillId="0" borderId="0" xfId="13" quotePrefix="1" applyFont="1" applyAlignment="1">
      <alignment horizontal="left" vertical="center" justifyLastLine="1"/>
    </xf>
    <xf numFmtId="58" fontId="8" fillId="0" borderId="128" xfId="13" applyNumberFormat="1" applyFont="1" applyBorder="1" applyAlignment="1" applyProtection="1">
      <alignment horizontal="left" vertical="center" shrinkToFit="1"/>
      <protection hidden="1"/>
    </xf>
    <xf numFmtId="0" fontId="8" fillId="0" borderId="128" xfId="13" applyFont="1" applyBorder="1" applyAlignment="1" applyProtection="1">
      <alignment horizontal="left" vertical="center" shrinkToFit="1"/>
      <protection hidden="1"/>
    </xf>
    <xf numFmtId="0" fontId="5" fillId="0" borderId="108" xfId="13" applyFont="1" applyBorder="1" applyAlignment="1">
      <alignment horizontal="distributed" vertical="center" justifyLastLine="1" shrinkToFit="1"/>
    </xf>
    <xf numFmtId="0" fontId="5" fillId="0" borderId="4" xfId="13" applyFont="1" applyBorder="1" applyAlignment="1">
      <alignment horizontal="distributed" vertical="center" justifyLastLine="1" shrinkToFit="1"/>
    </xf>
    <xf numFmtId="0" fontId="5" fillId="0" borderId="274" xfId="13" quotePrefix="1" applyFont="1" applyBorder="1" applyAlignment="1">
      <alignment horizontal="left" vertical="center" wrapText="1" shrinkToFit="1"/>
    </xf>
    <xf numFmtId="0" fontId="5" fillId="0" borderId="275" xfId="13" applyFont="1" applyBorder="1" applyAlignment="1">
      <alignment horizontal="left" vertical="center" shrinkToFit="1"/>
    </xf>
    <xf numFmtId="0" fontId="8" fillId="0" borderId="166" xfId="13" applyFont="1" applyBorder="1" applyAlignment="1" applyProtection="1">
      <alignment horizontal="center" vertical="center" shrinkToFit="1"/>
      <protection locked="0"/>
    </xf>
    <xf numFmtId="0" fontId="8" fillId="0" borderId="2" xfId="13" applyFont="1" applyBorder="1" applyAlignment="1" applyProtection="1">
      <alignment horizontal="center" vertical="center" shrinkToFit="1"/>
      <protection locked="0"/>
    </xf>
    <xf numFmtId="0" fontId="8" fillId="0" borderId="130" xfId="13" applyFont="1" applyBorder="1" applyAlignment="1" applyProtection="1">
      <alignment horizontal="center" vertical="center" shrinkToFit="1"/>
      <protection locked="0"/>
    </xf>
    <xf numFmtId="0" fontId="8" fillId="0" borderId="20" xfId="13" applyFont="1" applyBorder="1" applyAlignment="1" applyProtection="1">
      <alignment horizontal="center" vertical="center" shrinkToFit="1"/>
      <protection locked="0"/>
    </xf>
    <xf numFmtId="0" fontId="8" fillId="0" borderId="183" xfId="13" applyFont="1" applyBorder="1" applyAlignment="1" applyProtection="1">
      <alignment horizontal="center" vertical="center" shrinkToFit="1"/>
      <protection locked="0"/>
    </xf>
    <xf numFmtId="0" fontId="8" fillId="0" borderId="3" xfId="13" applyFont="1" applyBorder="1" applyAlignment="1" applyProtection="1">
      <alignment horizontal="center" vertical="center" shrinkToFit="1"/>
      <protection locked="0"/>
    </xf>
    <xf numFmtId="0" fontId="34" fillId="0" borderId="0" xfId="13" quotePrefix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2" fillId="2" borderId="49" xfId="13" applyFont="1" applyFill="1" applyBorder="1" applyAlignment="1" applyProtection="1">
      <alignment vertical="center"/>
      <protection locked="0"/>
    </xf>
    <xf numFmtId="0" fontId="22" fillId="2" borderId="207" xfId="13" applyFont="1" applyFill="1" applyBorder="1" applyAlignment="1" applyProtection="1">
      <alignment vertical="center"/>
      <protection locked="0"/>
    </xf>
    <xf numFmtId="38" fontId="22" fillId="2" borderId="14" xfId="3" applyFont="1" applyFill="1" applyBorder="1" applyAlignment="1" applyProtection="1">
      <alignment horizontal="center" vertical="center" shrinkToFit="1"/>
      <protection locked="0"/>
    </xf>
    <xf numFmtId="0" fontId="22" fillId="2" borderId="18" xfId="13" applyFont="1" applyFill="1" applyBorder="1" applyAlignment="1" applyProtection="1">
      <alignment horizontal="center" vertical="center" shrinkToFit="1"/>
      <protection locked="0"/>
    </xf>
    <xf numFmtId="0" fontId="22" fillId="2" borderId="132" xfId="13" applyFont="1" applyFill="1" applyBorder="1" applyAlignment="1" applyProtection="1">
      <alignment horizontal="center" vertical="center" shrinkToFit="1"/>
      <protection locked="0"/>
    </xf>
    <xf numFmtId="38" fontId="22" fillId="2" borderId="14" xfId="3" applyFont="1" applyFill="1" applyBorder="1" applyAlignment="1" applyProtection="1">
      <alignment vertical="center" wrapText="1"/>
      <protection locked="0"/>
    </xf>
    <xf numFmtId="0" fontId="22" fillId="2" borderId="18" xfId="13" applyFont="1" applyFill="1" applyBorder="1" applyAlignment="1" applyProtection="1">
      <alignment vertical="center" wrapText="1"/>
      <protection locked="0"/>
    </xf>
    <xf numFmtId="0" fontId="22" fillId="2" borderId="132" xfId="13" applyFont="1" applyFill="1" applyBorder="1" applyAlignment="1" applyProtection="1">
      <alignment vertical="center" wrapText="1"/>
      <protection locked="0"/>
    </xf>
    <xf numFmtId="0" fontId="22" fillId="2" borderId="24" xfId="13" applyFont="1" applyFill="1" applyBorder="1" applyAlignment="1" applyProtection="1">
      <alignment vertical="center"/>
      <protection locked="0"/>
    </xf>
    <xf numFmtId="0" fontId="22" fillId="2" borderId="16" xfId="13" applyFont="1" applyFill="1" applyBorder="1" applyAlignment="1" applyProtection="1">
      <alignment vertical="center"/>
      <protection locked="0"/>
    </xf>
    <xf numFmtId="38" fontId="22" fillId="2" borderId="18" xfId="3" applyFont="1" applyFill="1" applyBorder="1" applyAlignment="1" applyProtection="1">
      <alignment horizontal="center" vertical="center" shrinkToFit="1"/>
      <protection locked="0"/>
    </xf>
    <xf numFmtId="38" fontId="22" fillId="2" borderId="18" xfId="3" applyFont="1" applyFill="1" applyBorder="1" applyAlignment="1" applyProtection="1">
      <alignment vertical="center" wrapText="1"/>
      <protection locked="0"/>
    </xf>
    <xf numFmtId="0" fontId="22" fillId="0" borderId="40" xfId="13" applyFont="1" applyBorder="1" applyAlignment="1">
      <alignment horizontal="center" vertical="center"/>
    </xf>
    <xf numFmtId="0" fontId="22" fillId="0" borderId="8" xfId="13" applyFont="1" applyBorder="1" applyAlignment="1">
      <alignment horizontal="center" vertical="center"/>
    </xf>
    <xf numFmtId="0" fontId="22" fillId="0" borderId="125" xfId="13" applyFont="1" applyBorder="1" applyAlignment="1">
      <alignment horizontal="center" vertical="center"/>
    </xf>
    <xf numFmtId="0" fontId="22" fillId="0" borderId="49" xfId="13" applyFont="1" applyBorder="1" applyAlignment="1">
      <alignment horizontal="center" vertical="center"/>
    </xf>
    <xf numFmtId="0" fontId="22" fillId="0" borderId="98" xfId="13" applyFont="1" applyBorder="1" applyAlignment="1">
      <alignment horizontal="center" vertical="center"/>
    </xf>
    <xf numFmtId="0" fontId="22" fillId="0" borderId="13" xfId="13" applyFont="1" applyBorder="1" applyAlignment="1">
      <alignment horizontal="center" vertical="center"/>
    </xf>
    <xf numFmtId="0" fontId="21" fillId="3" borderId="128" xfId="3" applyNumberFormat="1" applyFont="1" applyFill="1" applyBorder="1" applyAlignment="1" applyProtection="1">
      <alignment horizontal="left" vertical="center" justifyLastLine="1" shrinkToFit="1"/>
      <protection hidden="1"/>
    </xf>
    <xf numFmtId="38" fontId="5" fillId="2" borderId="18" xfId="3" applyFont="1" applyFill="1" applyBorder="1" applyAlignment="1" applyProtection="1">
      <alignment horizontal="left" vertical="center" shrinkToFit="1"/>
      <protection locked="0"/>
    </xf>
    <xf numFmtId="0" fontId="5" fillId="2" borderId="18" xfId="0" applyFont="1" applyFill="1" applyBorder="1" applyAlignment="1" applyProtection="1">
      <alignment horizontal="left" vertical="center" shrinkToFit="1"/>
      <protection locked="0"/>
    </xf>
    <xf numFmtId="38" fontId="22" fillId="0" borderId="106" xfId="3" applyFont="1" applyBorder="1" applyAlignment="1">
      <alignment horizontal="center" vertical="center" textRotation="255"/>
    </xf>
    <xf numFmtId="38" fontId="22" fillId="0" borderId="112" xfId="3" applyFont="1" applyBorder="1" applyAlignment="1">
      <alignment horizontal="center" vertical="center" textRotation="255"/>
    </xf>
    <xf numFmtId="38" fontId="22" fillId="0" borderId="100" xfId="3" applyFont="1" applyBorder="1" applyAlignment="1">
      <alignment horizontal="center" vertical="center" textRotation="255"/>
    </xf>
    <xf numFmtId="38" fontId="5" fillId="2" borderId="33" xfId="3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38" fontId="22" fillId="2" borderId="18" xfId="3" applyFont="1" applyFill="1" applyBorder="1" applyAlignment="1" applyProtection="1">
      <alignment vertical="center" shrinkToFit="1"/>
      <protection locked="0"/>
    </xf>
    <xf numFmtId="0" fontId="22" fillId="2" borderId="18" xfId="13" applyFont="1" applyFill="1" applyBorder="1" applyAlignment="1" applyProtection="1">
      <alignment vertical="center" shrinkToFit="1"/>
      <protection locked="0"/>
    </xf>
    <xf numFmtId="38" fontId="22" fillId="2" borderId="14" xfId="3" applyFont="1" applyFill="1" applyBorder="1" applyAlignment="1" applyProtection="1">
      <alignment vertical="center" shrinkToFit="1"/>
      <protection locked="0"/>
    </xf>
    <xf numFmtId="0" fontId="22" fillId="2" borderId="22" xfId="13" applyFont="1" applyFill="1" applyBorder="1" applyAlignment="1" applyProtection="1">
      <alignment vertical="center" shrinkToFit="1"/>
      <protection locked="0"/>
    </xf>
    <xf numFmtId="0" fontId="22" fillId="0" borderId="10" xfId="13" applyFont="1" applyBorder="1" applyAlignment="1">
      <alignment horizontal="center" vertical="center" textRotation="255" shrinkToFit="1"/>
    </xf>
    <xf numFmtId="0" fontId="22" fillId="0" borderId="25" xfId="13" applyFont="1" applyBorder="1" applyAlignment="1">
      <alignment horizontal="center" vertical="center" textRotation="255" shrinkToFit="1"/>
    </xf>
    <xf numFmtId="0" fontId="22" fillId="0" borderId="12" xfId="13" applyFont="1" applyBorder="1" applyAlignment="1">
      <alignment horizontal="center" vertical="center" textRotation="255" shrinkToFit="1"/>
    </xf>
    <xf numFmtId="38" fontId="5" fillId="2" borderId="10" xfId="3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22" fillId="2" borderId="132" xfId="13" applyFont="1" applyFill="1" applyBorder="1" applyAlignment="1" applyProtection="1">
      <alignment vertical="center" shrinkToFit="1"/>
      <protection locked="0"/>
    </xf>
    <xf numFmtId="0" fontId="22" fillId="0" borderId="10" xfId="13" applyFont="1" applyBorder="1" applyAlignment="1">
      <alignment horizontal="center" vertical="center" shrinkToFit="1"/>
    </xf>
    <xf numFmtId="0" fontId="22" fillId="0" borderId="25" xfId="13" applyFont="1" applyBorder="1" applyAlignment="1">
      <alignment horizontal="center" vertical="center" shrinkToFit="1"/>
    </xf>
    <xf numFmtId="0" fontId="22" fillId="0" borderId="12" xfId="13" applyFont="1" applyBorder="1" applyAlignment="1">
      <alignment horizontal="center" vertical="center" shrinkToFit="1"/>
    </xf>
    <xf numFmtId="38" fontId="5" fillId="2" borderId="33" xfId="3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38" fontId="5" fillId="2" borderId="33" xfId="3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38" fontId="5" fillId="2" borderId="18" xfId="3" applyFont="1" applyFill="1" applyBorder="1" applyAlignment="1" applyProtection="1">
      <alignment horizontal="center" vertical="center" shrinkToFit="1"/>
      <protection locked="0"/>
    </xf>
    <xf numFmtId="38" fontId="5" fillId="2" borderId="18" xfId="3" applyFont="1" applyFill="1" applyBorder="1" applyAlignment="1" applyProtection="1">
      <alignment horizontal="center" vertical="center" wrapText="1"/>
      <protection locked="0"/>
    </xf>
    <xf numFmtId="0" fontId="5" fillId="2" borderId="18" xfId="13" applyFont="1" applyFill="1" applyBorder="1" applyAlignment="1" applyProtection="1">
      <alignment horizontal="left" vertical="center" shrinkToFit="1"/>
      <protection locked="0"/>
    </xf>
    <xf numFmtId="0" fontId="22" fillId="0" borderId="128" xfId="13" applyFont="1" applyBorder="1" applyAlignment="1">
      <alignment horizontal="right" vertical="center" shrinkToFit="1"/>
    </xf>
    <xf numFmtId="58" fontId="21" fillId="0" borderId="128" xfId="13" applyNumberFormat="1" applyFont="1" applyBorder="1" applyAlignment="1" applyProtection="1">
      <alignment horizontal="center" vertical="center"/>
      <protection hidden="1"/>
    </xf>
    <xf numFmtId="187" fontId="5" fillId="2" borderId="10" xfId="3" applyNumberFormat="1" applyFont="1" applyFill="1" applyBorder="1" applyAlignment="1" applyProtection="1">
      <alignment horizontal="center" vertical="center" shrinkToFit="1"/>
      <protection locked="0"/>
    </xf>
    <xf numFmtId="187" fontId="5" fillId="2" borderId="25" xfId="3" applyNumberFormat="1" applyFont="1" applyFill="1" applyBorder="1" applyAlignment="1" applyProtection="1">
      <alignment horizontal="center" vertical="center" shrinkToFit="1"/>
      <protection locked="0"/>
    </xf>
    <xf numFmtId="187" fontId="5" fillId="2" borderId="14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10" fontId="5" fillId="2" borderId="105" xfId="1" applyNumberFormat="1" applyFont="1" applyFill="1" applyBorder="1" applyAlignment="1" applyProtection="1">
      <alignment horizontal="center" vertical="center" shrinkToFit="1"/>
      <protection locked="0"/>
    </xf>
    <xf numFmtId="10" fontId="5" fillId="2" borderId="209" xfId="1" applyNumberFormat="1" applyFont="1" applyFill="1" applyBorder="1" applyAlignment="1" applyProtection="1">
      <alignment horizontal="center" vertical="center" shrinkToFit="1"/>
      <protection locked="0"/>
    </xf>
    <xf numFmtId="10" fontId="5" fillId="2" borderId="15" xfId="1" applyNumberFormat="1" applyFont="1" applyFill="1" applyBorder="1" applyAlignment="1" applyProtection="1">
      <alignment horizontal="center" vertical="center" shrinkToFit="1"/>
      <protection locked="0"/>
    </xf>
    <xf numFmtId="187" fontId="5" fillId="2" borderId="22" xfId="3" applyNumberFormat="1" applyFont="1" applyFill="1" applyBorder="1" applyAlignment="1" applyProtection="1">
      <alignment horizontal="center" vertical="center" shrinkToFit="1"/>
      <protection locked="0"/>
    </xf>
    <xf numFmtId="10" fontId="5" fillId="2" borderId="19" xfId="1" applyNumberFormat="1" applyFont="1" applyFill="1" applyBorder="1" applyAlignment="1" applyProtection="1">
      <alignment horizontal="center" vertical="center" shrinkToFit="1"/>
      <protection locked="0"/>
    </xf>
    <xf numFmtId="38" fontId="5" fillId="2" borderId="14" xfId="3" applyFont="1" applyFill="1" applyBorder="1" applyAlignment="1" applyProtection="1">
      <alignment horizontal="center" vertical="center" shrinkToFit="1"/>
      <protection locked="0"/>
    </xf>
    <xf numFmtId="0" fontId="5" fillId="2" borderId="18" xfId="13" applyFont="1" applyFill="1" applyBorder="1" applyAlignment="1" applyProtection="1">
      <alignment horizontal="center" vertical="center" shrinkToFit="1"/>
      <protection locked="0"/>
    </xf>
    <xf numFmtId="189" fontId="5" fillId="2" borderId="25" xfId="3" applyNumberFormat="1" applyFont="1" applyFill="1" applyBorder="1" applyAlignment="1" applyProtection="1">
      <alignment horizontal="center" vertical="center" shrinkToFit="1"/>
      <protection locked="0"/>
    </xf>
    <xf numFmtId="189" fontId="5" fillId="2" borderId="14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13" applyFont="1" applyBorder="1" applyAlignment="1" applyProtection="1">
      <alignment horizontal="center" vertical="center" shrinkToFit="1"/>
      <protection locked="0"/>
    </xf>
    <xf numFmtId="0" fontId="5" fillId="0" borderId="14" xfId="13" applyFont="1" applyBorder="1" applyAlignment="1" applyProtection="1">
      <alignment horizontal="center" vertical="center" shrinkToFit="1"/>
      <protection locked="0"/>
    </xf>
    <xf numFmtId="10" fontId="22" fillId="2" borderId="15" xfId="1" applyNumberFormat="1" applyFont="1" applyFill="1" applyBorder="1" applyAlignment="1" applyProtection="1">
      <alignment horizontal="center" vertical="center" shrinkToFit="1"/>
      <protection locked="0"/>
    </xf>
    <xf numFmtId="10" fontId="22" fillId="2" borderId="19" xfId="1" applyNumberFormat="1" applyFont="1" applyFill="1" applyBorder="1" applyAlignment="1" applyProtection="1">
      <alignment horizontal="center" vertical="center" shrinkToFit="1"/>
      <protection locked="0"/>
    </xf>
    <xf numFmtId="10" fontId="22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8" xfId="13" applyFont="1" applyFill="1" applyBorder="1" applyAlignment="1" applyProtection="1">
      <alignment horizontal="center" vertical="center" wrapText="1"/>
      <protection locked="0"/>
    </xf>
    <xf numFmtId="0" fontId="26" fillId="3" borderId="150" xfId="13" applyFont="1" applyFill="1" applyBorder="1" applyAlignment="1">
      <alignment horizontal="center" vertical="center" shrinkToFit="1"/>
    </xf>
    <xf numFmtId="0" fontId="26" fillId="3" borderId="49" xfId="13" applyFont="1" applyFill="1" applyBorder="1" applyAlignment="1">
      <alignment horizontal="center" vertical="center" shrinkToFit="1"/>
    </xf>
    <xf numFmtId="0" fontId="26" fillId="3" borderId="13" xfId="13" applyFont="1" applyFill="1" applyBorder="1" applyAlignment="1">
      <alignment horizontal="center" vertical="center" shrinkToFit="1"/>
    </xf>
    <xf numFmtId="38" fontId="26" fillId="3" borderId="154" xfId="3" applyFont="1" applyFill="1" applyBorder="1" applyAlignment="1">
      <alignment horizontal="center" vertical="center" shrinkToFit="1"/>
    </xf>
    <xf numFmtId="0" fontId="26" fillId="3" borderId="18" xfId="13" applyFont="1" applyFill="1" applyBorder="1" applyAlignment="1">
      <alignment horizontal="center" vertical="center" shrinkToFit="1"/>
    </xf>
    <xf numFmtId="0" fontId="26" fillId="3" borderId="36" xfId="13" applyFont="1" applyFill="1" applyBorder="1" applyAlignment="1">
      <alignment horizontal="center" vertical="center" shrinkToFit="1"/>
    </xf>
    <xf numFmtId="38" fontId="5" fillId="2" borderId="14" xfId="3" applyFont="1" applyFill="1" applyBorder="1" applyAlignment="1" applyProtection="1">
      <alignment horizontal="left" vertical="center" shrinkToFit="1"/>
      <protection locked="0"/>
    </xf>
    <xf numFmtId="38" fontId="5" fillId="2" borderId="14" xfId="3" applyFont="1" applyFill="1" applyBorder="1" applyAlignment="1" applyProtection="1">
      <alignment vertical="center" wrapText="1"/>
      <protection locked="0"/>
    </xf>
    <xf numFmtId="0" fontId="5" fillId="2" borderId="18" xfId="13" applyFont="1" applyFill="1" applyBorder="1" applyAlignment="1" applyProtection="1">
      <alignment vertical="center" wrapText="1"/>
      <protection locked="0"/>
    </xf>
    <xf numFmtId="38" fontId="5" fillId="2" borderId="14" xfId="3" applyFont="1" applyFill="1" applyBorder="1" applyAlignment="1" applyProtection="1">
      <alignment vertical="center" shrinkToFit="1"/>
      <protection locked="0"/>
    </xf>
    <xf numFmtId="0" fontId="5" fillId="2" borderId="18" xfId="13" applyFont="1" applyFill="1" applyBorder="1" applyAlignment="1" applyProtection="1">
      <alignment vertical="center" shrinkToFit="1"/>
      <protection locked="0"/>
    </xf>
    <xf numFmtId="0" fontId="22" fillId="2" borderId="22" xfId="13" applyFont="1" applyFill="1" applyBorder="1" applyAlignment="1" applyProtection="1">
      <alignment horizontal="center" vertical="center" shrinkToFit="1"/>
      <protection locked="0"/>
    </xf>
    <xf numFmtId="0" fontId="22" fillId="2" borderId="22" xfId="13" applyFont="1" applyFill="1" applyBorder="1" applyAlignment="1" applyProtection="1">
      <alignment vertical="center" wrapText="1"/>
      <protection locked="0"/>
    </xf>
    <xf numFmtId="187" fontId="5" fillId="2" borderId="90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90" xfId="13" applyFont="1" applyBorder="1" applyAlignment="1" applyProtection="1">
      <alignment horizontal="center" vertical="center" shrinkToFit="1"/>
      <protection locked="0"/>
    </xf>
    <xf numFmtId="10" fontId="22" fillId="2" borderId="209" xfId="1" applyNumberFormat="1" applyFont="1" applyFill="1" applyBorder="1" applyAlignment="1" applyProtection="1">
      <alignment horizontal="center" vertical="center" shrinkToFit="1"/>
      <protection locked="0"/>
    </xf>
    <xf numFmtId="10" fontId="22" fillId="2" borderId="277" xfId="1" applyNumberFormat="1" applyFont="1" applyFill="1" applyBorder="1" applyAlignment="1" applyProtection="1">
      <alignment horizontal="center" vertical="center" shrinkToFit="1"/>
      <protection locked="0"/>
    </xf>
    <xf numFmtId="38" fontId="21" fillId="3" borderId="154" xfId="3" applyFont="1" applyFill="1" applyBorder="1" applyAlignment="1" applyProtection="1">
      <alignment vertical="center" shrinkToFit="1"/>
      <protection hidden="1"/>
    </xf>
    <xf numFmtId="38" fontId="21" fillId="3" borderId="18" xfId="3" applyFont="1" applyFill="1" applyBorder="1" applyAlignment="1" applyProtection="1">
      <alignment vertical="center" shrinkToFit="1"/>
      <protection hidden="1"/>
    </xf>
    <xf numFmtId="38" fontId="21" fillId="3" borderId="36" xfId="3" applyFont="1" applyFill="1" applyBorder="1" applyAlignment="1" applyProtection="1">
      <alignment vertical="center" shrinkToFit="1"/>
      <protection hidden="1"/>
    </xf>
    <xf numFmtId="38" fontId="26" fillId="3" borderId="59" xfId="3" applyFont="1" applyFill="1" applyBorder="1" applyAlignment="1">
      <alignment horizontal="center" vertical="center" shrinkToFit="1"/>
    </xf>
    <xf numFmtId="38" fontId="26" fillId="3" borderId="209" xfId="3" applyFont="1" applyFill="1" applyBorder="1" applyAlignment="1">
      <alignment horizontal="center" vertical="center" shrinkToFit="1"/>
    </xf>
    <xf numFmtId="38" fontId="26" fillId="3" borderId="99" xfId="3" applyFont="1" applyFill="1" applyBorder="1" applyAlignment="1">
      <alignment horizontal="center" vertical="center" shrinkToFit="1"/>
    </xf>
    <xf numFmtId="38" fontId="26" fillId="3" borderId="103" xfId="3" applyFont="1" applyFill="1" applyBorder="1" applyAlignment="1">
      <alignment horizontal="center" vertical="center" shrinkToFit="1"/>
    </xf>
    <xf numFmtId="38" fontId="26" fillId="3" borderId="25" xfId="3" applyFont="1" applyFill="1" applyBorder="1" applyAlignment="1">
      <alignment horizontal="center" vertical="center" shrinkToFit="1"/>
    </xf>
    <xf numFmtId="38" fontId="26" fillId="3" borderId="12" xfId="3" applyFont="1" applyFill="1" applyBorder="1" applyAlignment="1">
      <alignment horizontal="center" vertical="center" shrinkToFit="1"/>
    </xf>
    <xf numFmtId="187" fontId="22" fillId="3" borderId="103" xfId="3" applyNumberFormat="1" applyFont="1" applyFill="1" applyBorder="1" applyAlignment="1" applyProtection="1">
      <alignment horizontal="center" vertical="center" shrinkToFit="1"/>
      <protection locked="0"/>
    </xf>
    <xf numFmtId="0" fontId="22" fillId="3" borderId="25" xfId="13" applyFont="1" applyFill="1" applyBorder="1" applyAlignment="1">
      <alignment horizontal="center" vertical="center" shrinkToFit="1"/>
    </xf>
    <xf numFmtId="0" fontId="22" fillId="3" borderId="12" xfId="13" applyFont="1" applyFill="1" applyBorder="1" applyAlignment="1">
      <alignment horizontal="center" vertical="center" shrinkToFit="1"/>
    </xf>
    <xf numFmtId="38" fontId="22" fillId="2" borderId="33" xfId="3" applyFont="1" applyFill="1" applyBorder="1" applyAlignment="1" applyProtection="1">
      <alignment vertical="center" shrinkToFit="1"/>
      <protection locked="0"/>
    </xf>
    <xf numFmtId="189" fontId="22" fillId="2" borderId="10" xfId="3" applyNumberFormat="1" applyFont="1" applyFill="1" applyBorder="1" applyAlignment="1" applyProtection="1">
      <alignment horizontal="center" vertical="center" shrinkToFit="1"/>
      <protection locked="0"/>
    </xf>
    <xf numFmtId="189" fontId="22" fillId="2" borderId="25" xfId="3" applyNumberFormat="1" applyFont="1" applyFill="1" applyBorder="1" applyAlignment="1" applyProtection="1">
      <alignment horizontal="center" vertical="center" shrinkToFit="1"/>
      <protection locked="0"/>
    </xf>
    <xf numFmtId="189" fontId="22" fillId="2" borderId="14" xfId="3" applyNumberFormat="1" applyFont="1" applyFill="1" applyBorder="1" applyAlignment="1" applyProtection="1">
      <alignment horizontal="center" vertical="center" shrinkToFit="1"/>
      <protection locked="0"/>
    </xf>
    <xf numFmtId="187" fontId="22" fillId="2" borderId="10" xfId="3" applyNumberFormat="1" applyFont="1" applyFill="1" applyBorder="1" applyAlignment="1" applyProtection="1">
      <alignment horizontal="center" vertical="center" shrinkToFit="1"/>
      <protection locked="0"/>
    </xf>
    <xf numFmtId="0" fontId="22" fillId="0" borderId="25" xfId="13" applyFont="1" applyBorder="1" applyAlignment="1" applyProtection="1">
      <alignment horizontal="center" vertical="center" shrinkToFit="1"/>
      <protection locked="0"/>
    </xf>
    <xf numFmtId="0" fontId="22" fillId="0" borderId="14" xfId="13" applyFont="1" applyBorder="1" applyAlignment="1" applyProtection="1">
      <alignment horizontal="center" vertical="center" shrinkToFit="1"/>
      <protection locked="0"/>
    </xf>
    <xf numFmtId="187" fontId="22" fillId="2" borderId="25" xfId="3" applyNumberFormat="1" applyFont="1" applyFill="1" applyBorder="1" applyAlignment="1" applyProtection="1">
      <alignment horizontal="center" vertical="center" shrinkToFit="1"/>
      <protection locked="0"/>
    </xf>
    <xf numFmtId="38" fontId="21" fillId="0" borderId="154" xfId="3" applyFont="1" applyBorder="1" applyAlignment="1" applyProtection="1">
      <alignment horizontal="center" vertical="center" shrinkToFit="1"/>
      <protection hidden="1"/>
    </xf>
    <xf numFmtId="38" fontId="21" fillId="0" borderId="18" xfId="3" applyFont="1" applyBorder="1" applyAlignment="1" applyProtection="1">
      <alignment horizontal="center" vertical="center" shrinkToFit="1"/>
      <protection hidden="1"/>
    </xf>
    <xf numFmtId="38" fontId="21" fillId="0" borderId="36" xfId="3" applyFont="1" applyBorder="1" applyAlignment="1" applyProtection="1">
      <alignment horizontal="center" vertical="center" shrinkToFit="1"/>
      <protection hidden="1"/>
    </xf>
    <xf numFmtId="189" fontId="22" fillId="2" borderId="22" xfId="3" applyNumberFormat="1" applyFont="1" applyFill="1" applyBorder="1" applyAlignment="1" applyProtection="1">
      <alignment horizontal="center" vertical="center" shrinkToFit="1"/>
      <protection locked="0"/>
    </xf>
    <xf numFmtId="38" fontId="22" fillId="0" borderId="33" xfId="3" applyFont="1" applyBorder="1" applyAlignment="1">
      <alignment horizontal="center" vertical="center"/>
    </xf>
    <xf numFmtId="0" fontId="22" fillId="0" borderId="18" xfId="13" applyFont="1" applyBorder="1" applyAlignment="1">
      <alignment horizontal="center" vertical="center"/>
    </xf>
    <xf numFmtId="0" fontId="22" fillId="0" borderId="36" xfId="13" applyFont="1" applyBorder="1" applyAlignment="1">
      <alignment horizontal="center" vertical="center"/>
    </xf>
    <xf numFmtId="38" fontId="21" fillId="0" borderId="10" xfId="3" applyFont="1" applyBorder="1" applyAlignment="1" applyProtection="1">
      <alignment horizontal="center" vertical="center" shrinkToFit="1"/>
      <protection hidden="1"/>
    </xf>
    <xf numFmtId="38" fontId="21" fillId="0" borderId="25" xfId="3" applyFont="1" applyBorder="1" applyAlignment="1" applyProtection="1">
      <alignment horizontal="center" vertical="center" shrinkToFit="1"/>
      <protection hidden="1"/>
    </xf>
    <xf numFmtId="0" fontId="21" fillId="0" borderId="165" xfId="13" applyFont="1" applyBorder="1" applyAlignment="1" applyProtection="1">
      <alignment horizontal="center" vertical="center" shrinkToFit="1"/>
      <protection hidden="1"/>
    </xf>
    <xf numFmtId="38" fontId="22" fillId="0" borderId="10" xfId="3" applyFont="1" applyBorder="1" applyAlignment="1">
      <alignment horizontal="center" vertical="center"/>
    </xf>
    <xf numFmtId="38" fontId="22" fillId="0" borderId="25" xfId="3" applyFont="1" applyBorder="1" applyAlignment="1">
      <alignment horizontal="center" vertical="center"/>
    </xf>
    <xf numFmtId="38" fontId="22" fillId="0" borderId="12" xfId="3" applyFont="1" applyBorder="1" applyAlignment="1">
      <alignment horizontal="center" vertical="center"/>
    </xf>
    <xf numFmtId="187" fontId="22" fillId="2" borderId="22" xfId="3" applyNumberFormat="1" applyFont="1" applyFill="1" applyBorder="1" applyAlignment="1" applyProtection="1">
      <alignment horizontal="center" vertical="center" shrinkToFit="1"/>
      <protection locked="0"/>
    </xf>
    <xf numFmtId="189" fontId="22" fillId="2" borderId="90" xfId="3" applyNumberFormat="1" applyFont="1" applyFill="1" applyBorder="1" applyAlignment="1" applyProtection="1">
      <alignment horizontal="center" vertical="center" shrinkToFit="1"/>
      <protection locked="0"/>
    </xf>
    <xf numFmtId="0" fontId="22" fillId="2" borderId="25" xfId="13" applyFont="1" applyFill="1" applyBorder="1" applyAlignment="1" applyProtection="1">
      <alignment vertical="center" wrapText="1"/>
      <protection locked="0"/>
    </xf>
    <xf numFmtId="0" fontId="22" fillId="2" borderId="14" xfId="13" applyFont="1" applyFill="1" applyBorder="1" applyAlignment="1" applyProtection="1">
      <alignment vertical="center" wrapText="1"/>
      <protection locked="0"/>
    </xf>
    <xf numFmtId="0" fontId="22" fillId="0" borderId="120" xfId="13" applyFont="1" applyBorder="1" applyAlignment="1">
      <alignment horizontal="center" vertical="center"/>
    </xf>
    <xf numFmtId="0" fontId="22" fillId="0" borderId="33" xfId="13" applyFont="1" applyBorder="1" applyAlignment="1">
      <alignment horizontal="center" vertical="center"/>
    </xf>
    <xf numFmtId="0" fontId="22" fillId="0" borderId="121" xfId="13" applyFont="1" applyBorder="1" applyAlignment="1">
      <alignment horizontal="center" vertical="center"/>
    </xf>
    <xf numFmtId="0" fontId="22" fillId="0" borderId="159" xfId="13" applyFont="1" applyBorder="1" applyAlignment="1">
      <alignment vertical="center"/>
    </xf>
    <xf numFmtId="0" fontId="22" fillId="0" borderId="36" xfId="13" applyFont="1" applyBorder="1" applyAlignment="1">
      <alignment vertical="center"/>
    </xf>
    <xf numFmtId="38" fontId="22" fillId="0" borderId="154" xfId="3" applyFont="1" applyBorder="1" applyAlignment="1">
      <alignment horizontal="center" vertical="center" shrinkToFit="1"/>
    </xf>
    <xf numFmtId="0" fontId="22" fillId="0" borderId="18" xfId="13" applyFont="1" applyBorder="1" applyAlignment="1">
      <alignment horizontal="center" vertical="center" shrinkToFit="1"/>
    </xf>
    <xf numFmtId="0" fontId="22" fillId="0" borderId="36" xfId="13" applyFont="1" applyBorder="1" applyAlignment="1">
      <alignment horizontal="center" vertical="center" shrinkToFit="1"/>
    </xf>
    <xf numFmtId="0" fontId="22" fillId="0" borderId="90" xfId="13" applyFont="1" applyBorder="1" applyAlignment="1" applyProtection="1">
      <alignment horizontal="center" vertical="center" shrinkToFit="1"/>
      <protection locked="0"/>
    </xf>
    <xf numFmtId="0" fontId="22" fillId="0" borderId="154" xfId="13" applyFont="1" applyBorder="1" applyAlignment="1">
      <alignment vertical="center" shrinkToFit="1"/>
    </xf>
    <xf numFmtId="0" fontId="22" fillId="0" borderId="18" xfId="13" applyFont="1" applyBorder="1" applyAlignment="1">
      <alignment vertical="center" shrinkToFit="1"/>
    </xf>
    <xf numFmtId="0" fontId="22" fillId="0" borderId="36" xfId="13" applyFont="1" applyBorder="1" applyAlignment="1">
      <alignment vertical="center" shrinkToFit="1"/>
    </xf>
    <xf numFmtId="38" fontId="22" fillId="0" borderId="103" xfId="3" applyFont="1" applyBorder="1" applyAlignment="1">
      <alignment horizontal="center" vertical="center" shrinkToFit="1"/>
    </xf>
    <xf numFmtId="38" fontId="22" fillId="0" borderId="25" xfId="3" applyFont="1" applyBorder="1" applyAlignment="1">
      <alignment horizontal="center" vertical="center" shrinkToFit="1"/>
    </xf>
    <xf numFmtId="38" fontId="22" fillId="0" borderId="12" xfId="3" applyFont="1" applyBorder="1" applyAlignment="1">
      <alignment horizontal="center" vertical="center" shrinkToFit="1"/>
    </xf>
    <xf numFmtId="0" fontId="22" fillId="2" borderId="10" xfId="13" applyFont="1" applyFill="1" applyBorder="1" applyAlignment="1" applyProtection="1">
      <alignment vertical="center" wrapText="1"/>
      <protection locked="0"/>
    </xf>
    <xf numFmtId="38" fontId="22" fillId="2" borderId="33" xfId="3" applyFont="1" applyFill="1" applyBorder="1" applyAlignment="1" applyProtection="1">
      <alignment horizontal="center" vertical="center" shrinkToFit="1"/>
      <protection locked="0"/>
    </xf>
    <xf numFmtId="38" fontId="22" fillId="2" borderId="33" xfId="3" applyFont="1" applyFill="1" applyBorder="1" applyAlignment="1" applyProtection="1">
      <alignment vertical="center" wrapText="1"/>
      <protection locked="0"/>
    </xf>
    <xf numFmtId="38" fontId="21" fillId="3" borderId="0" xfId="3" applyFont="1" applyFill="1" applyBorder="1" applyAlignment="1" applyProtection="1">
      <alignment horizontal="center" vertical="center" shrinkToFit="1"/>
      <protection hidden="1"/>
    </xf>
    <xf numFmtId="38" fontId="26" fillId="0" borderId="105" xfId="3" applyFont="1" applyBorder="1" applyAlignment="1">
      <alignment horizontal="center" vertical="center" shrinkToFit="1"/>
    </xf>
    <xf numFmtId="0" fontId="22" fillId="0" borderId="209" xfId="13" applyFont="1" applyBorder="1" applyAlignment="1">
      <alignment horizontal="center" vertical="center" shrinkToFit="1"/>
    </xf>
    <xf numFmtId="0" fontId="22" fillId="0" borderId="99" xfId="13" applyFont="1" applyBorder="1" applyAlignment="1">
      <alignment horizontal="center" vertical="center" shrinkToFit="1"/>
    </xf>
    <xf numFmtId="0" fontId="22" fillId="0" borderId="108" xfId="13" applyFont="1" applyBorder="1" applyAlignment="1" applyProtection="1">
      <alignment horizontal="center" vertical="center"/>
      <protection hidden="1"/>
    </xf>
    <xf numFmtId="0" fontId="22" fillId="0" borderId="167" xfId="13" applyFont="1" applyBorder="1" applyAlignment="1" applyProtection="1">
      <alignment horizontal="center" vertical="center"/>
      <protection hidden="1"/>
    </xf>
    <xf numFmtId="0" fontId="22" fillId="0" borderId="5" xfId="13" applyFont="1" applyBorder="1" applyAlignment="1" applyProtection="1">
      <alignment horizontal="center" vertical="center"/>
      <protection hidden="1"/>
    </xf>
    <xf numFmtId="0" fontId="22" fillId="0" borderId="105" xfId="13" applyFont="1" applyBorder="1" applyAlignment="1">
      <alignment horizontal="center" vertical="center" textRotation="255" shrinkToFit="1"/>
    </xf>
    <xf numFmtId="0" fontId="22" fillId="0" borderId="209" xfId="13" applyFont="1" applyBorder="1" applyAlignment="1">
      <alignment horizontal="center" vertical="center" textRotation="255" shrinkToFit="1"/>
    </xf>
    <xf numFmtId="0" fontId="22" fillId="0" borderId="99" xfId="13" applyFont="1" applyBorder="1" applyAlignment="1">
      <alignment horizontal="center" vertical="center" textRotation="255" shrinkToFit="1"/>
    </xf>
    <xf numFmtId="0" fontId="22" fillId="0" borderId="108" xfId="13" applyFont="1" applyBorder="1" applyAlignment="1">
      <alignment horizontal="center" vertical="center"/>
    </xf>
    <xf numFmtId="0" fontId="22" fillId="0" borderId="167" xfId="13" applyFont="1" applyBorder="1" applyAlignment="1">
      <alignment horizontal="center" vertical="center"/>
    </xf>
    <xf numFmtId="0" fontId="22" fillId="0" borderId="5" xfId="13" applyFont="1" applyBorder="1" applyAlignment="1">
      <alignment horizontal="center" vertical="center"/>
    </xf>
    <xf numFmtId="38" fontId="21" fillId="3" borderId="276" xfId="3" applyFont="1" applyFill="1" applyBorder="1" applyAlignment="1" applyProtection="1">
      <alignment horizontal="center" vertical="center" shrinkToFit="1"/>
      <protection hidden="1"/>
    </xf>
    <xf numFmtId="38" fontId="21" fillId="3" borderId="140" xfId="3" applyFont="1" applyFill="1" applyBorder="1" applyAlignment="1" applyProtection="1">
      <alignment horizontal="center" vertical="center" shrinkToFit="1"/>
      <protection hidden="1"/>
    </xf>
    <xf numFmtId="38" fontId="21" fillId="3" borderId="123" xfId="3" applyFont="1" applyFill="1" applyBorder="1" applyAlignment="1" applyProtection="1">
      <alignment horizontal="center" vertical="center" shrinkToFit="1"/>
      <protection hidden="1"/>
    </xf>
    <xf numFmtId="38" fontId="21" fillId="3" borderId="135" xfId="3" applyFont="1" applyFill="1" applyBorder="1" applyAlignment="1" applyProtection="1">
      <alignment horizontal="center" vertical="center" shrinkToFit="1"/>
      <protection hidden="1"/>
    </xf>
    <xf numFmtId="38" fontId="26" fillId="0" borderId="59" xfId="3" applyFont="1" applyBorder="1" applyAlignment="1">
      <alignment horizontal="center" vertical="center" shrinkToFit="1"/>
    </xf>
    <xf numFmtId="38" fontId="26" fillId="0" borderId="209" xfId="3" applyFont="1" applyBorder="1" applyAlignment="1">
      <alignment horizontal="center" vertical="center" shrinkToFit="1"/>
    </xf>
    <xf numFmtId="38" fontId="26" fillId="0" borderId="99" xfId="3" applyFont="1" applyBorder="1" applyAlignment="1">
      <alignment horizontal="center" vertical="center" shrinkToFit="1"/>
    </xf>
    <xf numFmtId="10" fontId="22" fillId="2" borderId="58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196" xfId="0" applyFont="1" applyBorder="1" applyAlignment="1">
      <alignment horizontal="distributed" vertical="center"/>
    </xf>
    <xf numFmtId="0" fontId="5" fillId="0" borderId="183" xfId="0" applyFont="1" applyBorder="1" applyAlignment="1">
      <alignment horizontal="distributed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7" xfId="0" applyFont="1" applyBorder="1" applyAlignment="1">
      <alignment vertical="center"/>
    </xf>
    <xf numFmtId="0" fontId="5" fillId="0" borderId="281" xfId="0" applyFont="1" applyBorder="1" applyAlignment="1">
      <alignment horizontal="distributed" vertical="center"/>
    </xf>
    <xf numFmtId="0" fontId="5" fillId="0" borderId="213" xfId="0" applyFont="1" applyBorder="1" applyAlignment="1">
      <alignment horizontal="distributed" vertical="center"/>
    </xf>
    <xf numFmtId="0" fontId="5" fillId="0" borderId="214" xfId="0" applyFont="1" applyBorder="1" applyAlignment="1">
      <alignment horizontal="distributed" vertical="center"/>
    </xf>
    <xf numFmtId="0" fontId="5" fillId="0" borderId="281" xfId="0" applyFont="1" applyBorder="1" applyAlignment="1">
      <alignment horizontal="distributed" vertical="center" shrinkToFit="1"/>
    </xf>
    <xf numFmtId="0" fontId="5" fillId="0" borderId="213" xfId="0" applyFont="1" applyBorder="1" applyAlignment="1">
      <alignment horizontal="distributed" vertical="center" shrinkToFit="1"/>
    </xf>
    <xf numFmtId="0" fontId="5" fillId="0" borderId="214" xfId="0" applyFont="1" applyBorder="1" applyAlignment="1">
      <alignment horizontal="distributed" vertical="center" shrinkToFit="1"/>
    </xf>
    <xf numFmtId="0" fontId="5" fillId="0" borderId="110" xfId="0" applyFont="1" applyBorder="1" applyAlignment="1">
      <alignment horizontal="distributed" vertical="center"/>
    </xf>
    <xf numFmtId="0" fontId="5" fillId="0" borderId="116" xfId="0" applyFont="1" applyBorder="1" applyAlignment="1">
      <alignment horizontal="distributed" vertical="center"/>
    </xf>
    <xf numFmtId="0" fontId="5" fillId="0" borderId="117" xfId="0" applyFont="1" applyBorder="1" applyAlignment="1">
      <alignment horizontal="distributed" vertical="center"/>
    </xf>
    <xf numFmtId="0" fontId="5" fillId="2" borderId="130" xfId="0" applyFont="1" applyFill="1" applyBorder="1" applyAlignment="1">
      <alignment horizontal="distributed" vertical="center"/>
    </xf>
    <xf numFmtId="0" fontId="5" fillId="2" borderId="147" xfId="0" applyFont="1" applyFill="1" applyBorder="1" applyAlignment="1">
      <alignment horizontal="distributed" vertical="center"/>
    </xf>
    <xf numFmtId="0" fontId="5" fillId="2" borderId="43" xfId="0" applyFont="1" applyFill="1" applyBorder="1" applyAlignment="1">
      <alignment horizontal="distributed" vertical="center"/>
    </xf>
    <xf numFmtId="0" fontId="5" fillId="0" borderId="102" xfId="0" applyFont="1" applyBorder="1" applyAlignment="1">
      <alignment horizontal="distributed" vertical="center"/>
    </xf>
    <xf numFmtId="0" fontId="0" fillId="0" borderId="186" xfId="0" applyBorder="1" applyAlignment="1">
      <alignment horizontal="distributed" vertical="center"/>
    </xf>
    <xf numFmtId="0" fontId="0" fillId="0" borderId="110" xfId="0" applyBorder="1" applyAlignment="1">
      <alignment horizontal="distributed" vertical="center"/>
    </xf>
    <xf numFmtId="0" fontId="0" fillId="0" borderId="116" xfId="0" applyBorder="1" applyAlignment="1">
      <alignment horizontal="distributed" vertical="center"/>
    </xf>
    <xf numFmtId="0" fontId="5" fillId="0" borderId="130" xfId="0" applyFont="1" applyBorder="1" applyAlignment="1">
      <alignment horizontal="distributed" vertical="center"/>
    </xf>
    <xf numFmtId="0" fontId="5" fillId="0" borderId="278" xfId="0" applyFont="1" applyBorder="1" applyAlignment="1">
      <alignment horizontal="distributed" vertical="center"/>
    </xf>
    <xf numFmtId="0" fontId="5" fillId="0" borderId="279" xfId="0" applyFont="1" applyBorder="1" applyAlignment="1">
      <alignment horizontal="distributed" vertical="center"/>
    </xf>
    <xf numFmtId="0" fontId="5" fillId="0" borderId="280" xfId="0" applyFont="1" applyBorder="1" applyAlignment="1">
      <alignment horizontal="distributed" vertical="center"/>
    </xf>
    <xf numFmtId="0" fontId="5" fillId="2" borderId="130" xfId="0" applyFont="1" applyFill="1" applyBorder="1" applyAlignment="1" applyProtection="1">
      <alignment horizontal="distributed" vertical="center"/>
      <protection locked="0"/>
    </xf>
    <xf numFmtId="0" fontId="5" fillId="2" borderId="147" xfId="0" applyFont="1" applyFill="1" applyBorder="1" applyAlignment="1" applyProtection="1">
      <alignment horizontal="distributed" vertical="center"/>
      <protection locked="0"/>
    </xf>
    <xf numFmtId="0" fontId="5" fillId="2" borderId="43" xfId="0" applyFont="1" applyFill="1" applyBorder="1" applyAlignment="1" applyProtection="1">
      <alignment horizontal="distributed" vertical="center"/>
      <protection locked="0"/>
    </xf>
    <xf numFmtId="0" fontId="5" fillId="2" borderId="127" xfId="0" applyFont="1" applyFill="1" applyBorder="1" applyAlignment="1" applyProtection="1">
      <alignment horizontal="distributed" vertical="center" justifyLastLine="1"/>
      <protection locked="0"/>
    </xf>
    <xf numFmtId="0" fontId="5" fillId="2" borderId="29" xfId="0" applyFont="1" applyFill="1" applyBorder="1" applyAlignment="1" applyProtection="1">
      <alignment horizontal="distributed" vertical="center" justifyLastLine="1"/>
      <protection locked="0"/>
    </xf>
    <xf numFmtId="0" fontId="5" fillId="0" borderId="125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257" xfId="0" quotePrefix="1" applyFont="1" applyBorder="1" applyAlignment="1">
      <alignment horizontal="left" vertical="center" wrapText="1"/>
    </xf>
    <xf numFmtId="0" fontId="5" fillId="0" borderId="258" xfId="0" applyFont="1" applyBorder="1" applyAlignment="1">
      <alignment horizontal="left" vertical="center"/>
    </xf>
    <xf numFmtId="0" fontId="5" fillId="0" borderId="259" xfId="0" applyFont="1" applyBorder="1" applyAlignment="1">
      <alignment horizontal="left" vertical="center"/>
    </xf>
    <xf numFmtId="0" fontId="5" fillId="0" borderId="260" xfId="0" applyFont="1" applyBorder="1" applyAlignment="1">
      <alignment horizontal="left" vertical="center"/>
    </xf>
    <xf numFmtId="0" fontId="5" fillId="0" borderId="261" xfId="0" applyFont="1" applyBorder="1" applyAlignment="1">
      <alignment horizontal="left" vertical="center"/>
    </xf>
    <xf numFmtId="0" fontId="5" fillId="0" borderId="262" xfId="0" applyFont="1" applyBorder="1" applyAlignment="1">
      <alignment horizontal="left" vertical="center"/>
    </xf>
    <xf numFmtId="0" fontId="5" fillId="0" borderId="131" xfId="0" applyFont="1" applyBorder="1" applyAlignment="1">
      <alignment horizontal="distributed" vertical="center"/>
    </xf>
    <xf numFmtId="0" fontId="5" fillId="0" borderId="148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58" fontId="5" fillId="0" borderId="128" xfId="0" applyNumberFormat="1" applyFont="1" applyBorder="1" applyAlignment="1" applyProtection="1">
      <alignment horizontal="left" vertical="center"/>
      <protection hidden="1"/>
    </xf>
    <xf numFmtId="0" fontId="5" fillId="0" borderId="128" xfId="0" applyFont="1" applyBorder="1" applyAlignment="1" applyProtection="1">
      <alignment horizontal="left" vertical="center"/>
      <protection hidden="1"/>
    </xf>
    <xf numFmtId="0" fontId="5" fillId="0" borderId="130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51" xfId="0" quotePrefix="1" applyFont="1" applyBorder="1" applyAlignment="1">
      <alignment horizontal="distributed" vertical="center"/>
    </xf>
    <xf numFmtId="0" fontId="5" fillId="0" borderId="128" xfId="0" applyFont="1" applyBorder="1" applyAlignment="1" applyProtection="1">
      <alignment horizontal="left" vertical="center" justifyLastLine="1"/>
      <protection hidden="1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8" fillId="0" borderId="20" xfId="0" applyFont="1" applyBorder="1" applyAlignment="1">
      <alignment horizontal="distributed" vertical="center"/>
    </xf>
    <xf numFmtId="0" fontId="28" fillId="0" borderId="19" xfId="0" applyFont="1" applyBorder="1" applyAlignment="1">
      <alignment horizontal="distributed" vertical="center"/>
    </xf>
    <xf numFmtId="0" fontId="28" fillId="0" borderId="20" xfId="0" applyFont="1" applyBorder="1" applyAlignment="1">
      <alignment horizontal="center" vertical="center" textRotation="255"/>
    </xf>
    <xf numFmtId="0" fontId="28" fillId="0" borderId="41" xfId="0" applyFont="1" applyBorder="1" applyAlignment="1">
      <alignment horizontal="distributed" vertical="center"/>
    </xf>
    <xf numFmtId="0" fontId="28" fillId="0" borderId="58" xfId="0" applyFont="1" applyBorder="1" applyAlignment="1">
      <alignment horizontal="distributed" vertical="center"/>
    </xf>
    <xf numFmtId="0" fontId="28" fillId="0" borderId="13" xfId="0" applyFont="1" applyBorder="1" applyAlignment="1">
      <alignment horizontal="distributed" vertical="center"/>
    </xf>
    <xf numFmtId="0" fontId="28" fillId="0" borderId="99" xfId="0" applyFont="1" applyBorder="1" applyAlignment="1">
      <alignment horizontal="distributed" vertical="center"/>
    </xf>
    <xf numFmtId="0" fontId="28" fillId="0" borderId="10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textRotation="255"/>
    </xf>
    <xf numFmtId="0" fontId="28" fillId="0" borderId="21" xfId="0" applyFont="1" applyBorder="1" applyAlignment="1">
      <alignment horizontal="center" vertical="center" textRotation="255"/>
    </xf>
    <xf numFmtId="0" fontId="28" fillId="0" borderId="35" xfId="0" applyFont="1" applyBorder="1" applyAlignment="1">
      <alignment horizontal="center" vertical="center" textRotation="255"/>
    </xf>
    <xf numFmtId="0" fontId="28" fillId="0" borderId="2" xfId="0" applyFont="1" applyBorder="1" applyAlignment="1">
      <alignment horizontal="distributed" vertical="center"/>
    </xf>
    <xf numFmtId="0" fontId="28" fillId="0" borderId="34" xfId="0" applyFont="1" applyBorder="1" applyAlignment="1">
      <alignment horizontal="distributed" vertical="center"/>
    </xf>
    <xf numFmtId="0" fontId="28" fillId="0" borderId="4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181" fontId="28" fillId="3" borderId="282" xfId="0" applyNumberFormat="1" applyFont="1" applyFill="1" applyBorder="1" applyAlignment="1">
      <alignment horizontal="center" vertical="center" shrinkToFit="1"/>
    </xf>
    <xf numFmtId="181" fontId="28" fillId="3" borderId="223" xfId="0" applyNumberFormat="1" applyFont="1" applyFill="1" applyBorder="1" applyAlignment="1">
      <alignment horizontal="center" vertical="center" shrinkToFit="1"/>
    </xf>
    <xf numFmtId="0" fontId="28" fillId="0" borderId="166" xfId="0" applyFont="1" applyBorder="1" applyAlignment="1">
      <alignment horizontal="distributed" vertical="center"/>
    </xf>
    <xf numFmtId="0" fontId="28" fillId="0" borderId="42" xfId="0" applyFont="1" applyBorder="1" applyAlignment="1">
      <alignment horizontal="distributed" vertical="center"/>
    </xf>
    <xf numFmtId="207" fontId="44" fillId="0" borderId="112" xfId="13" applyNumberFormat="1" applyFont="1" applyFill="1" applyBorder="1" applyAlignment="1" applyProtection="1">
      <alignment horizontal="distributed" vertical="center" shrinkToFit="1"/>
      <protection locked="0"/>
    </xf>
  </cellXfs>
  <cellStyles count="15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桁区切り 3" xfId="5" xr:uid="{00000000-0005-0000-0000-000004000000}"/>
    <cellStyle name="桁区切り 4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4" xr:uid="{00000000-0005-0000-0000-00000C000000}"/>
    <cellStyle name="標準_１４.8.2２　経営改善計画書 表紙" xfId="12" xr:uid="{00000000-0005-0000-0000-00000D000000}"/>
    <cellStyle name="標準_経営改善計画書（耕種・1年1収・個人）" xfId="13" xr:uid="{00000000-0005-0000-0000-00000E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1308100</xdr:colOff>
      <xdr:row>7</xdr:row>
      <xdr:rowOff>241300</xdr:rowOff>
    </xdr:from>
    <xdr:to>
      <xdr:col>6</xdr:col>
      <xdr:colOff>279400</xdr:colOff>
      <xdr:row>9</xdr:row>
      <xdr:rowOff>63500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263900" y="2082800"/>
          <a:ext cx="1841500" cy="3810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11</xdr:row>
      <xdr:rowOff>66675</xdr:rowOff>
    </xdr:from>
    <xdr:to>
      <xdr:col>18</xdr:col>
      <xdr:colOff>0</xdr:colOff>
      <xdr:row>22</xdr:row>
      <xdr:rowOff>114300</xdr:rowOff>
    </xdr:to>
    <xdr:sp macro="" textlink="">
      <xdr:nvSpPr>
        <xdr:cNvPr id="48371" name="AutoShape 7">
          <a:extLst>
            <a:ext uri="{FF2B5EF4-FFF2-40B4-BE49-F238E27FC236}">
              <a16:creationId xmlns:a16="http://schemas.microsoft.com/office/drawing/2014/main" id="{00000000-0008-0000-0300-0000F3BC0000}"/>
            </a:ext>
          </a:extLst>
        </xdr:cNvPr>
        <xdr:cNvSpPr>
          <a:spLocks/>
        </xdr:cNvSpPr>
      </xdr:nvSpPr>
      <xdr:spPr bwMode="auto">
        <a:xfrm>
          <a:off x="10429875" y="2533650"/>
          <a:ext cx="0" cy="2562225"/>
        </a:xfrm>
        <a:prstGeom prst="leftBrace">
          <a:avLst>
            <a:gd name="adj1" fmla="val -2147483648"/>
            <a:gd name="adj2" fmla="val 482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3</xdr:col>
      <xdr:colOff>838200</xdr:colOff>
      <xdr:row>3</xdr:row>
      <xdr:rowOff>238125</xdr:rowOff>
    </xdr:to>
    <xdr:sp macro="" textlink="">
      <xdr:nvSpPr>
        <xdr:cNvPr id="5814" name="Line 9">
          <a:extLst>
            <a:ext uri="{FF2B5EF4-FFF2-40B4-BE49-F238E27FC236}">
              <a16:creationId xmlns:a16="http://schemas.microsoft.com/office/drawing/2014/main" id="{00000000-0008-0000-0700-0000B6160000}"/>
            </a:ext>
          </a:extLst>
        </xdr:cNvPr>
        <xdr:cNvSpPr>
          <a:spLocks noChangeShapeType="1"/>
        </xdr:cNvSpPr>
      </xdr:nvSpPr>
      <xdr:spPr bwMode="auto">
        <a:xfrm>
          <a:off x="28575" y="533400"/>
          <a:ext cx="17526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</xdr:row>
      <xdr:rowOff>28575</xdr:rowOff>
    </xdr:from>
    <xdr:to>
      <xdr:col>16</xdr:col>
      <xdr:colOff>2047875</xdr:colOff>
      <xdr:row>3</xdr:row>
      <xdr:rowOff>190500</xdr:rowOff>
    </xdr:to>
    <xdr:sp macro="" textlink="">
      <xdr:nvSpPr>
        <xdr:cNvPr id="50587" name="Line 1">
          <a:extLst>
            <a:ext uri="{FF2B5EF4-FFF2-40B4-BE49-F238E27FC236}">
              <a16:creationId xmlns:a16="http://schemas.microsoft.com/office/drawing/2014/main" id="{00000000-0008-0000-0800-00009BC50000}"/>
            </a:ext>
          </a:extLst>
        </xdr:cNvPr>
        <xdr:cNvSpPr>
          <a:spLocks noChangeShapeType="1"/>
        </xdr:cNvSpPr>
      </xdr:nvSpPr>
      <xdr:spPr bwMode="auto">
        <a:xfrm>
          <a:off x="10677525" y="514350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78</xdr:row>
      <xdr:rowOff>28575</xdr:rowOff>
    </xdr:from>
    <xdr:to>
      <xdr:col>18</xdr:col>
      <xdr:colOff>0</xdr:colOff>
      <xdr:row>80</xdr:row>
      <xdr:rowOff>200025</xdr:rowOff>
    </xdr:to>
    <xdr:sp macro="" textlink="">
      <xdr:nvSpPr>
        <xdr:cNvPr id="50588" name="Line 6">
          <a:extLst>
            <a:ext uri="{FF2B5EF4-FFF2-40B4-BE49-F238E27FC236}">
              <a16:creationId xmlns:a16="http://schemas.microsoft.com/office/drawing/2014/main" id="{00000000-0008-0000-0800-00009CC50000}"/>
            </a:ext>
          </a:extLst>
        </xdr:cNvPr>
        <xdr:cNvSpPr>
          <a:spLocks noChangeShapeType="1"/>
        </xdr:cNvSpPr>
      </xdr:nvSpPr>
      <xdr:spPr bwMode="auto">
        <a:xfrm>
          <a:off x="12553950" y="124301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14</xdr:col>
      <xdr:colOff>9525</xdr:colOff>
      <xdr:row>41</xdr:row>
      <xdr:rowOff>28575</xdr:rowOff>
    </xdr:from>
    <xdr:to>
      <xdr:col>16</xdr:col>
      <xdr:colOff>2047875</xdr:colOff>
      <xdr:row>42</xdr:row>
      <xdr:rowOff>190500</xdr:rowOff>
    </xdr:to>
    <xdr:sp macro="" textlink="">
      <xdr:nvSpPr>
        <xdr:cNvPr id="50589" name="Line 8">
          <a:extLst>
            <a:ext uri="{FF2B5EF4-FFF2-40B4-BE49-F238E27FC236}">
              <a16:creationId xmlns:a16="http://schemas.microsoft.com/office/drawing/2014/main" id="{00000000-0008-0000-0800-00009DC50000}"/>
            </a:ext>
          </a:extLst>
        </xdr:cNvPr>
        <xdr:cNvSpPr>
          <a:spLocks noChangeShapeType="1"/>
        </xdr:cNvSpPr>
      </xdr:nvSpPr>
      <xdr:spPr bwMode="auto">
        <a:xfrm>
          <a:off x="10677525" y="608647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41</xdr:row>
      <xdr:rowOff>47625</xdr:rowOff>
    </xdr:from>
    <xdr:to>
      <xdr:col>0</xdr:col>
      <xdr:colOff>28575</xdr:colOff>
      <xdr:row>41</xdr:row>
      <xdr:rowOff>66675</xdr:rowOff>
    </xdr:to>
    <xdr:sp macro="" textlink="">
      <xdr:nvSpPr>
        <xdr:cNvPr id="50590" name="Line 10">
          <a:extLst>
            <a:ext uri="{FF2B5EF4-FFF2-40B4-BE49-F238E27FC236}">
              <a16:creationId xmlns:a16="http://schemas.microsoft.com/office/drawing/2014/main" id="{00000000-0008-0000-0800-00009EC50000}"/>
            </a:ext>
          </a:extLst>
        </xdr:cNvPr>
        <xdr:cNvSpPr>
          <a:spLocks noChangeShapeType="1"/>
        </xdr:cNvSpPr>
      </xdr:nvSpPr>
      <xdr:spPr bwMode="auto">
        <a:xfrm flipV="1">
          <a:off x="9525" y="6105525"/>
          <a:ext cx="190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41</xdr:row>
      <xdr:rowOff>28575</xdr:rowOff>
    </xdr:from>
    <xdr:to>
      <xdr:col>16</xdr:col>
      <xdr:colOff>2047875</xdr:colOff>
      <xdr:row>42</xdr:row>
      <xdr:rowOff>190500</xdr:rowOff>
    </xdr:to>
    <xdr:sp macro="" textlink="">
      <xdr:nvSpPr>
        <xdr:cNvPr id="50591" name="Line 12">
          <a:extLst>
            <a:ext uri="{FF2B5EF4-FFF2-40B4-BE49-F238E27FC236}">
              <a16:creationId xmlns:a16="http://schemas.microsoft.com/office/drawing/2014/main" id="{00000000-0008-0000-0800-00009FC50000}"/>
            </a:ext>
          </a:extLst>
        </xdr:cNvPr>
        <xdr:cNvSpPr>
          <a:spLocks noChangeShapeType="1"/>
        </xdr:cNvSpPr>
      </xdr:nvSpPr>
      <xdr:spPr bwMode="auto">
        <a:xfrm>
          <a:off x="10677525" y="608647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106</xdr:row>
      <xdr:rowOff>47625</xdr:rowOff>
    </xdr:from>
    <xdr:to>
      <xdr:col>0</xdr:col>
      <xdr:colOff>28575</xdr:colOff>
      <xdr:row>106</xdr:row>
      <xdr:rowOff>66675</xdr:rowOff>
    </xdr:to>
    <xdr:sp macro="" textlink="">
      <xdr:nvSpPr>
        <xdr:cNvPr id="50592" name="Line 10">
          <a:extLst>
            <a:ext uri="{FF2B5EF4-FFF2-40B4-BE49-F238E27FC236}">
              <a16:creationId xmlns:a16="http://schemas.microsoft.com/office/drawing/2014/main" id="{00000000-0008-0000-0800-0000A0C50000}"/>
            </a:ext>
          </a:extLst>
        </xdr:cNvPr>
        <xdr:cNvSpPr>
          <a:spLocks noChangeShapeType="1"/>
        </xdr:cNvSpPr>
      </xdr:nvSpPr>
      <xdr:spPr bwMode="auto">
        <a:xfrm flipV="1">
          <a:off x="9525" y="20669250"/>
          <a:ext cx="190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82</xdr:row>
      <xdr:rowOff>28575</xdr:rowOff>
    </xdr:from>
    <xdr:to>
      <xdr:col>16</xdr:col>
      <xdr:colOff>2047875</xdr:colOff>
      <xdr:row>83</xdr:row>
      <xdr:rowOff>190500</xdr:rowOff>
    </xdr:to>
    <xdr:sp macro="" textlink="">
      <xdr:nvSpPr>
        <xdr:cNvPr id="50593" name="Line 40">
          <a:extLst>
            <a:ext uri="{FF2B5EF4-FFF2-40B4-BE49-F238E27FC236}">
              <a16:creationId xmlns:a16="http://schemas.microsoft.com/office/drawing/2014/main" id="{00000000-0008-0000-0800-0000A1C50000}"/>
            </a:ext>
          </a:extLst>
        </xdr:cNvPr>
        <xdr:cNvSpPr>
          <a:spLocks noChangeShapeType="1"/>
        </xdr:cNvSpPr>
      </xdr:nvSpPr>
      <xdr:spPr bwMode="auto">
        <a:xfrm>
          <a:off x="10677525" y="13335000"/>
          <a:ext cx="18669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view="pageBreakPreview" zoomScale="75" zoomScaleNormal="50" workbookViewId="0">
      <selection activeCell="A9" sqref="A9:N9"/>
    </sheetView>
  </sheetViews>
  <sheetFormatPr defaultColWidth="10.296875" defaultRowHeight="12" x14ac:dyDescent="0.2"/>
  <cols>
    <col min="1" max="1" width="10.296875" style="267" customWidth="1"/>
    <col min="2" max="2" width="14" style="267" customWidth="1"/>
    <col min="3" max="3" width="5" style="267" customWidth="1"/>
    <col min="4" max="4" width="27.09765625" style="267" customWidth="1"/>
    <col min="5" max="5" width="4" style="267" customWidth="1"/>
    <col min="6" max="6" width="11.8984375" style="267" customWidth="1"/>
    <col min="7" max="9" width="10.296875" style="267" customWidth="1"/>
    <col min="10" max="10" width="12" style="267" customWidth="1"/>
    <col min="11" max="11" width="15.8984375" style="267" customWidth="1"/>
    <col min="12" max="13" width="13.09765625" style="267" customWidth="1"/>
    <col min="14" max="14" width="7.59765625" style="267" customWidth="1"/>
    <col min="15" max="15" width="7" style="267" customWidth="1"/>
    <col min="16" max="16384" width="10.296875" style="267"/>
  </cols>
  <sheetData>
    <row r="1" spans="1:14" ht="16.899999999999999" customHeight="1" thickBot="1" x14ac:dyDescent="0.25"/>
    <row r="2" spans="1:14" ht="24.65" customHeight="1" x14ac:dyDescent="0.2">
      <c r="B2" s="268" t="s">
        <v>202</v>
      </c>
    </row>
    <row r="3" spans="1:14" ht="24.65" customHeight="1" thickBot="1" x14ac:dyDescent="0.25">
      <c r="B3" s="1143"/>
    </row>
    <row r="4" spans="1:14" ht="16.899999999999999" customHeight="1" x14ac:dyDescent="0.2"/>
    <row r="5" spans="1:14" ht="16.899999999999999" customHeight="1" x14ac:dyDescent="0.2"/>
    <row r="6" spans="1:14" ht="16.899999999999999" customHeight="1" x14ac:dyDescent="0.2"/>
    <row r="7" spans="1:14" ht="28" x14ac:dyDescent="0.2">
      <c r="E7" s="1362" t="s">
        <v>219</v>
      </c>
      <c r="F7" s="1362"/>
      <c r="G7" s="1362"/>
      <c r="H7" s="1362"/>
      <c r="I7" s="1362"/>
      <c r="J7" s="1362"/>
    </row>
    <row r="8" spans="1:14" ht="21" customHeight="1" x14ac:dyDescent="0.2"/>
    <row r="9" spans="1:14" ht="23.25" customHeight="1" x14ac:dyDescent="0.2">
      <c r="A9" s="1361" t="s">
        <v>405</v>
      </c>
      <c r="B9" s="1361"/>
      <c r="C9" s="1361"/>
      <c r="D9" s="1361"/>
      <c r="E9" s="1361"/>
      <c r="F9" s="1361"/>
      <c r="G9" s="1361"/>
      <c r="H9" s="1361"/>
      <c r="I9" s="1361"/>
      <c r="J9" s="1361"/>
      <c r="K9" s="1361"/>
      <c r="L9" s="1361"/>
      <c r="M9" s="1361"/>
      <c r="N9" s="1361"/>
    </row>
    <row r="10" spans="1:14" ht="21" customHeight="1" x14ac:dyDescent="0.2"/>
    <row r="11" spans="1:14" ht="21" customHeight="1" x14ac:dyDescent="0.2"/>
    <row r="12" spans="1:14" ht="21" customHeight="1" x14ac:dyDescent="0.2"/>
    <row r="13" spans="1:14" ht="21" customHeight="1" x14ac:dyDescent="0.2"/>
    <row r="14" spans="1:14" ht="21" customHeight="1" x14ac:dyDescent="0.2"/>
    <row r="15" spans="1:14" ht="21" customHeight="1" x14ac:dyDescent="0.2"/>
    <row r="16" spans="1:14" ht="21" customHeight="1" x14ac:dyDescent="0.2"/>
    <row r="17" spans="2:13" ht="16.899999999999999" customHeight="1" thickBot="1" x14ac:dyDescent="0.25"/>
    <row r="18" spans="2:13" ht="16.899999999999999" customHeight="1" x14ac:dyDescent="0.2">
      <c r="B18" s="269" t="s">
        <v>220</v>
      </c>
      <c r="C18" s="1373"/>
      <c r="D18" s="1374"/>
      <c r="E18" s="274"/>
    </row>
    <row r="19" spans="2:13" ht="26.5" customHeight="1" thickBot="1" x14ac:dyDescent="0.25">
      <c r="B19" s="270" t="s">
        <v>221</v>
      </c>
      <c r="C19" s="1375"/>
      <c r="D19" s="1376"/>
      <c r="E19" s="275" t="s">
        <v>222</v>
      </c>
    </row>
    <row r="20" spans="2:13" ht="26.5" customHeight="1" x14ac:dyDescent="0.2">
      <c r="B20" s="1364" t="s">
        <v>223</v>
      </c>
      <c r="C20" s="1048" t="s">
        <v>0</v>
      </c>
      <c r="D20" s="1049"/>
      <c r="E20" s="1050"/>
    </row>
    <row r="21" spans="2:13" ht="26.5" customHeight="1" x14ac:dyDescent="0.2">
      <c r="B21" s="1365"/>
      <c r="C21" s="1377"/>
      <c r="D21" s="1378"/>
      <c r="E21" s="1379"/>
    </row>
    <row r="22" spans="2:13" ht="26.5" customHeight="1" thickBot="1" x14ac:dyDescent="0.25">
      <c r="B22" s="1366"/>
      <c r="C22" s="1380"/>
      <c r="D22" s="1381"/>
      <c r="E22" s="1382"/>
    </row>
    <row r="23" spans="2:13" ht="26.5" customHeight="1" thickBot="1" x14ac:dyDescent="0.25">
      <c r="B23" s="271" t="s">
        <v>224</v>
      </c>
      <c r="C23" s="1367"/>
      <c r="D23" s="1368"/>
      <c r="E23" s="1369"/>
      <c r="K23" s="766"/>
      <c r="L23" s="1363"/>
      <c r="M23" s="1363"/>
    </row>
    <row r="24" spans="2:13" ht="26.5" customHeight="1" thickBot="1" x14ac:dyDescent="0.25">
      <c r="B24" s="271" t="s">
        <v>225</v>
      </c>
      <c r="C24" s="1370"/>
      <c r="D24" s="1371"/>
      <c r="E24" s="1372"/>
      <c r="L24" s="1363"/>
      <c r="M24" s="1363"/>
    </row>
    <row r="25" spans="2:13" ht="24.65" customHeight="1" x14ac:dyDescent="0.2">
      <c r="L25" s="1363"/>
      <c r="M25" s="1363"/>
    </row>
  </sheetData>
  <mergeCells count="12">
    <mergeCell ref="L25:M25"/>
    <mergeCell ref="C23:E23"/>
    <mergeCell ref="C24:E24"/>
    <mergeCell ref="C18:D18"/>
    <mergeCell ref="C19:D19"/>
    <mergeCell ref="C21:E21"/>
    <mergeCell ref="C22:E22"/>
    <mergeCell ref="A9:N9"/>
    <mergeCell ref="E7:J7"/>
    <mergeCell ref="L23:M23"/>
    <mergeCell ref="L24:M24"/>
    <mergeCell ref="B20:B22"/>
  </mergeCells>
  <phoneticPr fontId="3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6"/>
  <sheetViews>
    <sheetView showGridLines="0" view="pageBreakPreview" zoomScale="75" zoomScaleNormal="100" workbookViewId="0">
      <selection activeCell="U9" sqref="U9"/>
    </sheetView>
  </sheetViews>
  <sheetFormatPr defaultColWidth="10.296875" defaultRowHeight="12" x14ac:dyDescent="0.2"/>
  <cols>
    <col min="1" max="1" width="12.69921875" style="15" customWidth="1"/>
    <col min="2" max="15" width="10.69921875" style="15" customWidth="1"/>
    <col min="16" max="16" width="3.59765625" style="15" customWidth="1"/>
    <col min="17" max="17" width="3.69921875" style="15" customWidth="1"/>
    <col min="18" max="16384" width="10.296875" style="15"/>
  </cols>
  <sheetData>
    <row r="1" spans="1:17" ht="20.149999999999999" customHeight="1" x14ac:dyDescent="0.2">
      <c r="A1" s="2106" t="s">
        <v>410</v>
      </c>
      <c r="B1" s="2106"/>
      <c r="C1" s="2106"/>
      <c r="D1" s="2106"/>
      <c r="E1" s="2106"/>
      <c r="F1" s="2106"/>
      <c r="G1" s="2106"/>
      <c r="H1" s="2106"/>
      <c r="I1" s="2106"/>
      <c r="J1" s="2106"/>
      <c r="K1" s="2106"/>
      <c r="L1" s="2106"/>
      <c r="M1" s="2106"/>
      <c r="N1" s="2106"/>
      <c r="O1" s="2106"/>
      <c r="P1" s="67"/>
      <c r="Q1" s="67"/>
    </row>
    <row r="2" spans="1:17" ht="20.149999999999999" customHeight="1" thickBot="1" x14ac:dyDescent="0.25">
      <c r="A2" s="67"/>
      <c r="B2" s="67"/>
      <c r="C2" s="67"/>
      <c r="D2" s="92" t="s">
        <v>124</v>
      </c>
      <c r="E2" s="2055">
        <f>表紙!C19</f>
        <v>0</v>
      </c>
      <c r="F2" s="2055"/>
      <c r="G2" s="67"/>
      <c r="H2" s="92"/>
      <c r="I2" s="2107"/>
      <c r="J2" s="2108"/>
      <c r="K2" s="67"/>
      <c r="L2" s="67"/>
      <c r="M2" s="67" t="s">
        <v>66</v>
      </c>
      <c r="N2" s="67"/>
      <c r="O2" s="67"/>
      <c r="P2" s="67"/>
      <c r="Q2" s="67"/>
    </row>
    <row r="3" spans="1:17" ht="20.149999999999999" customHeight="1" x14ac:dyDescent="0.2">
      <c r="A3" s="2111" t="s">
        <v>291</v>
      </c>
      <c r="B3" s="450" t="s">
        <v>125</v>
      </c>
      <c r="C3" s="450" t="s">
        <v>125</v>
      </c>
      <c r="D3" s="449" t="s">
        <v>125</v>
      </c>
      <c r="E3" s="447" t="s">
        <v>126</v>
      </c>
      <c r="F3" s="450" t="s">
        <v>127</v>
      </c>
      <c r="G3" s="448" t="s">
        <v>128</v>
      </c>
      <c r="H3" s="448" t="s">
        <v>129</v>
      </c>
      <c r="I3" s="448" t="s">
        <v>130</v>
      </c>
      <c r="J3" s="448" t="s">
        <v>131</v>
      </c>
      <c r="K3" s="448" t="s">
        <v>132</v>
      </c>
      <c r="L3" s="448" t="s">
        <v>133</v>
      </c>
      <c r="M3" s="448" t="s">
        <v>134</v>
      </c>
      <c r="N3" s="451" t="s">
        <v>135</v>
      </c>
      <c r="O3" s="94" t="s">
        <v>136</v>
      </c>
      <c r="P3" s="67"/>
      <c r="Q3" s="67"/>
    </row>
    <row r="4" spans="1:17" ht="20.149999999999999" customHeight="1" thickBot="1" x14ac:dyDescent="0.25">
      <c r="A4" s="2112"/>
      <c r="B4" s="1340">
        <f>C4-1</f>
        <v>5</v>
      </c>
      <c r="C4" s="1341">
        <f>D4-1</f>
        <v>6</v>
      </c>
      <c r="D4" s="1342">
        <f>E4-1</f>
        <v>7</v>
      </c>
      <c r="E4" s="1343">
        <f>⑤農経改善計画!H4</f>
        <v>8</v>
      </c>
      <c r="F4" s="1344">
        <f t="shared" ref="F4:N4" si="0">E4+1</f>
        <v>9</v>
      </c>
      <c r="G4" s="1345">
        <f t="shared" si="0"/>
        <v>10</v>
      </c>
      <c r="H4" s="1345">
        <f t="shared" si="0"/>
        <v>11</v>
      </c>
      <c r="I4" s="1345">
        <f t="shared" si="0"/>
        <v>12</v>
      </c>
      <c r="J4" s="1345">
        <f t="shared" si="0"/>
        <v>13</v>
      </c>
      <c r="K4" s="1345">
        <f t="shared" si="0"/>
        <v>14</v>
      </c>
      <c r="L4" s="1345">
        <f t="shared" si="0"/>
        <v>15</v>
      </c>
      <c r="M4" s="1345">
        <f t="shared" si="0"/>
        <v>16</v>
      </c>
      <c r="N4" s="1346">
        <f t="shared" si="0"/>
        <v>17</v>
      </c>
      <c r="O4" s="95" t="s">
        <v>137</v>
      </c>
      <c r="P4" s="67"/>
      <c r="Q4" s="67"/>
    </row>
    <row r="5" spans="1:17" ht="20.149999999999999" customHeight="1" x14ac:dyDescent="0.2">
      <c r="A5" s="96" t="s">
        <v>138</v>
      </c>
      <c r="B5" s="1261"/>
      <c r="C5" s="1262"/>
      <c r="D5" s="1263"/>
      <c r="E5" s="1264"/>
      <c r="F5" s="1265"/>
      <c r="G5" s="1266"/>
      <c r="H5" s="1266"/>
      <c r="I5" s="1266"/>
      <c r="J5" s="1266"/>
      <c r="K5" s="1266"/>
      <c r="L5" s="1266"/>
      <c r="M5" s="1266"/>
      <c r="N5" s="1267"/>
      <c r="O5" s="1211"/>
      <c r="P5" s="67"/>
      <c r="Q5" s="67"/>
    </row>
    <row r="6" spans="1:17" ht="20.149999999999999" customHeight="1" x14ac:dyDescent="0.2">
      <c r="A6" s="97" t="s">
        <v>139</v>
      </c>
      <c r="B6" s="1268"/>
      <c r="C6" s="1269"/>
      <c r="D6" s="1270"/>
      <c r="E6" s="1264"/>
      <c r="F6" s="1265"/>
      <c r="G6" s="1266"/>
      <c r="H6" s="1266"/>
      <c r="I6" s="1266"/>
      <c r="J6" s="1266"/>
      <c r="K6" s="1266"/>
      <c r="L6" s="1266"/>
      <c r="M6" s="1266"/>
      <c r="N6" s="1267"/>
      <c r="O6" s="1212"/>
      <c r="P6" s="67"/>
      <c r="Q6" s="67"/>
    </row>
    <row r="7" spans="1:17" ht="20.149999999999999" customHeight="1" x14ac:dyDescent="0.2">
      <c r="A7" s="97" t="s">
        <v>140</v>
      </c>
      <c r="B7" s="1268"/>
      <c r="C7" s="1269"/>
      <c r="D7" s="1270"/>
      <c r="E7" s="1264"/>
      <c r="F7" s="1265"/>
      <c r="G7" s="1266"/>
      <c r="H7" s="1266"/>
      <c r="I7" s="1266"/>
      <c r="J7" s="1266"/>
      <c r="K7" s="1266"/>
      <c r="L7" s="1266"/>
      <c r="M7" s="1266"/>
      <c r="N7" s="1267"/>
      <c r="O7" s="1212"/>
      <c r="P7" s="67"/>
      <c r="Q7" s="67"/>
    </row>
    <row r="8" spans="1:17" ht="20.149999999999999" customHeight="1" x14ac:dyDescent="0.2">
      <c r="A8" s="97" t="s">
        <v>141</v>
      </c>
      <c r="B8" s="1268"/>
      <c r="C8" s="1269"/>
      <c r="D8" s="1270"/>
      <c r="E8" s="1264"/>
      <c r="F8" s="1265"/>
      <c r="G8" s="1265"/>
      <c r="H8" s="1265"/>
      <c r="I8" s="1265"/>
      <c r="J8" s="1265"/>
      <c r="K8" s="1265"/>
      <c r="L8" s="1265"/>
      <c r="M8" s="1265"/>
      <c r="N8" s="1271"/>
      <c r="O8" s="1212"/>
      <c r="P8" s="93"/>
      <c r="Q8" s="67"/>
    </row>
    <row r="9" spans="1:17" ht="20.149999999999999" customHeight="1" x14ac:dyDescent="0.2">
      <c r="A9" s="97" t="s">
        <v>142</v>
      </c>
      <c r="B9" s="1268"/>
      <c r="C9" s="1269"/>
      <c r="D9" s="1270"/>
      <c r="E9" s="1264"/>
      <c r="F9" s="1265"/>
      <c r="G9" s="1266"/>
      <c r="H9" s="1266"/>
      <c r="I9" s="1266"/>
      <c r="J9" s="1266"/>
      <c r="K9" s="1266"/>
      <c r="L9" s="1266"/>
      <c r="M9" s="1266"/>
      <c r="N9" s="1267"/>
      <c r="O9" s="1212"/>
      <c r="P9" s="67"/>
      <c r="Q9" s="67"/>
    </row>
    <row r="10" spans="1:17" ht="20.149999999999999" customHeight="1" x14ac:dyDescent="0.2">
      <c r="A10" s="97" t="s">
        <v>143</v>
      </c>
      <c r="B10" s="1268"/>
      <c r="C10" s="1269"/>
      <c r="D10" s="1270"/>
      <c r="E10" s="1264"/>
      <c r="F10" s="1265"/>
      <c r="G10" s="1266"/>
      <c r="H10" s="1266"/>
      <c r="I10" s="1266"/>
      <c r="J10" s="1266"/>
      <c r="K10" s="1266"/>
      <c r="L10" s="1266"/>
      <c r="M10" s="1266"/>
      <c r="N10" s="1267"/>
      <c r="O10" s="1212"/>
      <c r="P10" s="67"/>
      <c r="Q10" s="67"/>
    </row>
    <row r="11" spans="1:17" ht="20.149999999999999" customHeight="1" x14ac:dyDescent="0.2">
      <c r="A11" s="97" t="s">
        <v>349</v>
      </c>
      <c r="B11" s="1268"/>
      <c r="C11" s="1269"/>
      <c r="D11" s="1270"/>
      <c r="E11" s="1264"/>
      <c r="F11" s="1265"/>
      <c r="G11" s="1266"/>
      <c r="H11" s="1266"/>
      <c r="I11" s="1266"/>
      <c r="J11" s="1266"/>
      <c r="K11" s="1266"/>
      <c r="L11" s="1266"/>
      <c r="M11" s="1266"/>
      <c r="N11" s="1267"/>
      <c r="O11" s="1212"/>
      <c r="P11" s="67"/>
      <c r="Q11" s="67"/>
    </row>
    <row r="12" spans="1:17" ht="20.149999999999999" customHeight="1" x14ac:dyDescent="0.2">
      <c r="A12" s="97" t="s">
        <v>144</v>
      </c>
      <c r="B12" s="1268"/>
      <c r="C12" s="1269"/>
      <c r="D12" s="1270"/>
      <c r="E12" s="1264"/>
      <c r="F12" s="1265"/>
      <c r="G12" s="1266"/>
      <c r="H12" s="1266"/>
      <c r="I12" s="1266"/>
      <c r="J12" s="1266"/>
      <c r="K12" s="1266"/>
      <c r="L12" s="1266"/>
      <c r="M12" s="1266"/>
      <c r="N12" s="1267"/>
      <c r="O12" s="1212"/>
      <c r="P12" s="67"/>
      <c r="Q12" s="67"/>
    </row>
    <row r="13" spans="1:17" ht="20.149999999999999" customHeight="1" thickBot="1" x14ac:dyDescent="0.25">
      <c r="A13" s="98" t="s">
        <v>22</v>
      </c>
      <c r="B13" s="1272"/>
      <c r="C13" s="1273"/>
      <c r="D13" s="1274"/>
      <c r="E13" s="1275"/>
      <c r="F13" s="1276"/>
      <c r="G13" s="1277"/>
      <c r="H13" s="1277"/>
      <c r="I13" s="1277"/>
      <c r="J13" s="1277"/>
      <c r="K13" s="1277"/>
      <c r="L13" s="1277"/>
      <c r="M13" s="1277"/>
      <c r="N13" s="1278"/>
      <c r="O13" s="1213"/>
      <c r="P13" s="67"/>
      <c r="Q13" s="67"/>
    </row>
    <row r="14" spans="1:17" ht="20.149999999999999" customHeight="1" thickTop="1" thickBot="1" x14ac:dyDescent="0.25">
      <c r="A14" s="99" t="s">
        <v>33</v>
      </c>
      <c r="B14" s="1279">
        <f>SUM(B5:B13)</f>
        <v>0</v>
      </c>
      <c r="C14" s="1280">
        <f>SUM(C5:C13)</f>
        <v>0</v>
      </c>
      <c r="D14" s="1281">
        <f>SUM(D5:D13)</f>
        <v>0</v>
      </c>
      <c r="E14" s="1282">
        <f t="shared" ref="E14:O14" si="1">SUM(E5:E13)</f>
        <v>0</v>
      </c>
      <c r="F14" s="1283">
        <f t="shared" si="1"/>
        <v>0</v>
      </c>
      <c r="G14" s="1284">
        <f t="shared" si="1"/>
        <v>0</v>
      </c>
      <c r="H14" s="1284">
        <f t="shared" si="1"/>
        <v>0</v>
      </c>
      <c r="I14" s="1284">
        <f t="shared" si="1"/>
        <v>0</v>
      </c>
      <c r="J14" s="1284">
        <f t="shared" si="1"/>
        <v>0</v>
      </c>
      <c r="K14" s="1284">
        <f t="shared" si="1"/>
        <v>0</v>
      </c>
      <c r="L14" s="1284">
        <f t="shared" si="1"/>
        <v>0</v>
      </c>
      <c r="M14" s="1284">
        <f t="shared" si="1"/>
        <v>0</v>
      </c>
      <c r="N14" s="1285">
        <f t="shared" si="1"/>
        <v>0</v>
      </c>
      <c r="O14" s="1214">
        <f t="shared" si="1"/>
        <v>0</v>
      </c>
      <c r="P14" s="67"/>
      <c r="Q14" s="67"/>
    </row>
    <row r="15" spans="1:17" ht="20.149999999999999" customHeight="1" x14ac:dyDescent="0.2">
      <c r="A15" s="21" t="s">
        <v>145</v>
      </c>
      <c r="B15" s="704"/>
      <c r="C15" s="705"/>
      <c r="D15" s="907"/>
      <c r="E15" s="936"/>
      <c r="F15" s="724"/>
      <c r="G15" s="909"/>
      <c r="H15" s="100"/>
      <c r="I15" s="101"/>
      <c r="J15" s="909"/>
      <c r="K15" s="100"/>
      <c r="L15" s="101"/>
      <c r="M15" s="909"/>
      <c r="N15" s="102"/>
      <c r="O15" s="103"/>
      <c r="P15" s="67"/>
      <c r="Q15" s="67"/>
    </row>
    <row r="16" spans="1:17" ht="20.149999999999999" customHeight="1" thickBot="1" x14ac:dyDescent="0.25">
      <c r="A16" s="104" t="s">
        <v>146</v>
      </c>
      <c r="B16" s="706"/>
      <c r="C16" s="707"/>
      <c r="D16" s="908"/>
      <c r="E16" s="937"/>
      <c r="F16" s="140"/>
      <c r="G16" s="910"/>
      <c r="H16" s="105"/>
      <c r="I16" s="105"/>
      <c r="J16" s="910"/>
      <c r="K16" s="105"/>
      <c r="L16" s="105"/>
      <c r="M16" s="910"/>
      <c r="N16" s="106"/>
      <c r="O16" s="107"/>
      <c r="P16" s="67"/>
      <c r="Q16" s="67"/>
    </row>
    <row r="17" spans="1:17" ht="14.15" customHeight="1" x14ac:dyDescent="0.2">
      <c r="A17" s="130"/>
      <c r="B17" s="130"/>
      <c r="C17" s="130"/>
      <c r="D17" s="130"/>
      <c r="E17" s="130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ht="20.149999999999999" customHeight="1" thickBot="1" x14ac:dyDescent="0.25">
      <c r="A18" s="263" t="s">
        <v>147</v>
      </c>
      <c r="B18" s="118"/>
      <c r="C18" s="118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ht="20.149999999999999" customHeight="1" thickBot="1" x14ac:dyDescent="0.25">
      <c r="A19" s="2109" t="s">
        <v>2</v>
      </c>
      <c r="B19" s="2110"/>
      <c r="C19" s="265" t="s">
        <v>148</v>
      </c>
      <c r="D19" s="265" t="s">
        <v>4</v>
      </c>
      <c r="E19" s="266" t="s">
        <v>149</v>
      </c>
      <c r="H19" s="67"/>
      <c r="I19" s="67"/>
      <c r="J19" s="67"/>
      <c r="K19" s="67"/>
      <c r="L19" s="67"/>
      <c r="M19" s="67"/>
      <c r="N19" s="67"/>
      <c r="O19" s="67"/>
      <c r="P19" s="67"/>
    </row>
    <row r="20" spans="1:17" ht="20.149999999999999" customHeight="1" x14ac:dyDescent="0.2">
      <c r="A20" s="2113">
        <f>①経営概況!B6</f>
        <v>0</v>
      </c>
      <c r="B20" s="2114"/>
      <c r="C20" s="1220"/>
      <c r="D20" s="736">
        <f>①経営概況!I6</f>
        <v>0</v>
      </c>
      <c r="E20" s="1225"/>
      <c r="F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1:17" ht="20.149999999999999" customHeight="1" x14ac:dyDescent="0.2">
      <c r="A21" s="2115">
        <f>①経営概況!B7</f>
        <v>0</v>
      </c>
      <c r="B21" s="2116"/>
      <c r="C21" s="1221"/>
      <c r="D21" s="737">
        <f>①経営概況!I7</f>
        <v>0</v>
      </c>
      <c r="E21" s="1226"/>
      <c r="F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1:17" ht="20.149999999999999" customHeight="1" x14ac:dyDescent="0.2">
      <c r="A22" s="2115">
        <f>①経営概況!B8</f>
        <v>0</v>
      </c>
      <c r="B22" s="2116"/>
      <c r="C22" s="1221"/>
      <c r="D22" s="737">
        <f>①経営概況!I8</f>
        <v>0</v>
      </c>
      <c r="E22" s="1226"/>
      <c r="F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7" ht="20.149999999999999" customHeight="1" x14ac:dyDescent="0.2">
      <c r="A23" s="2115">
        <f>①経営概況!B9</f>
        <v>0</v>
      </c>
      <c r="B23" s="2116"/>
      <c r="C23" s="1221"/>
      <c r="D23" s="737">
        <f>①経営概況!I9</f>
        <v>0</v>
      </c>
      <c r="E23" s="1226"/>
      <c r="F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7" ht="20.149999999999999" customHeight="1" x14ac:dyDescent="0.2">
      <c r="A24" s="2115">
        <f>①経営概況!B10</f>
        <v>0</v>
      </c>
      <c r="B24" s="2116"/>
      <c r="C24" s="1222"/>
      <c r="D24" s="737">
        <f>①経営概況!I10</f>
        <v>0</v>
      </c>
      <c r="E24" s="122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7" ht="20.149999999999999" customHeight="1" x14ac:dyDescent="0.2">
      <c r="A25" s="2115">
        <f>①経営概況!B11</f>
        <v>0</v>
      </c>
      <c r="B25" s="2116"/>
      <c r="C25" s="1223"/>
      <c r="D25" s="737">
        <f>①経営概況!I11</f>
        <v>0</v>
      </c>
      <c r="E25" s="1228"/>
    </row>
    <row r="26" spans="1:17" ht="20.149999999999999" customHeight="1" thickBot="1" x14ac:dyDescent="0.25">
      <c r="A26" s="2117">
        <f>①経営概況!B12</f>
        <v>0</v>
      </c>
      <c r="B26" s="2118"/>
      <c r="C26" s="1224"/>
      <c r="D26" s="738">
        <f>①経営概況!I12</f>
        <v>0</v>
      </c>
      <c r="E26" s="1229"/>
    </row>
  </sheetData>
  <mergeCells count="12">
    <mergeCell ref="A20:B20"/>
    <mergeCell ref="A25:B25"/>
    <mergeCell ref="A26:B26"/>
    <mergeCell ref="A21:B21"/>
    <mergeCell ref="A22:B22"/>
    <mergeCell ref="A23:B23"/>
    <mergeCell ref="A24:B24"/>
    <mergeCell ref="A1:O1"/>
    <mergeCell ref="I2:J2"/>
    <mergeCell ref="E2:F2"/>
    <mergeCell ref="A19:B19"/>
    <mergeCell ref="A3:A4"/>
  </mergeCells>
  <phoneticPr fontId="3"/>
  <printOptions horizontalCentered="1"/>
  <pageMargins left="0.19685039370078741" right="0.19685039370078741" top="0.78740157480314965" bottom="0.19685039370078741" header="0.78740157480314965" footer="0.51181102362204722"/>
  <pageSetup paperSize="9" scale="95" orientation="landscape" horizontalDpi="4294967292" r:id="rId1"/>
  <headerFooter alignWithMargins="0">
    <oddHeader>&amp;R&amp;"ＭＳ 明朝,標準"７．家計費改善計画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63"/>
  <sheetViews>
    <sheetView showGridLines="0" zoomScale="85" zoomScaleNormal="85" zoomScaleSheetLayoutView="75" workbookViewId="0">
      <selection activeCell="L2" sqref="L2"/>
    </sheetView>
  </sheetViews>
  <sheetFormatPr defaultColWidth="10.296875" defaultRowHeight="11" x14ac:dyDescent="0.2"/>
  <cols>
    <col min="1" max="1" width="2.69921875" style="141" customWidth="1"/>
    <col min="2" max="2" width="12.69921875" style="141" customWidth="1"/>
    <col min="3" max="3" width="2.69921875" style="141" customWidth="1"/>
    <col min="4" max="5" width="8.69921875" style="141" customWidth="1"/>
    <col min="6" max="7" width="4.69921875" style="141" customWidth="1"/>
    <col min="8" max="9" width="10.69921875" style="141" customWidth="1"/>
    <col min="10" max="10" width="4.69921875" style="141" customWidth="1"/>
    <col min="11" max="30" width="12.69921875" style="141" customWidth="1"/>
    <col min="31" max="31" width="20.3984375" style="141" customWidth="1"/>
    <col min="32" max="32" width="12.69921875" style="141" customWidth="1"/>
    <col min="33" max="33" width="4.69921875" style="317" customWidth="1"/>
    <col min="34" max="53" width="10.69921875" style="141" customWidth="1"/>
    <col min="54" max="54" width="17.3984375" style="141" customWidth="1"/>
    <col min="55" max="16384" width="10.296875" style="141"/>
  </cols>
  <sheetData>
    <row r="1" spans="1:54" ht="18.75" customHeight="1" x14ac:dyDescent="0.2">
      <c r="A1" s="2119" t="s">
        <v>411</v>
      </c>
      <c r="B1" s="2120"/>
      <c r="C1" s="2120"/>
      <c r="D1" s="2120"/>
      <c r="E1" s="427"/>
      <c r="L1" s="421"/>
      <c r="M1" s="421"/>
      <c r="N1" s="421"/>
      <c r="O1" s="421"/>
      <c r="P1" s="421"/>
      <c r="Q1" s="249"/>
      <c r="R1" s="249"/>
      <c r="S1" s="249"/>
      <c r="T1" s="249"/>
      <c r="AE1" s="142"/>
      <c r="AF1" s="142"/>
    </row>
    <row r="2" spans="1:54" ht="12" customHeight="1" thickBot="1" x14ac:dyDescent="0.25">
      <c r="A2" s="454"/>
      <c r="B2" s="143" t="s">
        <v>65</v>
      </c>
      <c r="C2" s="2139">
        <f>表紙!C19</f>
        <v>0</v>
      </c>
      <c r="D2" s="2139"/>
      <c r="E2" s="2139"/>
      <c r="F2" s="2168"/>
      <c r="G2" s="2168"/>
      <c r="H2" s="2169"/>
      <c r="I2" s="2169"/>
      <c r="J2" s="2169"/>
      <c r="R2" s="141" t="s">
        <v>98</v>
      </c>
      <c r="T2" s="144" t="s">
        <v>99</v>
      </c>
      <c r="AA2" s="145"/>
      <c r="AB2" s="141" t="s">
        <v>98</v>
      </c>
      <c r="AD2" s="144" t="s">
        <v>100</v>
      </c>
      <c r="AE2" s="142"/>
      <c r="AF2" s="328"/>
      <c r="AG2" s="331"/>
      <c r="AH2" s="332" t="s">
        <v>227</v>
      </c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</row>
    <row r="3" spans="1:54" ht="12" customHeight="1" thickBot="1" x14ac:dyDescent="0.25">
      <c r="A3" s="2133" t="s">
        <v>101</v>
      </c>
      <c r="B3" s="2134"/>
      <c r="C3" s="2151" t="s">
        <v>102</v>
      </c>
      <c r="D3" s="2158" t="s">
        <v>103</v>
      </c>
      <c r="E3" s="2158" t="s">
        <v>104</v>
      </c>
      <c r="F3" s="146" t="s">
        <v>105</v>
      </c>
      <c r="G3" s="146" t="s">
        <v>106</v>
      </c>
      <c r="H3" s="146" t="s">
        <v>107</v>
      </c>
      <c r="I3" s="146" t="s">
        <v>108</v>
      </c>
      <c r="J3" s="2269" t="s">
        <v>109</v>
      </c>
      <c r="K3" s="2272" t="s">
        <v>203</v>
      </c>
      <c r="L3" s="2273"/>
      <c r="M3" s="2273"/>
      <c r="N3" s="2273"/>
      <c r="O3" s="2273"/>
      <c r="P3" s="2273"/>
      <c r="Q3" s="2273"/>
      <c r="R3" s="2273"/>
      <c r="S3" s="2273"/>
      <c r="T3" s="2274"/>
      <c r="U3" s="2272" t="s">
        <v>203</v>
      </c>
      <c r="V3" s="2273"/>
      <c r="W3" s="2273"/>
      <c r="X3" s="2273"/>
      <c r="Y3" s="2273"/>
      <c r="Z3" s="2273"/>
      <c r="AA3" s="2273"/>
      <c r="AB3" s="2273"/>
      <c r="AC3" s="2273"/>
      <c r="AD3" s="2274"/>
      <c r="AE3" s="142"/>
      <c r="AF3" s="333"/>
      <c r="AG3" s="331"/>
      <c r="AH3" s="2266"/>
      <c r="AI3" s="2267"/>
      <c r="AJ3" s="2267"/>
      <c r="AK3" s="2267"/>
      <c r="AL3" s="2267"/>
      <c r="AM3" s="2267"/>
      <c r="AN3" s="2267"/>
      <c r="AO3" s="2267"/>
      <c r="AP3" s="2267"/>
      <c r="AQ3" s="2268"/>
      <c r="AR3" s="2267"/>
      <c r="AS3" s="2267"/>
      <c r="AT3" s="2267"/>
      <c r="AU3" s="2267"/>
      <c r="AV3" s="2267"/>
      <c r="AW3" s="2267"/>
      <c r="AX3" s="2267"/>
      <c r="AY3" s="2267"/>
      <c r="AZ3" s="2267"/>
      <c r="BA3" s="2268"/>
    </row>
    <row r="4" spans="1:54" ht="12" customHeight="1" thickBot="1" x14ac:dyDescent="0.25">
      <c r="A4" s="2135"/>
      <c r="B4" s="2136"/>
      <c r="C4" s="2152"/>
      <c r="D4" s="2159"/>
      <c r="E4" s="2159"/>
      <c r="F4" s="147" t="s">
        <v>110</v>
      </c>
      <c r="G4" s="147" t="s">
        <v>111</v>
      </c>
      <c r="H4" s="147" t="s">
        <v>112</v>
      </c>
      <c r="I4" s="147" t="s">
        <v>113</v>
      </c>
      <c r="J4" s="2270"/>
      <c r="K4" s="1347">
        <f>K5-2018</f>
        <v>8</v>
      </c>
      <c r="L4" s="1348">
        <f t="shared" ref="L4" si="0">K4+1</f>
        <v>9</v>
      </c>
      <c r="M4" s="1348">
        <f t="shared" ref="M4" si="1">L4+1</f>
        <v>10</v>
      </c>
      <c r="N4" s="1348">
        <f t="shared" ref="N4" si="2">M4+1</f>
        <v>11</v>
      </c>
      <c r="O4" s="1348">
        <f t="shared" ref="O4" si="3">N4+1</f>
        <v>12</v>
      </c>
      <c r="P4" s="1348">
        <f t="shared" ref="P4" si="4">O4+1</f>
        <v>13</v>
      </c>
      <c r="Q4" s="1348">
        <f t="shared" ref="Q4" si="5">P4+1</f>
        <v>14</v>
      </c>
      <c r="R4" s="1348">
        <f t="shared" ref="R4" si="6">Q4+1</f>
        <v>15</v>
      </c>
      <c r="S4" s="1348">
        <f t="shared" ref="S4" si="7">R4+1</f>
        <v>16</v>
      </c>
      <c r="T4" s="1349">
        <f t="shared" ref="T4" si="8">S4+1</f>
        <v>17</v>
      </c>
      <c r="U4" s="1350">
        <f t="shared" ref="U4" si="9">T4+1</f>
        <v>18</v>
      </c>
      <c r="V4" s="1348">
        <f t="shared" ref="V4" si="10">U4+1</f>
        <v>19</v>
      </c>
      <c r="W4" s="1348">
        <f t="shared" ref="W4" si="11">V4+1</f>
        <v>20</v>
      </c>
      <c r="X4" s="1348">
        <f t="shared" ref="X4" si="12">W4+1</f>
        <v>21</v>
      </c>
      <c r="Y4" s="1348">
        <f t="shared" ref="Y4" si="13">X4+1</f>
        <v>22</v>
      </c>
      <c r="Z4" s="1348">
        <f t="shared" ref="Z4" si="14">Y4+1</f>
        <v>23</v>
      </c>
      <c r="AA4" s="1348">
        <f t="shared" ref="AA4" si="15">Z4+1</f>
        <v>24</v>
      </c>
      <c r="AB4" s="1348">
        <f t="shared" ref="AB4" si="16">AA4+1</f>
        <v>25</v>
      </c>
      <c r="AC4" s="1348">
        <f t="shared" ref="AC4" si="17">AB4+1</f>
        <v>26</v>
      </c>
      <c r="AD4" s="1349">
        <f t="shared" ref="AD4" si="18">AC4+1</f>
        <v>27</v>
      </c>
      <c r="AE4" s="148"/>
      <c r="AF4" s="334"/>
      <c r="AG4" s="335"/>
      <c r="AH4" s="1351">
        <f t="shared" ref="AH4:AW5" si="19">K4</f>
        <v>8</v>
      </c>
      <c r="AI4" s="1352">
        <f t="shared" si="19"/>
        <v>9</v>
      </c>
      <c r="AJ4" s="1353">
        <f t="shared" si="19"/>
        <v>10</v>
      </c>
      <c r="AK4" s="1354">
        <f t="shared" si="19"/>
        <v>11</v>
      </c>
      <c r="AL4" s="1352">
        <f t="shared" si="19"/>
        <v>12</v>
      </c>
      <c r="AM4" s="1352">
        <f t="shared" si="19"/>
        <v>13</v>
      </c>
      <c r="AN4" s="1352">
        <f t="shared" si="19"/>
        <v>14</v>
      </c>
      <c r="AO4" s="1352">
        <f t="shared" si="19"/>
        <v>15</v>
      </c>
      <c r="AP4" s="1352">
        <f t="shared" si="19"/>
        <v>16</v>
      </c>
      <c r="AQ4" s="1353">
        <f t="shared" si="19"/>
        <v>17</v>
      </c>
      <c r="AR4" s="1354">
        <f t="shared" si="19"/>
        <v>18</v>
      </c>
      <c r="AS4" s="1352">
        <f t="shared" si="19"/>
        <v>19</v>
      </c>
      <c r="AT4" s="1352">
        <f t="shared" si="19"/>
        <v>20</v>
      </c>
      <c r="AU4" s="1352">
        <f t="shared" si="19"/>
        <v>21</v>
      </c>
      <c r="AV4" s="1352">
        <f t="shared" si="19"/>
        <v>22</v>
      </c>
      <c r="AW4" s="1352">
        <f t="shared" si="19"/>
        <v>23</v>
      </c>
      <c r="AX4" s="1352">
        <f t="shared" ref="AR4:BA5" si="20">AA4</f>
        <v>24</v>
      </c>
      <c r="AY4" s="1352">
        <f t="shared" si="20"/>
        <v>25</v>
      </c>
      <c r="AZ4" s="1352">
        <f t="shared" si="20"/>
        <v>26</v>
      </c>
      <c r="BA4" s="1353">
        <f t="shared" si="20"/>
        <v>27</v>
      </c>
    </row>
    <row r="5" spans="1:54" ht="12" customHeight="1" thickBot="1" x14ac:dyDescent="0.25">
      <c r="A5" s="2137"/>
      <c r="B5" s="2138"/>
      <c r="C5" s="2153"/>
      <c r="D5" s="2160"/>
      <c r="E5" s="2160"/>
      <c r="F5" s="149" t="s">
        <v>114</v>
      </c>
      <c r="G5" s="149" t="s">
        <v>115</v>
      </c>
      <c r="H5" s="149" t="s">
        <v>116</v>
      </c>
      <c r="I5" s="149" t="s">
        <v>117</v>
      </c>
      <c r="J5" s="2271"/>
      <c r="K5" s="241">
        <f>⑤農経改善計画!H4+2018</f>
        <v>2026</v>
      </c>
      <c r="L5" s="242">
        <f t="shared" ref="L5:AD5" si="21">K5+1</f>
        <v>2027</v>
      </c>
      <c r="M5" s="242">
        <f t="shared" si="21"/>
        <v>2028</v>
      </c>
      <c r="N5" s="242">
        <f t="shared" si="21"/>
        <v>2029</v>
      </c>
      <c r="O5" s="242">
        <f t="shared" si="21"/>
        <v>2030</v>
      </c>
      <c r="P5" s="242">
        <f t="shared" si="21"/>
        <v>2031</v>
      </c>
      <c r="Q5" s="242">
        <f t="shared" si="21"/>
        <v>2032</v>
      </c>
      <c r="R5" s="242">
        <f t="shared" si="21"/>
        <v>2033</v>
      </c>
      <c r="S5" s="242">
        <f t="shared" si="21"/>
        <v>2034</v>
      </c>
      <c r="T5" s="243">
        <f t="shared" si="21"/>
        <v>2035</v>
      </c>
      <c r="U5" s="244">
        <f t="shared" si="21"/>
        <v>2036</v>
      </c>
      <c r="V5" s="242">
        <f t="shared" si="21"/>
        <v>2037</v>
      </c>
      <c r="W5" s="242">
        <f t="shared" si="21"/>
        <v>2038</v>
      </c>
      <c r="X5" s="242">
        <f t="shared" si="21"/>
        <v>2039</v>
      </c>
      <c r="Y5" s="242">
        <f t="shared" si="21"/>
        <v>2040</v>
      </c>
      <c r="Z5" s="242">
        <f t="shared" si="21"/>
        <v>2041</v>
      </c>
      <c r="AA5" s="242">
        <f t="shared" si="21"/>
        <v>2042</v>
      </c>
      <c r="AB5" s="242">
        <f t="shared" si="21"/>
        <v>2043</v>
      </c>
      <c r="AC5" s="242">
        <f t="shared" si="21"/>
        <v>2044</v>
      </c>
      <c r="AD5" s="243">
        <f t="shared" si="21"/>
        <v>2045</v>
      </c>
      <c r="AE5" s="260"/>
      <c r="AF5" s="320" t="s">
        <v>230</v>
      </c>
      <c r="AG5" s="320" t="s">
        <v>229</v>
      </c>
      <c r="AH5" s="336">
        <f t="shared" si="19"/>
        <v>2026</v>
      </c>
      <c r="AI5" s="337">
        <f t="shared" si="19"/>
        <v>2027</v>
      </c>
      <c r="AJ5" s="338">
        <f t="shared" si="19"/>
        <v>2028</v>
      </c>
      <c r="AK5" s="339">
        <f t="shared" si="19"/>
        <v>2029</v>
      </c>
      <c r="AL5" s="337">
        <f t="shared" si="19"/>
        <v>2030</v>
      </c>
      <c r="AM5" s="337">
        <f t="shared" si="19"/>
        <v>2031</v>
      </c>
      <c r="AN5" s="337">
        <f t="shared" si="19"/>
        <v>2032</v>
      </c>
      <c r="AO5" s="337">
        <f t="shared" si="19"/>
        <v>2033</v>
      </c>
      <c r="AP5" s="337">
        <f t="shared" si="19"/>
        <v>2034</v>
      </c>
      <c r="AQ5" s="338">
        <f t="shared" si="19"/>
        <v>2035</v>
      </c>
      <c r="AR5" s="340">
        <f t="shared" si="20"/>
        <v>2036</v>
      </c>
      <c r="AS5" s="337">
        <f t="shared" si="20"/>
        <v>2037</v>
      </c>
      <c r="AT5" s="337">
        <f t="shared" si="20"/>
        <v>2038</v>
      </c>
      <c r="AU5" s="337">
        <f t="shared" si="20"/>
        <v>2039</v>
      </c>
      <c r="AV5" s="337">
        <f t="shared" si="20"/>
        <v>2040</v>
      </c>
      <c r="AW5" s="337">
        <f t="shared" si="20"/>
        <v>2041</v>
      </c>
      <c r="AX5" s="337">
        <f t="shared" si="20"/>
        <v>2042</v>
      </c>
      <c r="AY5" s="337">
        <f t="shared" si="20"/>
        <v>2043</v>
      </c>
      <c r="AZ5" s="337">
        <f t="shared" si="20"/>
        <v>2044</v>
      </c>
      <c r="BA5" s="338">
        <f t="shared" si="20"/>
        <v>2045</v>
      </c>
    </row>
    <row r="6" spans="1:54" ht="12" customHeight="1" x14ac:dyDescent="0.2">
      <c r="A6" s="2142" t="s">
        <v>118</v>
      </c>
      <c r="B6" s="2145"/>
      <c r="C6" s="2154"/>
      <c r="D6" s="2161"/>
      <c r="E6" s="2163"/>
      <c r="F6" s="2170"/>
      <c r="G6" s="2170"/>
      <c r="H6" s="760"/>
      <c r="I6" s="761"/>
      <c r="J6" s="2175"/>
      <c r="K6" s="272">
        <f>IF(OR($F$6=2,K5&lt;$H$6),0,IF(AND($F$6=1,$G$6=1,K5=$H$6),0,IF(AND($F$6=1,$G$6=2,K5=$H$6),$I$6,IF(OR(AND($F$6=1,$G$6=1,K5&gt;$H$6,K5&lt;=($H$6+$H$8+1)),AND($F$6=1,$G$6=2,K5&gt;$H$6,K5&lt;=($H$6+$H$8))),$I$6,IF(OR(AND($F$6=1,$G$6=1,K5=($H$6+$H$8+2)),AND($F$6=1,$G$6=2,K5=($H$6+$H$8+1))),$I$6-$I$7,IF(AND($F$6=1,$G$6=1,K5&gt;($H$6+$H$8+2),K5&lt;=($H$6+$H$7+1)),$I$6-$I$7-$I$8*(K5-$H$6-$H$8-2),IF(AND($F$6=1,$G$6=2,K5&gt;($H$6+$H$8+1),K5&lt;=($H$6+$H$7)),$I$6-$I$7-$I$8*(K5-$H$6-$H$8-1),0)))))))</f>
        <v>0</v>
      </c>
      <c r="L6" s="262">
        <f>IF(OR($F$6=2,L5&lt;$H$6),0,IF(AND($F$6=1,$G$6=1,L5=$H$6),0,IF(AND($F$6=1,$G$6=2,L5=$H$6),$I$6,IF(OR(AND($F$6=1,$G$6=1,L5&gt;$H$6,L5&lt;=($H$6+$H$8+1)),AND($F$6=1,$G$6=2,L5&gt;$H$6,L5&lt;=($H$6+$H$8))),$I$6,IF(OR(AND($F$6=1,$G$6=1,L5=($H$6+$H$8+2)),AND($F$6=1,$G$6=2,L5=($H$6+$H$8+1))),$I$6-$I$7,IF(AND($F$6=1,$G$6=1,L5&gt;($H$6+$H$8+2),L5&lt;=($H$6+$H$7+1)),$I$6-$I$7-$I$8*(L5-$H$6-$H$8-2),IF(AND($F$6=1,$G$6=2,L5&gt;($H$6+$H$8+1),L5&lt;=($H$6+$H$7)),$I$6-$I$7-$I$8*(L5-$H$6-$H$8-1),0)))))))</f>
        <v>0</v>
      </c>
      <c r="M6" s="150">
        <f t="shared" ref="M6:AD6" si="22">IF(OR($F$6=2,M5&lt;$H$6),0,IF(AND($F$6=1,$G$6=1,M5=$H$6),0,IF(AND($F$6=1,$G$6=2,M5=$H$6),$I$6,IF(OR(AND($F$6=1,$G$6=1,M5&gt;$H$6,M5&lt;=($H$6+$H$8+1)),AND($F$6=1,$G$6=2,M5&gt;$H$6,M5&lt;=($H$6+$H$8))),$I$6,IF(OR(AND($F$6=1,$G$6=1,M5=($H$6+$H$8+2)),AND($F$6=1,$G$6=2,M5=($H$6+$H$8+1))),$I$6-$I$7,IF(AND($F$6=1,$G$6=1,M5&gt;($H$6+$H$8+2),M5&lt;=($H$6+$H$7+1)),$I$6-$I$7-$I$8*(M5-$H$6-$H$8-2),IF(AND($F$6=1,$G$6=2,M5&gt;($H$6+$H$8+1),M5&lt;=($H$6+$H$7)),$I$6-$I$7-$I$8*(M5-$H$6-$H$8-1),0)))))))</f>
        <v>0</v>
      </c>
      <c r="N6" s="150">
        <f t="shared" si="22"/>
        <v>0</v>
      </c>
      <c r="O6" s="150">
        <f t="shared" si="22"/>
        <v>0</v>
      </c>
      <c r="P6" s="150">
        <f t="shared" si="22"/>
        <v>0</v>
      </c>
      <c r="Q6" s="150">
        <f t="shared" si="22"/>
        <v>0</v>
      </c>
      <c r="R6" s="150">
        <f t="shared" si="22"/>
        <v>0</v>
      </c>
      <c r="S6" s="150">
        <f t="shared" si="22"/>
        <v>0</v>
      </c>
      <c r="T6" s="151">
        <f t="shared" si="22"/>
        <v>0</v>
      </c>
      <c r="U6" s="152">
        <f t="shared" si="22"/>
        <v>0</v>
      </c>
      <c r="V6" s="150">
        <f t="shared" si="22"/>
        <v>0</v>
      </c>
      <c r="W6" s="150">
        <f t="shared" si="22"/>
        <v>0</v>
      </c>
      <c r="X6" s="150">
        <f t="shared" si="22"/>
        <v>0</v>
      </c>
      <c r="Y6" s="150">
        <f t="shared" si="22"/>
        <v>0</v>
      </c>
      <c r="Z6" s="150">
        <f t="shared" si="22"/>
        <v>0</v>
      </c>
      <c r="AA6" s="150">
        <f t="shared" si="22"/>
        <v>0</v>
      </c>
      <c r="AB6" s="150">
        <f t="shared" si="22"/>
        <v>0</v>
      </c>
      <c r="AC6" s="150">
        <f t="shared" si="22"/>
        <v>0</v>
      </c>
      <c r="AD6" s="153">
        <f t="shared" si="22"/>
        <v>0</v>
      </c>
      <c r="AE6" s="261"/>
      <c r="AF6" s="341" t="str">
        <f>IF(B6=0," ",B6)</f>
        <v xml:space="preserve"> </v>
      </c>
      <c r="AG6" s="342" t="str">
        <f>IF(C6=0," ",C6)</f>
        <v xml:space="preserve"> </v>
      </c>
      <c r="AH6" s="278">
        <f t="shared" ref="AH6:BA6" si="23">IF(OR(K$5=" ",K$5-($H$6+$H$8)&gt;$H$7-$H$8),0,ABS(IF(K$5-$H$6&gt;=1,IF($F$6=2,CUMPRINC($J$6,$H$7-$H$8,$I$6,IF(K$5-($H$6+$H$8)&lt;=0,1,K$5-($H$6+$H$8)),$H$7-$H$8,0),K6),0)))</f>
        <v>0</v>
      </c>
      <c r="AI6" s="279">
        <f t="shared" si="23"/>
        <v>0</v>
      </c>
      <c r="AJ6" s="280">
        <f t="shared" si="23"/>
        <v>0</v>
      </c>
      <c r="AK6" s="281">
        <f t="shared" si="23"/>
        <v>0</v>
      </c>
      <c r="AL6" s="282">
        <f t="shared" si="23"/>
        <v>0</v>
      </c>
      <c r="AM6" s="282">
        <f t="shared" si="23"/>
        <v>0</v>
      </c>
      <c r="AN6" s="282">
        <f t="shared" si="23"/>
        <v>0</v>
      </c>
      <c r="AO6" s="282">
        <f t="shared" si="23"/>
        <v>0</v>
      </c>
      <c r="AP6" s="282">
        <f t="shared" si="23"/>
        <v>0</v>
      </c>
      <c r="AQ6" s="280">
        <f t="shared" si="23"/>
        <v>0</v>
      </c>
      <c r="AR6" s="283">
        <f t="shared" si="23"/>
        <v>0</v>
      </c>
      <c r="AS6" s="282">
        <f t="shared" si="23"/>
        <v>0</v>
      </c>
      <c r="AT6" s="282">
        <f t="shared" si="23"/>
        <v>0</v>
      </c>
      <c r="AU6" s="282">
        <f t="shared" si="23"/>
        <v>0</v>
      </c>
      <c r="AV6" s="282">
        <f t="shared" si="23"/>
        <v>0</v>
      </c>
      <c r="AW6" s="282">
        <f t="shared" si="23"/>
        <v>0</v>
      </c>
      <c r="AX6" s="282">
        <f t="shared" si="23"/>
        <v>0</v>
      </c>
      <c r="AY6" s="282">
        <f t="shared" si="23"/>
        <v>0</v>
      </c>
      <c r="AZ6" s="282">
        <f t="shared" si="23"/>
        <v>0</v>
      </c>
      <c r="BA6" s="284">
        <f t="shared" si="23"/>
        <v>0</v>
      </c>
    </row>
    <row r="7" spans="1:54" ht="12" customHeight="1" x14ac:dyDescent="0.2">
      <c r="A7" s="2143"/>
      <c r="B7" s="2146"/>
      <c r="C7" s="2155"/>
      <c r="D7" s="2162"/>
      <c r="E7" s="2164"/>
      <c r="F7" s="2171"/>
      <c r="G7" s="2173"/>
      <c r="H7" s="762"/>
      <c r="I7" s="763" t="str">
        <f>IF(H7="","",IF(OR(F6&lt;1,F6&gt;2),"支払ｴﾗ-(1or2)",IF(OR(G6&lt;1,G6&gt;2),"償還ｴﾗ-(1or2)",IF(F6=1,I6-(H7-H8-1)*I8,"元利均等年賦払"))))</f>
        <v/>
      </c>
      <c r="J7" s="2176"/>
      <c r="K7" s="156">
        <f>IF(OR((K5&lt;$H$6+$H$8),AND($F$6=1,$G$6=1,K5=$H$6+$H$8),AND($F$6=2,$G$6=1,K5=$H$6+$H$8)),0,IF(OR(AND($F$6=1,$G$6=2,K5=$H$6+$H$8),AND($F$6=1,$G$6=1,K5=$H$6+$H$8+1)),$I$7,IF(OR(AND($F$6=2,$G$6=2,K5=$H$6+$H$8),AND($F$6=2,$G$6=1,K5=$H$6+$H$8+1)),ABS(PPMT($J$6,1,$H$7-$H$8,$I$6)),IF(OR(AND($F$6=1,$G$6=2,K5&lt;$H$6+$H$7,K5&gt;$H$6+$H$8),AND($F$6=1,$G$6=1,K5&lt;=$H$6+$H$7,K5&gt;$H$6+$H$8+1)),$I$8,IF(AND($F$6=2,$G$6=2,K5&lt;$H$6+$H$7,K5&gt;$H$6+$H$8),ABS(PPMT($J$6,K5-$H$6-$H$8+1,$H$7-$H$8,$I$6)),IF(AND($F$6=2,$G$6=1,K5&lt;=$H$6+$H$7,K5&gt;$H$6+$H$8+1),ABS(PPMT($J$6,K5-$H$6-$H$8,$H$7-$H$8,$I$6)),0))))))</f>
        <v>0</v>
      </c>
      <c r="L7" s="157">
        <f t="shared" ref="L7:AD7" si="24">IF(OR((L5&lt;$H$6+$H$8),AND($F$6=1,$G$6=1,L5=$H$6+$H$8),AND($F$6=2,$G$6=1,L5=$H$6+$H$8)),0,IF(OR(AND($F$6=1,$G$6=2,L5=$H$6+$H$8),AND($F$6=1,$G$6=1,L5=$H$6+$H$8+1)),$I$7,IF(OR(AND($F$6=2,$G$6=2,L5=$H$6+$H$8),AND($F$6=2,$G$6=1,L5=$H$6+$H$8+1)),ABS(PPMT($J$6,1,$H$7-$H$8,$I$6)),IF(OR(AND($F$6=1,$G$6=2,L5&lt;$H$6+$H$7,L5&gt;$H$6+$H$8),AND($F$6=1,$G$6=1,L5&lt;=$H$6+$H$7,L5&gt;$H$6+$H$8+1)),$I$8,IF(AND($F$6=2,$G$6=2,L5&lt;$H$6+$H$7,L5&gt;$H$6+$H$8),ABS(PPMT($J$6,L5-$H$6-$H$8+1,$H$7-$H$8,$I$6)),IF(AND($F$6=2,$G$6=1,L5&lt;=$H$6+$H$7,L5&gt;$H$6+$H$8+1),ABS(PPMT($J$6,L5-$H$6-$H$8,$H$7-$H$8,$I$6)),0))))))</f>
        <v>0</v>
      </c>
      <c r="M7" s="157">
        <f t="shared" si="24"/>
        <v>0</v>
      </c>
      <c r="N7" s="157">
        <f t="shared" si="24"/>
        <v>0</v>
      </c>
      <c r="O7" s="157">
        <f t="shared" si="24"/>
        <v>0</v>
      </c>
      <c r="P7" s="157">
        <f t="shared" si="24"/>
        <v>0</v>
      </c>
      <c r="Q7" s="157">
        <f t="shared" si="24"/>
        <v>0</v>
      </c>
      <c r="R7" s="157">
        <f t="shared" si="24"/>
        <v>0</v>
      </c>
      <c r="S7" s="157">
        <f t="shared" si="24"/>
        <v>0</v>
      </c>
      <c r="T7" s="158">
        <f t="shared" si="24"/>
        <v>0</v>
      </c>
      <c r="U7" s="159">
        <f t="shared" si="24"/>
        <v>0</v>
      </c>
      <c r="V7" s="157">
        <f t="shared" si="24"/>
        <v>0</v>
      </c>
      <c r="W7" s="157">
        <f t="shared" si="24"/>
        <v>0</v>
      </c>
      <c r="X7" s="157">
        <f t="shared" si="24"/>
        <v>0</v>
      </c>
      <c r="Y7" s="157">
        <f t="shared" si="24"/>
        <v>0</v>
      </c>
      <c r="Z7" s="157">
        <f t="shared" si="24"/>
        <v>0</v>
      </c>
      <c r="AA7" s="157">
        <f t="shared" si="24"/>
        <v>0</v>
      </c>
      <c r="AB7" s="157">
        <f t="shared" si="24"/>
        <v>0</v>
      </c>
      <c r="AC7" s="157">
        <f t="shared" si="24"/>
        <v>0</v>
      </c>
      <c r="AD7" s="160">
        <f t="shared" si="24"/>
        <v>0</v>
      </c>
      <c r="AE7" s="162">
        <f>SUM(K7:AD7)</f>
        <v>0</v>
      </c>
      <c r="AF7" s="343" t="str">
        <f>IF(B9=0," ",B9)</f>
        <v xml:space="preserve"> </v>
      </c>
      <c r="AG7" s="344" t="str">
        <f>IF(C9=0," ",C9)</f>
        <v xml:space="preserve"> </v>
      </c>
      <c r="AH7" s="285">
        <f t="shared" ref="AH7:BA7" si="25">IF(OR(K$5=" ",K$5-($H$9+$H$11)&gt;$H$10-$H$11),0,ABS(IF(K$5-$H$9&gt;=1,IF($F$9=2,CUMPRINC($J$9,$H$10-$H$11,$I$9,IF(K$5-($H$9+$H$11)&lt;=0,1,K$5-($H$9+$H$11)),$H$10-$H$11,0),K9),0)))</f>
        <v>0</v>
      </c>
      <c r="AI7" s="286">
        <f t="shared" si="25"/>
        <v>0</v>
      </c>
      <c r="AJ7" s="287">
        <f t="shared" si="25"/>
        <v>0</v>
      </c>
      <c r="AK7" s="288">
        <f t="shared" si="25"/>
        <v>0</v>
      </c>
      <c r="AL7" s="286">
        <f t="shared" si="25"/>
        <v>0</v>
      </c>
      <c r="AM7" s="286">
        <f t="shared" si="25"/>
        <v>0</v>
      </c>
      <c r="AN7" s="286">
        <f t="shared" si="25"/>
        <v>0</v>
      </c>
      <c r="AO7" s="286">
        <f t="shared" si="25"/>
        <v>0</v>
      </c>
      <c r="AP7" s="286">
        <f t="shared" si="25"/>
        <v>0</v>
      </c>
      <c r="AQ7" s="287">
        <f t="shared" si="25"/>
        <v>0</v>
      </c>
      <c r="AR7" s="289">
        <f t="shared" si="25"/>
        <v>0</v>
      </c>
      <c r="AS7" s="286">
        <f t="shared" si="25"/>
        <v>0</v>
      </c>
      <c r="AT7" s="286">
        <f t="shared" si="25"/>
        <v>0</v>
      </c>
      <c r="AU7" s="286">
        <f t="shared" si="25"/>
        <v>0</v>
      </c>
      <c r="AV7" s="286">
        <f t="shared" si="25"/>
        <v>0</v>
      </c>
      <c r="AW7" s="286">
        <f t="shared" si="25"/>
        <v>0</v>
      </c>
      <c r="AX7" s="286">
        <f t="shared" si="25"/>
        <v>0</v>
      </c>
      <c r="AY7" s="286">
        <f t="shared" si="25"/>
        <v>0</v>
      </c>
      <c r="AZ7" s="286">
        <f t="shared" si="25"/>
        <v>0</v>
      </c>
      <c r="BA7" s="290">
        <f t="shared" si="25"/>
        <v>0</v>
      </c>
    </row>
    <row r="8" spans="1:54" ht="12" customHeight="1" x14ac:dyDescent="0.2">
      <c r="A8" s="2143"/>
      <c r="B8" s="2146"/>
      <c r="C8" s="2156"/>
      <c r="D8" s="2162"/>
      <c r="E8" s="2164"/>
      <c r="F8" s="2172"/>
      <c r="G8" s="2174"/>
      <c r="H8" s="764"/>
      <c r="I8" s="923" t="str">
        <f>IF(H8="","",IF(H8&gt;=H7,"据置は償還の内数で!!",IF(OR(F6&lt;1,F6&gt;2,G6&lt;1,G6&gt;2),"〃",IF(F6=1,ROUNDDOWN((I6/(H7-H8)),-3),"〃"))))</f>
        <v/>
      </c>
      <c r="J8" s="2177"/>
      <c r="K8" s="165">
        <f t="shared" ref="K8:AD8" si="26">TRUNC(IF($F$6=1,K6*$J$6,IF(AND($F$6=2,$G$6=1,$H$6+$H$8&lt;K5,$H$6+$H$7&gt;=K5),ABS(IPMT($J$6,K5-$H$6-$H$8,$H$7-$H$8,$I$6)),IF(AND($F$6=2,$G$6=2,$H$6+$H$8&lt;=K5,$H$6+$H$7&gt;K5),ABS(IPMT($J$6,K5-$H$6-$H$8+1,$H$7-$H$8,$I$6)),IF(AND($F$6=2,$G$6=1,$H$6&lt;K5,$H$6+$H$8&gt;=K5),ABS(IPMT($J$6,1,$H$7-$H$8,$I$6)),IF(AND($F$6=2,$G$6=2,$H$6&lt;=K5,$H$6+$H$8&gt;K5),ABS(IPMT($J$6,1,$H$7-$H$8,$I$6)),0))))))</f>
        <v>0</v>
      </c>
      <c r="L8" s="166">
        <f t="shared" si="26"/>
        <v>0</v>
      </c>
      <c r="M8" s="166">
        <f t="shared" si="26"/>
        <v>0</v>
      </c>
      <c r="N8" s="166">
        <f t="shared" si="26"/>
        <v>0</v>
      </c>
      <c r="O8" s="166">
        <f t="shared" si="26"/>
        <v>0</v>
      </c>
      <c r="P8" s="166">
        <f t="shared" si="26"/>
        <v>0</v>
      </c>
      <c r="Q8" s="166">
        <f t="shared" si="26"/>
        <v>0</v>
      </c>
      <c r="R8" s="166">
        <f t="shared" si="26"/>
        <v>0</v>
      </c>
      <c r="S8" s="166">
        <f t="shared" si="26"/>
        <v>0</v>
      </c>
      <c r="T8" s="167">
        <f t="shared" si="26"/>
        <v>0</v>
      </c>
      <c r="U8" s="168">
        <f t="shared" si="26"/>
        <v>0</v>
      </c>
      <c r="V8" s="166">
        <f t="shared" si="26"/>
        <v>0</v>
      </c>
      <c r="W8" s="166">
        <f t="shared" si="26"/>
        <v>0</v>
      </c>
      <c r="X8" s="166">
        <f t="shared" si="26"/>
        <v>0</v>
      </c>
      <c r="Y8" s="166">
        <f t="shared" si="26"/>
        <v>0</v>
      </c>
      <c r="Z8" s="166">
        <f t="shared" si="26"/>
        <v>0</v>
      </c>
      <c r="AA8" s="166">
        <f t="shared" si="26"/>
        <v>0</v>
      </c>
      <c r="AB8" s="166">
        <f t="shared" si="26"/>
        <v>0</v>
      </c>
      <c r="AC8" s="166">
        <f t="shared" si="26"/>
        <v>0</v>
      </c>
      <c r="AD8" s="169">
        <f t="shared" si="26"/>
        <v>0</v>
      </c>
      <c r="AE8" s="161">
        <f>SUM(K8:AD8)</f>
        <v>0</v>
      </c>
      <c r="AF8" s="343" t="str">
        <f>IF(B12=0," ",B12)</f>
        <v xml:space="preserve"> </v>
      </c>
      <c r="AG8" s="344" t="str">
        <f>IF(C12=0," ",C12)</f>
        <v xml:space="preserve"> </v>
      </c>
      <c r="AH8" s="285">
        <f t="shared" ref="AH8:BA8" si="27">IF(OR(K$5=" ",K$5-($H$12+$H$14)&gt;$H$13-$H$14),0,ABS(IF(K$5-$H$12&gt;=1,IF($F$12=2,CUMPRINC($J$12,$H$13-$H$14,$I$12,IF(K$5-($H$12+$H$14)&lt;=0,1,K$5-($H$12+$H$14)),$H$13-$H$14,0),K12),0)))</f>
        <v>0</v>
      </c>
      <c r="AI8" s="286">
        <f t="shared" si="27"/>
        <v>0</v>
      </c>
      <c r="AJ8" s="287">
        <f t="shared" si="27"/>
        <v>0</v>
      </c>
      <c r="AK8" s="288">
        <f t="shared" si="27"/>
        <v>0</v>
      </c>
      <c r="AL8" s="286">
        <f t="shared" si="27"/>
        <v>0</v>
      </c>
      <c r="AM8" s="286">
        <f t="shared" si="27"/>
        <v>0</v>
      </c>
      <c r="AN8" s="286">
        <f t="shared" si="27"/>
        <v>0</v>
      </c>
      <c r="AO8" s="286">
        <f t="shared" si="27"/>
        <v>0</v>
      </c>
      <c r="AP8" s="286">
        <f t="shared" si="27"/>
        <v>0</v>
      </c>
      <c r="AQ8" s="287">
        <f t="shared" si="27"/>
        <v>0</v>
      </c>
      <c r="AR8" s="289">
        <f t="shared" si="27"/>
        <v>0</v>
      </c>
      <c r="AS8" s="286">
        <f t="shared" si="27"/>
        <v>0</v>
      </c>
      <c r="AT8" s="286">
        <f t="shared" si="27"/>
        <v>0</v>
      </c>
      <c r="AU8" s="286">
        <f t="shared" si="27"/>
        <v>0</v>
      </c>
      <c r="AV8" s="286">
        <f t="shared" si="27"/>
        <v>0</v>
      </c>
      <c r="AW8" s="286">
        <f t="shared" si="27"/>
        <v>0</v>
      </c>
      <c r="AX8" s="286">
        <f t="shared" si="27"/>
        <v>0</v>
      </c>
      <c r="AY8" s="286">
        <f t="shared" si="27"/>
        <v>0</v>
      </c>
      <c r="AZ8" s="286">
        <f t="shared" si="27"/>
        <v>0</v>
      </c>
      <c r="BA8" s="290">
        <f t="shared" si="27"/>
        <v>0</v>
      </c>
    </row>
    <row r="9" spans="1:54" ht="12" customHeight="1" x14ac:dyDescent="0.2">
      <c r="A9" s="2143"/>
      <c r="B9" s="2140"/>
      <c r="C9" s="2165"/>
      <c r="D9" s="2166"/>
      <c r="E9" s="2165"/>
      <c r="F9" s="2178"/>
      <c r="G9" s="2178"/>
      <c r="H9" s="924"/>
      <c r="I9" s="925"/>
      <c r="J9" s="2177"/>
      <c r="K9" s="172">
        <f t="shared" ref="K9:AD9" si="28">IF(OR($F$9=2,K5&lt;$H$9),0,IF(AND($F$9=1,$G$9=1,K5=$H$9),0,IF(AND($F$9=1,$G$9=2,K5=$H$9),$I$9,IF(OR(AND($F$9=1,$G$9=1,K5&gt;$H$9,K5&lt;=($H$9+$H$11+1)),AND($F$9=1,$G$9=2,K5&gt;$H$9,K5&lt;=($H$9+$H$11))),$I$9,IF(OR(AND($F$9=1,$G$9=1,K5=($H$9+$H$11+2)),AND($F$9=1,$G$9=2,K5=($H$9+$H$11+1))),$I$9-$I$10,IF(AND($F$9=1,$G$9=1,K5&gt;($H$9+$H$11+2),K5&lt;=($H$9+$H$10+1)),$I$9-$I$10-$I$11*(K5-$H$9-$H$11-2),IF(AND($F$9=1,$G$9=2,K5&gt;($H$9+$H$11+1),K5&lt;=($H$9+$H$10)),$I$9-$I$10-$I$11*(K5-$H$9-$H$11-1),0)))))))</f>
        <v>0</v>
      </c>
      <c r="L9" s="173">
        <f t="shared" si="28"/>
        <v>0</v>
      </c>
      <c r="M9" s="173">
        <f t="shared" si="28"/>
        <v>0</v>
      </c>
      <c r="N9" s="173">
        <f t="shared" si="28"/>
        <v>0</v>
      </c>
      <c r="O9" s="173">
        <f t="shared" si="28"/>
        <v>0</v>
      </c>
      <c r="P9" s="173">
        <f t="shared" si="28"/>
        <v>0</v>
      </c>
      <c r="Q9" s="173">
        <f t="shared" si="28"/>
        <v>0</v>
      </c>
      <c r="R9" s="173">
        <f t="shared" si="28"/>
        <v>0</v>
      </c>
      <c r="S9" s="173">
        <f t="shared" si="28"/>
        <v>0</v>
      </c>
      <c r="T9" s="174">
        <f t="shared" si="28"/>
        <v>0</v>
      </c>
      <c r="U9" s="175">
        <f t="shared" si="28"/>
        <v>0</v>
      </c>
      <c r="V9" s="173">
        <f t="shared" si="28"/>
        <v>0</v>
      </c>
      <c r="W9" s="173">
        <f t="shared" si="28"/>
        <v>0</v>
      </c>
      <c r="X9" s="173">
        <f t="shared" si="28"/>
        <v>0</v>
      </c>
      <c r="Y9" s="173">
        <f t="shared" si="28"/>
        <v>0</v>
      </c>
      <c r="Z9" s="173">
        <f t="shared" si="28"/>
        <v>0</v>
      </c>
      <c r="AA9" s="173">
        <f t="shared" si="28"/>
        <v>0</v>
      </c>
      <c r="AB9" s="173">
        <f t="shared" si="28"/>
        <v>0</v>
      </c>
      <c r="AC9" s="173">
        <f t="shared" si="28"/>
        <v>0</v>
      </c>
      <c r="AD9" s="176">
        <f t="shared" si="28"/>
        <v>0</v>
      </c>
      <c r="AE9" s="161"/>
      <c r="AF9" s="343" t="str">
        <f>IF(B15=0," ",B15)</f>
        <v xml:space="preserve"> </v>
      </c>
      <c r="AG9" s="344" t="str">
        <f>IF(C15=0," ",C15)</f>
        <v xml:space="preserve"> </v>
      </c>
      <c r="AH9" s="285">
        <f t="shared" ref="AH9:BA9" si="29">IF(OR(K$5=" ",K$5-($H$15+$H$17)&gt;$H$16-$H$17),0,ABS(IF(K$5-$H$15&gt;=1,IF($F$15=2,CUMPRINC($J$15,$H$16-$H$17,$I$15,IF(K$5-($H$15+$H$17)&lt;=0,1,K$5-($H$15+$H$17)),$H$16-$H$17,0),K15),0)))</f>
        <v>0</v>
      </c>
      <c r="AI9" s="286">
        <f t="shared" si="29"/>
        <v>0</v>
      </c>
      <c r="AJ9" s="287">
        <f t="shared" si="29"/>
        <v>0</v>
      </c>
      <c r="AK9" s="288">
        <f t="shared" si="29"/>
        <v>0</v>
      </c>
      <c r="AL9" s="286">
        <f t="shared" si="29"/>
        <v>0</v>
      </c>
      <c r="AM9" s="286">
        <f t="shared" si="29"/>
        <v>0</v>
      </c>
      <c r="AN9" s="286">
        <f t="shared" si="29"/>
        <v>0</v>
      </c>
      <c r="AO9" s="286">
        <f t="shared" si="29"/>
        <v>0</v>
      </c>
      <c r="AP9" s="286">
        <f t="shared" si="29"/>
        <v>0</v>
      </c>
      <c r="AQ9" s="287">
        <f t="shared" si="29"/>
        <v>0</v>
      </c>
      <c r="AR9" s="289">
        <f t="shared" si="29"/>
        <v>0</v>
      </c>
      <c r="AS9" s="286">
        <f t="shared" si="29"/>
        <v>0</v>
      </c>
      <c r="AT9" s="286">
        <f t="shared" si="29"/>
        <v>0</v>
      </c>
      <c r="AU9" s="286">
        <f t="shared" si="29"/>
        <v>0</v>
      </c>
      <c r="AV9" s="286">
        <f t="shared" si="29"/>
        <v>0</v>
      </c>
      <c r="AW9" s="286">
        <f t="shared" si="29"/>
        <v>0</v>
      </c>
      <c r="AX9" s="286">
        <f t="shared" si="29"/>
        <v>0</v>
      </c>
      <c r="AY9" s="286">
        <f t="shared" si="29"/>
        <v>0</v>
      </c>
      <c r="AZ9" s="286">
        <f t="shared" si="29"/>
        <v>0</v>
      </c>
      <c r="BA9" s="290">
        <f t="shared" si="29"/>
        <v>0</v>
      </c>
    </row>
    <row r="10" spans="1:54" ht="12" customHeight="1" x14ac:dyDescent="0.2">
      <c r="A10" s="2143"/>
      <c r="B10" s="2141"/>
      <c r="C10" s="2164"/>
      <c r="D10" s="2162"/>
      <c r="E10" s="2164"/>
      <c r="F10" s="2171"/>
      <c r="G10" s="2173"/>
      <c r="H10" s="762"/>
      <c r="I10" s="763" t="str">
        <f>IF(H10="","",IF(OR(F9&lt;1,F9&gt;2),"支払ｴﾗ-(1or2)",IF(OR(G9&lt;1,G9&gt;2),"償還ｴﾗ-(1or2)",IF(F9=1,I9-(H10-H11-1)*I11,"元利均等年賦払"))))</f>
        <v/>
      </c>
      <c r="J10" s="2179"/>
      <c r="K10" s="156">
        <f t="shared" ref="K10:AD10" si="30">IF(OR((K5&lt;$H$9+$H$11),AND($F$9=1,$G$9=1,K5=$H$9+$H$11),AND($F$9=2,$G$9=1,K5=$H$9+$H$11)),0,IF(OR(AND($F$9=1,$G$9=2,K5=$H$9+$H$11),AND($F$9=1,$G$9=1,K5=$H$9+$H$11+1)),$I$10,IF(OR(AND($F$9=2,$G$9=2,K5=$H$9+$H$11),AND($F$9=2,$G$9=1,K5=$H$9+$H$11+1)),ABS(PPMT($J$9,1,$H$10-$H$11,$I$9)),IF(OR(AND($F$9=1,$G$9=2,K5&lt;$H$9+$H$10,K5&gt;$H$9+$H$11),AND($F$9=1,$G$9=1,K5&lt;=$H$9+$H$10,K5&gt;$H$9+$H$11+1)),$I$11,IF(AND($F$9=2,$G$9=2,K5&lt;$H$9+$H$10,K5&gt;$H$9+$H$11),ABS(PPMT($J$9,K5-$H$9-$H$11+1,$H$10-$H$11,$I$9)),IF(AND($F$9=2,$G$9=1,K5&lt;=$H$9+$H$10,K5&gt;$H$9+$H$11+1),ABS(PPMT($J$9,K5-$H$9-$H$11,$H$10-$H$11,$I$9)),0))))))</f>
        <v>0</v>
      </c>
      <c r="L10" s="157">
        <f t="shared" si="30"/>
        <v>0</v>
      </c>
      <c r="M10" s="157">
        <f t="shared" si="30"/>
        <v>0</v>
      </c>
      <c r="N10" s="157">
        <f t="shared" si="30"/>
        <v>0</v>
      </c>
      <c r="O10" s="157">
        <f t="shared" si="30"/>
        <v>0</v>
      </c>
      <c r="P10" s="157">
        <f t="shared" si="30"/>
        <v>0</v>
      </c>
      <c r="Q10" s="157">
        <f t="shared" si="30"/>
        <v>0</v>
      </c>
      <c r="R10" s="157">
        <f t="shared" si="30"/>
        <v>0</v>
      </c>
      <c r="S10" s="157">
        <f t="shared" si="30"/>
        <v>0</v>
      </c>
      <c r="T10" s="158">
        <f t="shared" si="30"/>
        <v>0</v>
      </c>
      <c r="U10" s="159">
        <f t="shared" si="30"/>
        <v>0</v>
      </c>
      <c r="V10" s="157">
        <f t="shared" si="30"/>
        <v>0</v>
      </c>
      <c r="W10" s="157">
        <f t="shared" si="30"/>
        <v>0</v>
      </c>
      <c r="X10" s="157">
        <f t="shared" si="30"/>
        <v>0</v>
      </c>
      <c r="Y10" s="157">
        <f t="shared" si="30"/>
        <v>0</v>
      </c>
      <c r="Z10" s="157">
        <f t="shared" si="30"/>
        <v>0</v>
      </c>
      <c r="AA10" s="157">
        <f t="shared" si="30"/>
        <v>0</v>
      </c>
      <c r="AB10" s="157">
        <f t="shared" si="30"/>
        <v>0</v>
      </c>
      <c r="AC10" s="157">
        <f t="shared" si="30"/>
        <v>0</v>
      </c>
      <c r="AD10" s="160">
        <f t="shared" si="30"/>
        <v>0</v>
      </c>
      <c r="AE10" s="161">
        <f>SUM(K10:AD10)</f>
        <v>0</v>
      </c>
      <c r="AF10" s="343" t="str">
        <f>IF(B18=0," ",B18)</f>
        <v xml:space="preserve"> </v>
      </c>
      <c r="AG10" s="344" t="str">
        <f>IF(C18=0," ",C18)</f>
        <v xml:space="preserve"> </v>
      </c>
      <c r="AH10" s="285">
        <f t="shared" ref="AH10:BA10" si="31">IF(OR(K$5=" ",K$5-($H$18+$H$20)&gt;$H$19-$H$20),0,ABS(IF(K$5-$H$18&gt;=1,IF($F$18=2,CUMPRINC($J$18,$H$19-$H$20,$I$18,IF(K$5-($H$18+$H$20)&lt;=0,1,K$5-($H$18+$H$20)),$H$19-$H$20,0),K18),0)))</f>
        <v>0</v>
      </c>
      <c r="AI10" s="286">
        <f t="shared" si="31"/>
        <v>0</v>
      </c>
      <c r="AJ10" s="287">
        <f t="shared" si="31"/>
        <v>0</v>
      </c>
      <c r="AK10" s="288">
        <f t="shared" si="31"/>
        <v>0</v>
      </c>
      <c r="AL10" s="286">
        <f t="shared" si="31"/>
        <v>0</v>
      </c>
      <c r="AM10" s="286">
        <f t="shared" si="31"/>
        <v>0</v>
      </c>
      <c r="AN10" s="286">
        <f t="shared" si="31"/>
        <v>0</v>
      </c>
      <c r="AO10" s="286">
        <f t="shared" si="31"/>
        <v>0</v>
      </c>
      <c r="AP10" s="286">
        <f t="shared" si="31"/>
        <v>0</v>
      </c>
      <c r="AQ10" s="287">
        <f t="shared" si="31"/>
        <v>0</v>
      </c>
      <c r="AR10" s="289">
        <f t="shared" si="31"/>
        <v>0</v>
      </c>
      <c r="AS10" s="286">
        <f t="shared" si="31"/>
        <v>0</v>
      </c>
      <c r="AT10" s="286">
        <f t="shared" si="31"/>
        <v>0</v>
      </c>
      <c r="AU10" s="286">
        <f t="shared" si="31"/>
        <v>0</v>
      </c>
      <c r="AV10" s="286">
        <f t="shared" si="31"/>
        <v>0</v>
      </c>
      <c r="AW10" s="286">
        <f t="shared" si="31"/>
        <v>0</v>
      </c>
      <c r="AX10" s="286">
        <f t="shared" si="31"/>
        <v>0</v>
      </c>
      <c r="AY10" s="286">
        <f t="shared" si="31"/>
        <v>0</v>
      </c>
      <c r="AZ10" s="286">
        <f t="shared" si="31"/>
        <v>0</v>
      </c>
      <c r="BA10" s="290">
        <f t="shared" si="31"/>
        <v>0</v>
      </c>
    </row>
    <row r="11" spans="1:54" ht="12" customHeight="1" x14ac:dyDescent="0.2">
      <c r="A11" s="2143"/>
      <c r="B11" s="2141"/>
      <c r="C11" s="2164"/>
      <c r="D11" s="2162"/>
      <c r="E11" s="2164"/>
      <c r="F11" s="2172"/>
      <c r="G11" s="2174"/>
      <c r="H11" s="765"/>
      <c r="I11" s="923" t="str">
        <f>IF(H11="","",IF(H11&gt;=H10,"据置は償還の内数で!!",IF(OR(F9&lt;1,F9&gt;2,G9&lt;1,G9&gt;2),"〃",IF(F9=1,ROUNDDOWN((I9/(H10-H11)),-3),"〃"))))</f>
        <v/>
      </c>
      <c r="J11" s="2179"/>
      <c r="K11" s="177">
        <f t="shared" ref="K11:AD11" si="32">TRUNC(IF($F$9=1,K9*$J$9,IF(AND($F$9=2,$G$9=1,$H$9+$H$11&lt;K5,$H$9+$H$10&gt;=K5),ABS(IPMT($J$9,K5-$H$9-$H$11,$H$10-$H$11,$I$9)),IF(AND($F$9=2,$G$9=2,$H$9+$H$11&lt;=K5,$H$9+$H$10&gt;K5),ABS(IPMT($J$9,K5-$H$9-$H$11+1,$H$10-$H$11,$I$9)),IF(AND($F$9=2,$G$9=1,$H$9&lt;K5,$H$9+$H$11&gt;=K5),ABS(IPMT($J$9,1,$H$10-$H$11,$I$9)),IF(AND($F$9=2,$G$9=2,$H$9&lt;=K5,$H$9+$H$11&gt;K5),ABS(IPMT($J$9,1,$H$10-$H$11,$I$9)),0))))))</f>
        <v>0</v>
      </c>
      <c r="L11" s="178">
        <f t="shared" si="32"/>
        <v>0</v>
      </c>
      <c r="M11" s="178">
        <f t="shared" si="32"/>
        <v>0</v>
      </c>
      <c r="N11" s="178">
        <f t="shared" si="32"/>
        <v>0</v>
      </c>
      <c r="O11" s="178">
        <f t="shared" si="32"/>
        <v>0</v>
      </c>
      <c r="P11" s="178">
        <f t="shared" si="32"/>
        <v>0</v>
      </c>
      <c r="Q11" s="178">
        <f t="shared" si="32"/>
        <v>0</v>
      </c>
      <c r="R11" s="178">
        <f t="shared" si="32"/>
        <v>0</v>
      </c>
      <c r="S11" s="178">
        <f t="shared" si="32"/>
        <v>0</v>
      </c>
      <c r="T11" s="179">
        <f t="shared" si="32"/>
        <v>0</v>
      </c>
      <c r="U11" s="180">
        <f t="shared" si="32"/>
        <v>0</v>
      </c>
      <c r="V11" s="178">
        <f t="shared" si="32"/>
        <v>0</v>
      </c>
      <c r="W11" s="178">
        <f t="shared" si="32"/>
        <v>0</v>
      </c>
      <c r="X11" s="178">
        <f t="shared" si="32"/>
        <v>0</v>
      </c>
      <c r="Y11" s="178">
        <f t="shared" si="32"/>
        <v>0</v>
      </c>
      <c r="Z11" s="178">
        <f t="shared" si="32"/>
        <v>0</v>
      </c>
      <c r="AA11" s="178">
        <f t="shared" si="32"/>
        <v>0</v>
      </c>
      <c r="AB11" s="178">
        <f t="shared" si="32"/>
        <v>0</v>
      </c>
      <c r="AC11" s="178">
        <f t="shared" si="32"/>
        <v>0</v>
      </c>
      <c r="AD11" s="181">
        <f t="shared" si="32"/>
        <v>0</v>
      </c>
      <c r="AE11" s="161">
        <f>SUM(K11:AD11)</f>
        <v>0</v>
      </c>
      <c r="AF11" s="343" t="str">
        <f>IF(B21=0," ",B21)</f>
        <v xml:space="preserve"> </v>
      </c>
      <c r="AG11" s="344" t="str">
        <f>IF(C21=0," ",C21)</f>
        <v xml:space="preserve"> </v>
      </c>
      <c r="AH11" s="285">
        <f t="shared" ref="AH11:BA11" si="33">IF(OR(K$5=" ",K$5-($H$21+$H$23)&gt;$H$22-$H$23),0,ABS(IF(K$5-$H$21&gt;=1,IF($F$21=2,CUMPRINC($J$21,$H$22-$H$23,$I$21,IF(K$5-($H$21+$H$23)&lt;=0,1,K$5-($H$21+$H$23)),$H$22-$H$23,0),K21),0)))</f>
        <v>0</v>
      </c>
      <c r="AI11" s="286">
        <f t="shared" si="33"/>
        <v>0</v>
      </c>
      <c r="AJ11" s="287">
        <f t="shared" si="33"/>
        <v>0</v>
      </c>
      <c r="AK11" s="288">
        <f t="shared" si="33"/>
        <v>0</v>
      </c>
      <c r="AL11" s="286">
        <f t="shared" si="33"/>
        <v>0</v>
      </c>
      <c r="AM11" s="286">
        <f t="shared" si="33"/>
        <v>0</v>
      </c>
      <c r="AN11" s="286">
        <f t="shared" si="33"/>
        <v>0</v>
      </c>
      <c r="AO11" s="286">
        <f t="shared" si="33"/>
        <v>0</v>
      </c>
      <c r="AP11" s="286">
        <f t="shared" si="33"/>
        <v>0</v>
      </c>
      <c r="AQ11" s="287">
        <f t="shared" si="33"/>
        <v>0</v>
      </c>
      <c r="AR11" s="289">
        <f t="shared" si="33"/>
        <v>0</v>
      </c>
      <c r="AS11" s="286">
        <f t="shared" si="33"/>
        <v>0</v>
      </c>
      <c r="AT11" s="286">
        <f t="shared" si="33"/>
        <v>0</v>
      </c>
      <c r="AU11" s="286">
        <f t="shared" si="33"/>
        <v>0</v>
      </c>
      <c r="AV11" s="286">
        <f t="shared" si="33"/>
        <v>0</v>
      </c>
      <c r="AW11" s="286">
        <f t="shared" si="33"/>
        <v>0</v>
      </c>
      <c r="AX11" s="286">
        <f t="shared" si="33"/>
        <v>0</v>
      </c>
      <c r="AY11" s="286">
        <f t="shared" si="33"/>
        <v>0</v>
      </c>
      <c r="AZ11" s="286">
        <f t="shared" si="33"/>
        <v>0</v>
      </c>
      <c r="BA11" s="290">
        <f t="shared" si="33"/>
        <v>0</v>
      </c>
    </row>
    <row r="12" spans="1:54" ht="12" customHeight="1" x14ac:dyDescent="0.2">
      <c r="A12" s="2143"/>
      <c r="B12" s="2140"/>
      <c r="C12" s="2180"/>
      <c r="D12" s="2166"/>
      <c r="E12" s="2165"/>
      <c r="F12" s="2171"/>
      <c r="G12" s="2171"/>
      <c r="H12" s="1138"/>
      <c r="I12" s="195"/>
      <c r="J12" s="2186"/>
      <c r="K12" s="182">
        <f t="shared" ref="K12:AD12" si="34">IF(OR($F$12=2,K5&lt;$H$12),0,IF(AND($F$12=1,$G$12=1,K5=$H$12),0,IF(AND($F$12=1,$G$12=2,K5=$H$12),$I$12,IF(OR(AND($F$12=1,$G$12=1,K5&gt;$H$12,K5&lt;=($H$12+$H$14+1)),AND($F$12=1,$G$12=2,K5&gt;$H$12,K5&lt;=($H$12+$H$14))),$I$12,IF(OR(AND($F$12=1,$G$12=1,K5=($H$12+$H$14+2)),AND($F$12=1,$G$12=2,K5=($H$12+$H$14+1))),$I$12-$I$13,IF(AND($F$12=1,$G$12=1,K5&gt;($H$12+$H$14+2),K5&lt;=($H$12+$H$13+1)),$I$12-$I$13-$I$14*(K5-$H$12-$H$14-2),IF(AND($F$12=1,$G$12=2,K5&gt;($H$12+$H$14+1),K5&lt;=($H$12+$H$13)),$I$12-$I$13-$I$14*(K5-$H$12-$H$14-1),0)))))))</f>
        <v>0</v>
      </c>
      <c r="L12" s="183">
        <f t="shared" si="34"/>
        <v>0</v>
      </c>
      <c r="M12" s="183">
        <f t="shared" si="34"/>
        <v>0</v>
      </c>
      <c r="N12" s="183">
        <f t="shared" si="34"/>
        <v>0</v>
      </c>
      <c r="O12" s="183">
        <f t="shared" si="34"/>
        <v>0</v>
      </c>
      <c r="P12" s="183">
        <f t="shared" si="34"/>
        <v>0</v>
      </c>
      <c r="Q12" s="183">
        <f t="shared" si="34"/>
        <v>0</v>
      </c>
      <c r="R12" s="183">
        <f t="shared" si="34"/>
        <v>0</v>
      </c>
      <c r="S12" s="183">
        <f t="shared" si="34"/>
        <v>0</v>
      </c>
      <c r="T12" s="184">
        <f t="shared" si="34"/>
        <v>0</v>
      </c>
      <c r="U12" s="185">
        <f t="shared" si="34"/>
        <v>0</v>
      </c>
      <c r="V12" s="183">
        <f t="shared" si="34"/>
        <v>0</v>
      </c>
      <c r="W12" s="183">
        <f t="shared" si="34"/>
        <v>0</v>
      </c>
      <c r="X12" s="183">
        <f t="shared" si="34"/>
        <v>0</v>
      </c>
      <c r="Y12" s="183">
        <f t="shared" si="34"/>
        <v>0</v>
      </c>
      <c r="Z12" s="183">
        <f t="shared" si="34"/>
        <v>0</v>
      </c>
      <c r="AA12" s="183">
        <f t="shared" si="34"/>
        <v>0</v>
      </c>
      <c r="AB12" s="183">
        <f t="shared" si="34"/>
        <v>0</v>
      </c>
      <c r="AC12" s="183">
        <f t="shared" si="34"/>
        <v>0</v>
      </c>
      <c r="AD12" s="186">
        <f t="shared" si="34"/>
        <v>0</v>
      </c>
      <c r="AE12" s="161"/>
      <c r="AF12" s="343" t="str">
        <f>IF(B24=0," ",B24)</f>
        <v xml:space="preserve"> </v>
      </c>
      <c r="AG12" s="344" t="str">
        <f>IF(C24=0," ",C24)</f>
        <v xml:space="preserve"> </v>
      </c>
      <c r="AH12" s="285">
        <f t="shared" ref="AH12:BA12" si="35">IF(OR(K$5=" ",K$5-($H$24+$H$26)&gt;$H$25-$H$26),0,ABS(IF(K$5-$H$24&gt;=1,IF($F$24=2,CUMPRINC($J$24,$H$25-$H$26,$I$24,IF(K$5-($H$24+$H$26)&lt;=0,1,K$5-($H$24+$H$26)),$H$25-$H$26,0),K24),0)))</f>
        <v>0</v>
      </c>
      <c r="AI12" s="286">
        <f t="shared" si="35"/>
        <v>0</v>
      </c>
      <c r="AJ12" s="287">
        <f t="shared" si="35"/>
        <v>0</v>
      </c>
      <c r="AK12" s="288">
        <f t="shared" si="35"/>
        <v>0</v>
      </c>
      <c r="AL12" s="286">
        <f t="shared" si="35"/>
        <v>0</v>
      </c>
      <c r="AM12" s="286">
        <f t="shared" si="35"/>
        <v>0</v>
      </c>
      <c r="AN12" s="286">
        <f t="shared" si="35"/>
        <v>0</v>
      </c>
      <c r="AO12" s="286">
        <f t="shared" si="35"/>
        <v>0</v>
      </c>
      <c r="AP12" s="286">
        <f t="shared" si="35"/>
        <v>0</v>
      </c>
      <c r="AQ12" s="287">
        <f t="shared" si="35"/>
        <v>0</v>
      </c>
      <c r="AR12" s="289">
        <f t="shared" si="35"/>
        <v>0</v>
      </c>
      <c r="AS12" s="286">
        <f t="shared" si="35"/>
        <v>0</v>
      </c>
      <c r="AT12" s="286">
        <f t="shared" si="35"/>
        <v>0</v>
      </c>
      <c r="AU12" s="286">
        <f t="shared" si="35"/>
        <v>0</v>
      </c>
      <c r="AV12" s="286">
        <f t="shared" si="35"/>
        <v>0</v>
      </c>
      <c r="AW12" s="286">
        <f t="shared" si="35"/>
        <v>0</v>
      </c>
      <c r="AX12" s="286">
        <f t="shared" si="35"/>
        <v>0</v>
      </c>
      <c r="AY12" s="286">
        <f t="shared" si="35"/>
        <v>0</v>
      </c>
      <c r="AZ12" s="286">
        <f t="shared" si="35"/>
        <v>0</v>
      </c>
      <c r="BA12" s="290">
        <f t="shared" si="35"/>
        <v>0</v>
      </c>
    </row>
    <row r="13" spans="1:54" ht="12" customHeight="1" x14ac:dyDescent="0.2">
      <c r="A13" s="2143"/>
      <c r="B13" s="2141"/>
      <c r="C13" s="2181"/>
      <c r="D13" s="2162"/>
      <c r="E13" s="2164"/>
      <c r="F13" s="2171"/>
      <c r="G13" s="2184"/>
      <c r="H13" s="1139"/>
      <c r="I13" s="155" t="str">
        <f>IF(H13="","",IF(OR(F12&lt;1,F12&gt;2),"支払ｴﾗ-(1or2)",IF(OR(G12&lt;1,G12&gt;2),"償還ｴﾗ-(1or2)",IF(F12=1,I12-(H13-H14-1)*I14,"元利均等年賦払"))))</f>
        <v/>
      </c>
      <c r="J13" s="2187"/>
      <c r="K13" s="156">
        <f t="shared" ref="K13:AD13" si="36">IF(OR((K5&lt;$H$12+$H$14),AND($F$12=1,$G$12=1,K5=$H$12+$H$14),AND($F$12=2,$G$12=1,K5=$H$12+$H$14)),0,IF(OR(AND($F$12=1,$G$12=2,K5=$H$12+$H$14),AND($F$12=1,$G$12=1,K5=$H$12+$H$14+1)),$I$13,IF(OR(AND($F$12=2,$G$12=2,K5=$H$12+$H$14),AND($F$12=2,$G$12=1,K5=$H$12+$H$14+1)),ABS(PPMT($J$12,1,$H$13-$H$14,$I$12)),IF(OR(AND($F$12=1,$G$12=2,K5&lt;$H$12+$H$13,K5&gt;$H$12+$H$14),AND($F$12=1,$G$12=1,K5&lt;=$H$12+$H$13,K5&gt;$H$12+$H$14+1)),$I$14,IF(AND($F$12=2,$G$12=2,K5&lt;$H$12+$H$13,K5&gt;$H$12+$H$14),ABS(PPMT($J$12,K5-$H$12-$H$14+1,$H$13-$H$14,$I$12)),IF(AND($F$12=2,$G$12=1,K5&lt;=$H$12+$H$13,K5&gt;$H$12+$H$14+1),ABS(PPMT($J$12,K5-$H$12-$H$14,$H$13-$H$14,$I$12)),0))))))</f>
        <v>0</v>
      </c>
      <c r="L13" s="157">
        <f t="shared" si="36"/>
        <v>0</v>
      </c>
      <c r="M13" s="157">
        <f t="shared" si="36"/>
        <v>0</v>
      </c>
      <c r="N13" s="157">
        <f t="shared" si="36"/>
        <v>0</v>
      </c>
      <c r="O13" s="157">
        <f t="shared" si="36"/>
        <v>0</v>
      </c>
      <c r="P13" s="157">
        <f t="shared" si="36"/>
        <v>0</v>
      </c>
      <c r="Q13" s="157">
        <f t="shared" si="36"/>
        <v>0</v>
      </c>
      <c r="R13" s="157">
        <f t="shared" si="36"/>
        <v>0</v>
      </c>
      <c r="S13" s="157">
        <f t="shared" si="36"/>
        <v>0</v>
      </c>
      <c r="T13" s="158">
        <f t="shared" si="36"/>
        <v>0</v>
      </c>
      <c r="U13" s="159">
        <f t="shared" si="36"/>
        <v>0</v>
      </c>
      <c r="V13" s="157">
        <f t="shared" si="36"/>
        <v>0</v>
      </c>
      <c r="W13" s="157">
        <f t="shared" si="36"/>
        <v>0</v>
      </c>
      <c r="X13" s="157">
        <f t="shared" si="36"/>
        <v>0</v>
      </c>
      <c r="Y13" s="157">
        <f t="shared" si="36"/>
        <v>0</v>
      </c>
      <c r="Z13" s="157">
        <f t="shared" si="36"/>
        <v>0</v>
      </c>
      <c r="AA13" s="157">
        <f t="shared" si="36"/>
        <v>0</v>
      </c>
      <c r="AB13" s="157">
        <f t="shared" si="36"/>
        <v>0</v>
      </c>
      <c r="AC13" s="157">
        <f t="shared" si="36"/>
        <v>0</v>
      </c>
      <c r="AD13" s="160">
        <f t="shared" si="36"/>
        <v>0</v>
      </c>
      <c r="AE13" s="161">
        <f>SUM(K13:AD13)</f>
        <v>0</v>
      </c>
      <c r="AF13" s="343" t="str">
        <f>IF(B27=0," ",B27)</f>
        <v xml:space="preserve"> </v>
      </c>
      <c r="AG13" s="344" t="str">
        <f>IF(C27=0," ",C27)</f>
        <v xml:space="preserve"> </v>
      </c>
      <c r="AH13" s="285">
        <f t="shared" ref="AH13:BA13" si="37">IF(OR(K$5=" ",K$5-($H$27+$H$29)&gt;$H$28-$H$29),0,ABS(IF(K$5-$H$27&gt;=1,IF($F$27=2,CUMPRINC($J$27,$H$28-$H$29,$I$27,IF(K$5-($H$27+$H$29)&lt;=0,1,K$5-($H$27+$H$29)),$H$28-$H$29,0),K27),0)))</f>
        <v>0</v>
      </c>
      <c r="AI13" s="286">
        <f t="shared" si="37"/>
        <v>0</v>
      </c>
      <c r="AJ13" s="287">
        <f t="shared" si="37"/>
        <v>0</v>
      </c>
      <c r="AK13" s="288">
        <f t="shared" si="37"/>
        <v>0</v>
      </c>
      <c r="AL13" s="286">
        <f t="shared" si="37"/>
        <v>0</v>
      </c>
      <c r="AM13" s="286">
        <f t="shared" si="37"/>
        <v>0</v>
      </c>
      <c r="AN13" s="286">
        <f t="shared" si="37"/>
        <v>0</v>
      </c>
      <c r="AO13" s="286">
        <f t="shared" si="37"/>
        <v>0</v>
      </c>
      <c r="AP13" s="286">
        <f t="shared" si="37"/>
        <v>0</v>
      </c>
      <c r="AQ13" s="287">
        <f t="shared" si="37"/>
        <v>0</v>
      </c>
      <c r="AR13" s="289">
        <f t="shared" si="37"/>
        <v>0</v>
      </c>
      <c r="AS13" s="286">
        <f t="shared" si="37"/>
        <v>0</v>
      </c>
      <c r="AT13" s="286">
        <f t="shared" si="37"/>
        <v>0</v>
      </c>
      <c r="AU13" s="286">
        <f t="shared" si="37"/>
        <v>0</v>
      </c>
      <c r="AV13" s="286">
        <f t="shared" si="37"/>
        <v>0</v>
      </c>
      <c r="AW13" s="286">
        <f t="shared" si="37"/>
        <v>0</v>
      </c>
      <c r="AX13" s="286">
        <f t="shared" si="37"/>
        <v>0</v>
      </c>
      <c r="AY13" s="286">
        <f t="shared" si="37"/>
        <v>0</v>
      </c>
      <c r="AZ13" s="286">
        <f t="shared" si="37"/>
        <v>0</v>
      </c>
      <c r="BA13" s="290">
        <f t="shared" si="37"/>
        <v>0</v>
      </c>
      <c r="BB13" s="187"/>
    </row>
    <row r="14" spans="1:54" ht="12" customHeight="1" thickBot="1" x14ac:dyDescent="0.25">
      <c r="A14" s="2143"/>
      <c r="B14" s="2141"/>
      <c r="C14" s="2181"/>
      <c r="D14" s="2162"/>
      <c r="E14" s="2164"/>
      <c r="F14" s="2172"/>
      <c r="G14" s="2185"/>
      <c r="H14" s="1140"/>
      <c r="I14" s="164" t="str">
        <f>IF(H14="","",IF(H14&gt;=H13,"据置は償還の内数で!!",IF(OR(F12&lt;1,F12&gt;2,G12&lt;1,G12&gt;2),"〃",IF(F12=1,ROUNDDOWN((I12/(H13-H14)),-3),"〃"))))</f>
        <v/>
      </c>
      <c r="J14" s="2188"/>
      <c r="K14" s="165">
        <f t="shared" ref="K14:AD14" si="38">TRUNC(IF($F$12=1,K12*$J$12,IF(AND($F$12=2,$G$12=1,$H$12+$H$14&lt;K5,$H$12+$H$13&gt;=K5),ABS(IPMT($J$12,K5-$H$12-$H$14,$H$13-$H$14,$I$12)),IF(AND($F$12=2,$G$12=2,$H$12+$H$14&lt;=K5,$H$12+$H$13&gt;K5),ABS(IPMT($J$12,K5-$H$12-$H$14+1,$H$13-$H$14,$I$12)),IF(AND($F$12=2,$G$12=1,$H$12&lt;K5,$H$12+$H$14&gt;=K5),ABS(IPMT($J$12,1,$H$13-$H$14,$I$12)),IF(AND($F$12=2,$G$12=2,$H$12&lt;=K5,$H$12+$H$14&gt;K5),ABS(IPMT($J$12,1,$H$13-$H$14,$I$12)),0))))))</f>
        <v>0</v>
      </c>
      <c r="L14" s="166">
        <f t="shared" si="38"/>
        <v>0</v>
      </c>
      <c r="M14" s="166">
        <f t="shared" si="38"/>
        <v>0</v>
      </c>
      <c r="N14" s="166">
        <f t="shared" si="38"/>
        <v>0</v>
      </c>
      <c r="O14" s="166">
        <f t="shared" si="38"/>
        <v>0</v>
      </c>
      <c r="P14" s="166">
        <f t="shared" si="38"/>
        <v>0</v>
      </c>
      <c r="Q14" s="166">
        <f t="shared" si="38"/>
        <v>0</v>
      </c>
      <c r="R14" s="166">
        <f t="shared" si="38"/>
        <v>0</v>
      </c>
      <c r="S14" s="166">
        <f t="shared" si="38"/>
        <v>0</v>
      </c>
      <c r="T14" s="167">
        <f t="shared" si="38"/>
        <v>0</v>
      </c>
      <c r="U14" s="168">
        <f t="shared" si="38"/>
        <v>0</v>
      </c>
      <c r="V14" s="166">
        <f t="shared" si="38"/>
        <v>0</v>
      </c>
      <c r="W14" s="166">
        <f t="shared" si="38"/>
        <v>0</v>
      </c>
      <c r="X14" s="166">
        <f t="shared" si="38"/>
        <v>0</v>
      </c>
      <c r="Y14" s="166">
        <f t="shared" si="38"/>
        <v>0</v>
      </c>
      <c r="Z14" s="166">
        <f t="shared" si="38"/>
        <v>0</v>
      </c>
      <c r="AA14" s="166">
        <f t="shared" si="38"/>
        <v>0</v>
      </c>
      <c r="AB14" s="166">
        <f t="shared" si="38"/>
        <v>0</v>
      </c>
      <c r="AC14" s="166">
        <f t="shared" si="38"/>
        <v>0</v>
      </c>
      <c r="AD14" s="169">
        <f t="shared" si="38"/>
        <v>0</v>
      </c>
      <c r="AE14" s="161">
        <f>SUM(K14:AD14)</f>
        <v>0</v>
      </c>
      <c r="AF14" s="345" t="str">
        <f>IF(B30=0," ",B30)</f>
        <v xml:space="preserve"> </v>
      </c>
      <c r="AG14" s="346" t="str">
        <f>IF(C30=0," ",C30)</f>
        <v xml:space="preserve"> </v>
      </c>
      <c r="AH14" s="291">
        <f t="shared" ref="AH14:BA14" si="39">IF(OR(K$5=" ",K$5-($H$30+$H$32)&gt;$H$31-$H$32),0,ABS(IF(K$5-$H$30&gt;=1,IF($F$30=2,CUMPRINC($J$30,$H$31-$H$32,$I$30,IF(K$5-($H$30+$H$32)&lt;=0,1,K$5-($H$30+$H$32)),$H$31-$H$32,0),K30),0)))</f>
        <v>0</v>
      </c>
      <c r="AI14" s="292">
        <f t="shared" si="39"/>
        <v>0</v>
      </c>
      <c r="AJ14" s="293">
        <f t="shared" si="39"/>
        <v>0</v>
      </c>
      <c r="AK14" s="294">
        <f t="shared" si="39"/>
        <v>0</v>
      </c>
      <c r="AL14" s="292">
        <f t="shared" si="39"/>
        <v>0</v>
      </c>
      <c r="AM14" s="292">
        <f t="shared" si="39"/>
        <v>0</v>
      </c>
      <c r="AN14" s="292">
        <f t="shared" si="39"/>
        <v>0</v>
      </c>
      <c r="AO14" s="292">
        <f t="shared" si="39"/>
        <v>0</v>
      </c>
      <c r="AP14" s="292">
        <f t="shared" si="39"/>
        <v>0</v>
      </c>
      <c r="AQ14" s="293">
        <f t="shared" si="39"/>
        <v>0</v>
      </c>
      <c r="AR14" s="295">
        <f t="shared" si="39"/>
        <v>0</v>
      </c>
      <c r="AS14" s="292">
        <f t="shared" si="39"/>
        <v>0</v>
      </c>
      <c r="AT14" s="292">
        <f t="shared" si="39"/>
        <v>0</v>
      </c>
      <c r="AU14" s="292">
        <f t="shared" si="39"/>
        <v>0</v>
      </c>
      <c r="AV14" s="292">
        <f t="shared" si="39"/>
        <v>0</v>
      </c>
      <c r="AW14" s="292">
        <f t="shared" si="39"/>
        <v>0</v>
      </c>
      <c r="AX14" s="292">
        <f t="shared" si="39"/>
        <v>0</v>
      </c>
      <c r="AY14" s="292">
        <f t="shared" si="39"/>
        <v>0</v>
      </c>
      <c r="AZ14" s="292">
        <f t="shared" si="39"/>
        <v>0</v>
      </c>
      <c r="BA14" s="296">
        <f t="shared" si="39"/>
        <v>0</v>
      </c>
      <c r="BB14" s="187"/>
    </row>
    <row r="15" spans="1:54" ht="12" customHeight="1" thickTop="1" thickBot="1" x14ac:dyDescent="0.25">
      <c r="A15" s="2143"/>
      <c r="B15" s="2140"/>
      <c r="C15" s="2165"/>
      <c r="D15" s="2166"/>
      <c r="E15" s="2165"/>
      <c r="F15" s="2178"/>
      <c r="G15" s="2178"/>
      <c r="H15" s="1141"/>
      <c r="I15" s="171"/>
      <c r="J15" s="2187"/>
      <c r="K15" s="172">
        <f t="shared" ref="K15:AD15" si="40">IF(OR($F$15=2,K5&lt;$H$15),0,IF(AND($F$15=1,$G$15=1,K5=$H$15),0,IF(AND($F$15=1,$G$15=2,K5=$H$15),$I$15,IF(OR(AND($F$15=1,$G$15=1,K5&gt;$H$15,K5&lt;=($H$15+$H$17+1)),AND($F$15=1,$G$15=2,K5&gt;$H$15,K5&lt;=($H$15+$H$17))),$I$15,IF(OR(AND($F$15=1,$G$15=1,K5=($H$15+$H$17+2)),AND($F$15=1,$G$15=2,K5=($H$15+$H$17+1))),$I$15-$I$16,IF(AND($F$15=1,$G$15=1,K5&gt;($H$15+$H$17+2),K5&lt;=($H$15+$H$16+1)),$I$15-$I$16-$I$17*(K5-$H$15-$H$17-2),IF(AND($F$15=1,$G$15=2,K5&gt;($H$15+$H$17+1),K5&lt;=($H$15+$H$16)),$I$15-$I$16-$I$17*(K5-$H$15-$H$17-1),0)))))))</f>
        <v>0</v>
      </c>
      <c r="L15" s="173">
        <f t="shared" si="40"/>
        <v>0</v>
      </c>
      <c r="M15" s="173">
        <f t="shared" si="40"/>
        <v>0</v>
      </c>
      <c r="N15" s="173">
        <f t="shared" si="40"/>
        <v>0</v>
      </c>
      <c r="O15" s="173">
        <f t="shared" si="40"/>
        <v>0</v>
      </c>
      <c r="P15" s="173">
        <f t="shared" si="40"/>
        <v>0</v>
      </c>
      <c r="Q15" s="173">
        <f t="shared" si="40"/>
        <v>0</v>
      </c>
      <c r="R15" s="173">
        <f t="shared" si="40"/>
        <v>0</v>
      </c>
      <c r="S15" s="173">
        <f t="shared" si="40"/>
        <v>0</v>
      </c>
      <c r="T15" s="174">
        <f t="shared" si="40"/>
        <v>0</v>
      </c>
      <c r="U15" s="175">
        <f t="shared" si="40"/>
        <v>0</v>
      </c>
      <c r="V15" s="173">
        <f t="shared" si="40"/>
        <v>0</v>
      </c>
      <c r="W15" s="173">
        <f t="shared" si="40"/>
        <v>0</v>
      </c>
      <c r="X15" s="173">
        <f t="shared" si="40"/>
        <v>0</v>
      </c>
      <c r="Y15" s="173">
        <f t="shared" si="40"/>
        <v>0</v>
      </c>
      <c r="Z15" s="173">
        <f t="shared" si="40"/>
        <v>0</v>
      </c>
      <c r="AA15" s="173">
        <f t="shared" si="40"/>
        <v>0</v>
      </c>
      <c r="AB15" s="173">
        <f t="shared" si="40"/>
        <v>0</v>
      </c>
      <c r="AC15" s="173">
        <f t="shared" si="40"/>
        <v>0</v>
      </c>
      <c r="AD15" s="176">
        <f t="shared" si="40"/>
        <v>0</v>
      </c>
      <c r="AE15" s="161"/>
      <c r="AF15" s="323" t="s">
        <v>228</v>
      </c>
      <c r="AG15" s="323" t="s">
        <v>228</v>
      </c>
      <c r="AH15" s="297">
        <f>SUM(AH6:AH14)</f>
        <v>0</v>
      </c>
      <c r="AI15" s="298">
        <f t="shared" ref="AI15:BA15" si="41">SUM(AI6:AI14)</f>
        <v>0</v>
      </c>
      <c r="AJ15" s="299">
        <f t="shared" si="41"/>
        <v>0</v>
      </c>
      <c r="AK15" s="300">
        <f t="shared" si="41"/>
        <v>0</v>
      </c>
      <c r="AL15" s="298">
        <f t="shared" si="41"/>
        <v>0</v>
      </c>
      <c r="AM15" s="298">
        <f t="shared" si="41"/>
        <v>0</v>
      </c>
      <c r="AN15" s="298">
        <f t="shared" si="41"/>
        <v>0</v>
      </c>
      <c r="AO15" s="298">
        <f t="shared" si="41"/>
        <v>0</v>
      </c>
      <c r="AP15" s="298">
        <f t="shared" si="41"/>
        <v>0</v>
      </c>
      <c r="AQ15" s="299">
        <f t="shared" si="41"/>
        <v>0</v>
      </c>
      <c r="AR15" s="301">
        <f t="shared" si="41"/>
        <v>0</v>
      </c>
      <c r="AS15" s="298">
        <f t="shared" si="41"/>
        <v>0</v>
      </c>
      <c r="AT15" s="298">
        <f t="shared" si="41"/>
        <v>0</v>
      </c>
      <c r="AU15" s="298">
        <f t="shared" si="41"/>
        <v>0</v>
      </c>
      <c r="AV15" s="298">
        <f t="shared" si="41"/>
        <v>0</v>
      </c>
      <c r="AW15" s="298">
        <f t="shared" si="41"/>
        <v>0</v>
      </c>
      <c r="AX15" s="298">
        <f t="shared" si="41"/>
        <v>0</v>
      </c>
      <c r="AY15" s="298">
        <f t="shared" si="41"/>
        <v>0</v>
      </c>
      <c r="AZ15" s="298">
        <f t="shared" si="41"/>
        <v>0</v>
      </c>
      <c r="BA15" s="299">
        <f t="shared" si="41"/>
        <v>0</v>
      </c>
      <c r="BB15" s="187"/>
    </row>
    <row r="16" spans="1:54" ht="12" customHeight="1" x14ac:dyDescent="0.2">
      <c r="A16" s="2143"/>
      <c r="B16" s="2141"/>
      <c r="C16" s="2181"/>
      <c r="D16" s="2162"/>
      <c r="E16" s="2164"/>
      <c r="F16" s="2171"/>
      <c r="G16" s="2184"/>
      <c r="H16" s="1139"/>
      <c r="I16" s="155" t="str">
        <f>IF(H16="","",IF(OR(F15&lt;1,F15&gt;2),"支払ｴﾗ-(1or2)",IF(OR(G15&lt;1,G15&gt;2),"償還ｴﾗ-(1or2)",IF(F15=1,I15-(H16-H17-1)*I17,"元利均等年賦払"))))</f>
        <v/>
      </c>
      <c r="J16" s="2187"/>
      <c r="K16" s="156">
        <f t="shared" ref="K16:AD16" si="42">IF(OR((K5&lt;$H$15+$H$17),AND($F$15=1,$G$15=1,K5=$H$15+$H$17),AND($F$15=2,$G$15=1,K5=$H$15+$H$17)),0,IF(OR(AND($F$15=1,$G$15=2,K5=$H$15+$H$17),AND($F$15=1,$G$15=1,K5=$H$15+$H$17+1)),$I$16,IF(OR(AND($F$15=2,$G$15=2,K5=$H$15+$H$17),AND($F$15=2,$G$15=1,K5=$H$15+$H$17+1)),ABS(PPMT($J$15,1,$H$16-$H$17,$I$15)),IF(OR(AND($F$15=1,$G$15=2,K5&lt;$H$15+$H$16,K5&gt;$H$15+$H$17),AND($F$15=1,$G$15=1,K5&lt;=$H$15+$H$16,K5&gt;$H$15+$H$17+1)),$I$17,IF(AND($F$15=2,$G$15=2,K5&lt;$H$15+$H$16,K5&gt;$H$15+$H$17),ABS(PPMT($J$15,K5-$H$15-$H$17+1,$H$16-$H$17,$I$15)),IF(AND($F$15=2,$G$15=1,K5&lt;=$H$15+$H$16,K5&gt;$H$15+$H$17+1),ABS(PPMT($J$15,K5-$H$15-$H$17,$H$16-$H$17,$I$15)),0))))))</f>
        <v>0</v>
      </c>
      <c r="L16" s="157">
        <f t="shared" si="42"/>
        <v>0</v>
      </c>
      <c r="M16" s="157">
        <f t="shared" si="42"/>
        <v>0</v>
      </c>
      <c r="N16" s="157">
        <f t="shared" si="42"/>
        <v>0</v>
      </c>
      <c r="O16" s="157">
        <f t="shared" si="42"/>
        <v>0</v>
      </c>
      <c r="P16" s="157">
        <f t="shared" si="42"/>
        <v>0</v>
      </c>
      <c r="Q16" s="157">
        <f t="shared" si="42"/>
        <v>0</v>
      </c>
      <c r="R16" s="157">
        <f t="shared" si="42"/>
        <v>0</v>
      </c>
      <c r="S16" s="157">
        <f t="shared" si="42"/>
        <v>0</v>
      </c>
      <c r="T16" s="158">
        <f t="shared" si="42"/>
        <v>0</v>
      </c>
      <c r="U16" s="159">
        <f t="shared" si="42"/>
        <v>0</v>
      </c>
      <c r="V16" s="157">
        <f t="shared" si="42"/>
        <v>0</v>
      </c>
      <c r="W16" s="157">
        <f t="shared" si="42"/>
        <v>0</v>
      </c>
      <c r="X16" s="157">
        <f t="shared" si="42"/>
        <v>0</v>
      </c>
      <c r="Y16" s="157">
        <f t="shared" si="42"/>
        <v>0</v>
      </c>
      <c r="Z16" s="157">
        <f t="shared" si="42"/>
        <v>0</v>
      </c>
      <c r="AA16" s="157">
        <f t="shared" si="42"/>
        <v>0</v>
      </c>
      <c r="AB16" s="157">
        <f t="shared" si="42"/>
        <v>0</v>
      </c>
      <c r="AC16" s="157">
        <f t="shared" si="42"/>
        <v>0</v>
      </c>
      <c r="AD16" s="160">
        <f t="shared" si="42"/>
        <v>0</v>
      </c>
      <c r="AE16" s="161">
        <f>SUM(K16:AD16)</f>
        <v>0</v>
      </c>
      <c r="AF16" s="321" t="str">
        <f>IF(B36=0," ",B36)</f>
        <v xml:space="preserve"> </v>
      </c>
      <c r="AG16" s="321" t="str">
        <f>IF(C36=0," ",C36)</f>
        <v xml:space="preserve"> </v>
      </c>
      <c r="AH16" s="302">
        <f t="shared" ref="AH16:BA16" si="43">IF(OR(K$5=" ",K$5-($H$36+$H$38)&gt;$H$37-$H$38),0,ABS(IF(K$5-$H$36&gt;=1,IF($F$36=2,CUMPRINC($J$36,$H$37-$H$38,$I$36,IF(K$5-($H$36+$H$38)&lt;=0,1,K$5-($H$36+$H$38)),$H$37-$H$38,0),K36),0)))</f>
        <v>0</v>
      </c>
      <c r="AI16" s="303">
        <f t="shared" si="43"/>
        <v>0</v>
      </c>
      <c r="AJ16" s="304">
        <f t="shared" si="43"/>
        <v>0</v>
      </c>
      <c r="AK16" s="305">
        <f t="shared" si="43"/>
        <v>0</v>
      </c>
      <c r="AL16" s="303">
        <f t="shared" si="43"/>
        <v>0</v>
      </c>
      <c r="AM16" s="303">
        <f t="shared" si="43"/>
        <v>0</v>
      </c>
      <c r="AN16" s="303">
        <f t="shared" si="43"/>
        <v>0</v>
      </c>
      <c r="AO16" s="303">
        <f t="shared" si="43"/>
        <v>0</v>
      </c>
      <c r="AP16" s="303">
        <f t="shared" si="43"/>
        <v>0</v>
      </c>
      <c r="AQ16" s="304">
        <f t="shared" si="43"/>
        <v>0</v>
      </c>
      <c r="AR16" s="302">
        <f t="shared" si="43"/>
        <v>0</v>
      </c>
      <c r="AS16" s="303">
        <f t="shared" si="43"/>
        <v>0</v>
      </c>
      <c r="AT16" s="303">
        <f t="shared" si="43"/>
        <v>0</v>
      </c>
      <c r="AU16" s="303">
        <f t="shared" si="43"/>
        <v>0</v>
      </c>
      <c r="AV16" s="303">
        <f t="shared" si="43"/>
        <v>0</v>
      </c>
      <c r="AW16" s="303">
        <f t="shared" si="43"/>
        <v>0</v>
      </c>
      <c r="AX16" s="303">
        <f t="shared" si="43"/>
        <v>0</v>
      </c>
      <c r="AY16" s="303">
        <f t="shared" si="43"/>
        <v>0</v>
      </c>
      <c r="AZ16" s="303">
        <f t="shared" si="43"/>
        <v>0</v>
      </c>
      <c r="BA16" s="304">
        <f t="shared" si="43"/>
        <v>0</v>
      </c>
    </row>
    <row r="17" spans="1:54" ht="12" customHeight="1" x14ac:dyDescent="0.2">
      <c r="A17" s="2143"/>
      <c r="B17" s="2141"/>
      <c r="C17" s="2181"/>
      <c r="D17" s="2162"/>
      <c r="E17" s="2164"/>
      <c r="F17" s="2172"/>
      <c r="G17" s="2185"/>
      <c r="H17" s="1140"/>
      <c r="I17" s="164" t="str">
        <f>IF(H17="","",IF(H17&gt;=H16,"据置は償還の内数で!!",IF(OR(F15&lt;1,F15&gt;2,G15&lt;1,G15&gt;2),"〃",IF(F15=1,ROUNDDOWN((I15/(H16-H17)),-3),"〃"))))</f>
        <v/>
      </c>
      <c r="J17" s="2187"/>
      <c r="K17" s="177">
        <f t="shared" ref="K17:AD17" si="44">TRUNC(IF($F$15=1,K15*$J$15,IF(AND($F$15=2,$G$15=1,$H$15+$H$17&lt;K5,$H$15+$H$16&gt;=K5),ABS(IPMT($J$15,K5-$H$15-$H$17,$H$16-$H$17,$I$15)),IF(AND($F$15=2,$G$15=2,$H$15+$H$17&lt;=K5,$H$15+$H$16&gt;K5),ABS(IPMT($J$15,K5-$H$15-$H$17+1,$H$16-$H$17,$I$15)),IF(AND($F$15=2,$G$15=1,$H$15&lt;K5,$H$15+$H$17&gt;=K5),ABS(IPMT($J$15,1,$H$16-$H$17,$I$15)),IF(AND($F$15=2,$G$15=2,$H$15&lt;=K5,$H$15+$H$17&gt;K5),ABS(IPMT($J$15,1,$H$16-$H$17,$I$15)),0))))))</f>
        <v>0</v>
      </c>
      <c r="L17" s="178">
        <f t="shared" si="44"/>
        <v>0</v>
      </c>
      <c r="M17" s="178">
        <f t="shared" si="44"/>
        <v>0</v>
      </c>
      <c r="N17" s="178">
        <f t="shared" si="44"/>
        <v>0</v>
      </c>
      <c r="O17" s="178">
        <f t="shared" si="44"/>
        <v>0</v>
      </c>
      <c r="P17" s="178">
        <f t="shared" si="44"/>
        <v>0</v>
      </c>
      <c r="Q17" s="178">
        <f t="shared" si="44"/>
        <v>0</v>
      </c>
      <c r="R17" s="178">
        <f t="shared" si="44"/>
        <v>0</v>
      </c>
      <c r="S17" s="178">
        <f t="shared" si="44"/>
        <v>0</v>
      </c>
      <c r="T17" s="179">
        <f t="shared" si="44"/>
        <v>0</v>
      </c>
      <c r="U17" s="180">
        <f t="shared" si="44"/>
        <v>0</v>
      </c>
      <c r="V17" s="178">
        <f t="shared" si="44"/>
        <v>0</v>
      </c>
      <c r="W17" s="178">
        <f t="shared" si="44"/>
        <v>0</v>
      </c>
      <c r="X17" s="178">
        <f t="shared" si="44"/>
        <v>0</v>
      </c>
      <c r="Y17" s="178">
        <f t="shared" si="44"/>
        <v>0</v>
      </c>
      <c r="Z17" s="178">
        <f t="shared" si="44"/>
        <v>0</v>
      </c>
      <c r="AA17" s="178">
        <f t="shared" si="44"/>
        <v>0</v>
      </c>
      <c r="AB17" s="178">
        <f t="shared" si="44"/>
        <v>0</v>
      </c>
      <c r="AC17" s="178">
        <f t="shared" si="44"/>
        <v>0</v>
      </c>
      <c r="AD17" s="181">
        <f t="shared" si="44"/>
        <v>0</v>
      </c>
      <c r="AE17" s="161">
        <f>SUM(K17:AD17)</f>
        <v>0</v>
      </c>
      <c r="AF17" s="319" t="str">
        <f>IF(B39=0," ",B39)</f>
        <v xml:space="preserve"> </v>
      </c>
      <c r="AG17" s="319" t="str">
        <f>IF(C39=0," ",C39)</f>
        <v xml:space="preserve"> </v>
      </c>
      <c r="AH17" s="289">
        <f t="shared" ref="AH17:AZ17" si="45">IF(OR(K$5=" ",K$5-($H$39+$H$41)&gt;$H$40-$H$41),0,ABS(IF(K$5-$H$39&gt;=1,IF($F$39=2,CUMPRINC($J$39,$H$40-$H$41,$I$39,IF(K$5-($H$39+$H$41)&lt;=0,1,K$5-($H$39+$H$41)),$H$40-$H$41,0),K39),0)))</f>
        <v>0</v>
      </c>
      <c r="AI17" s="286">
        <f t="shared" si="45"/>
        <v>0</v>
      </c>
      <c r="AJ17" s="287">
        <f t="shared" si="45"/>
        <v>0</v>
      </c>
      <c r="AK17" s="288">
        <f t="shared" si="45"/>
        <v>0</v>
      </c>
      <c r="AL17" s="286">
        <f t="shared" si="45"/>
        <v>0</v>
      </c>
      <c r="AM17" s="286">
        <f t="shared" si="45"/>
        <v>0</v>
      </c>
      <c r="AN17" s="286">
        <f t="shared" si="45"/>
        <v>0</v>
      </c>
      <c r="AO17" s="286">
        <f t="shared" si="45"/>
        <v>0</v>
      </c>
      <c r="AP17" s="286">
        <f t="shared" si="45"/>
        <v>0</v>
      </c>
      <c r="AQ17" s="287">
        <f t="shared" si="45"/>
        <v>0</v>
      </c>
      <c r="AR17" s="289">
        <f t="shared" si="45"/>
        <v>0</v>
      </c>
      <c r="AS17" s="286">
        <f t="shared" si="45"/>
        <v>0</v>
      </c>
      <c r="AT17" s="286">
        <f t="shared" si="45"/>
        <v>0</v>
      </c>
      <c r="AU17" s="286">
        <f t="shared" si="45"/>
        <v>0</v>
      </c>
      <c r="AV17" s="286">
        <f t="shared" si="45"/>
        <v>0</v>
      </c>
      <c r="AW17" s="286">
        <f t="shared" si="45"/>
        <v>0</v>
      </c>
      <c r="AX17" s="286">
        <f t="shared" si="45"/>
        <v>0</v>
      </c>
      <c r="AY17" s="286">
        <f t="shared" si="45"/>
        <v>0</v>
      </c>
      <c r="AZ17" s="286">
        <f t="shared" si="45"/>
        <v>0</v>
      </c>
      <c r="BA17" s="287">
        <f>IF(AD$5=" ",0,ABS(IF(AD$5-$H$39&gt;=1,IF($F$39=2,CUMPRINC($J$39,$H$40-$H$41,$I$39,IF(AD$5-($H$39+$H$41)&lt;=0,1,AD$5-($H$39+$H$41)),$H$40-$H$41,0),AD39),0)))</f>
        <v>0</v>
      </c>
      <c r="BB17" s="189"/>
    </row>
    <row r="18" spans="1:54" ht="12" customHeight="1" x14ac:dyDescent="0.2">
      <c r="A18" s="2143"/>
      <c r="B18" s="2140"/>
      <c r="C18" s="2180"/>
      <c r="D18" s="2166"/>
      <c r="E18" s="2165"/>
      <c r="F18" s="2182"/>
      <c r="G18" s="2171"/>
      <c r="H18" s="1138"/>
      <c r="I18" s="171"/>
      <c r="J18" s="2187"/>
      <c r="K18" s="182">
        <f t="shared" ref="K18:AD18" si="46">IF(OR($F$18=2,K5&lt;$H$18),0,IF(AND($F$18=1,$G$18=1,K5=$H$18),0,IF(AND($F$18=1,$G$18=2,K5=$H$18),$I$18,IF(OR(AND($F$18=1,$G$18=1,K5&gt;$H$18,K5&lt;=($H$18+$H$20+1)),AND($F$18=1,$G$18=2,K5&gt;$H$18,K5&lt;=($H$18+$H$20))),$I$18,IF(OR(AND($F$18=1,$G$18=1,K5=($H$18+$H$20+2)),AND($F$18=1,$G$18=2,K5=($H$18+$H$20+1))),$I$18-$I$19,IF(AND($F$18=1,$G$18=1,K5&gt;($H$18+$H$20+2),K5&lt;=($H$18+$H$19+1)),$I$18-$I$19-$I$20*(K5-$H$18-$H$20-2),IF(AND($F$18=1,$G$18=2,K5&gt;($H$18+$H$20+1),K5&lt;=($H$18+$H$19)),$I$18-$I$19-$I$20*(K5-$H$18-$H$20-1),0)))))))</f>
        <v>0</v>
      </c>
      <c r="L18" s="183">
        <f t="shared" si="46"/>
        <v>0</v>
      </c>
      <c r="M18" s="183">
        <f t="shared" si="46"/>
        <v>0</v>
      </c>
      <c r="N18" s="183">
        <f t="shared" si="46"/>
        <v>0</v>
      </c>
      <c r="O18" s="183">
        <f t="shared" si="46"/>
        <v>0</v>
      </c>
      <c r="P18" s="183">
        <f t="shared" si="46"/>
        <v>0</v>
      </c>
      <c r="Q18" s="183">
        <f t="shared" si="46"/>
        <v>0</v>
      </c>
      <c r="R18" s="183">
        <f t="shared" si="46"/>
        <v>0</v>
      </c>
      <c r="S18" s="183">
        <f t="shared" si="46"/>
        <v>0</v>
      </c>
      <c r="T18" s="184">
        <f t="shared" si="46"/>
        <v>0</v>
      </c>
      <c r="U18" s="185">
        <f t="shared" si="46"/>
        <v>0</v>
      </c>
      <c r="V18" s="183">
        <f t="shared" si="46"/>
        <v>0</v>
      </c>
      <c r="W18" s="183">
        <f t="shared" si="46"/>
        <v>0</v>
      </c>
      <c r="X18" s="183">
        <f t="shared" si="46"/>
        <v>0</v>
      </c>
      <c r="Y18" s="183">
        <f t="shared" si="46"/>
        <v>0</v>
      </c>
      <c r="Z18" s="183">
        <f t="shared" si="46"/>
        <v>0</v>
      </c>
      <c r="AA18" s="183">
        <f t="shared" si="46"/>
        <v>0</v>
      </c>
      <c r="AB18" s="183">
        <f t="shared" si="46"/>
        <v>0</v>
      </c>
      <c r="AC18" s="183">
        <f t="shared" si="46"/>
        <v>0</v>
      </c>
      <c r="AD18" s="186">
        <f t="shared" si="46"/>
        <v>0</v>
      </c>
      <c r="AE18" s="161"/>
      <c r="AF18" s="319" t="str">
        <f>IF(B42=0," ",B42)</f>
        <v xml:space="preserve"> </v>
      </c>
      <c r="AG18" s="319" t="str">
        <f>IF(C42=0," ",C42)</f>
        <v xml:space="preserve"> </v>
      </c>
      <c r="AH18" s="289">
        <f t="shared" ref="AH18:AZ18" si="47">IF(OR(K$5=" ",K$5-($H$42+$H$44)&gt;$H$43-$H$44),0,ABS(IF(K$5-$H$42&gt;=1,IF($F$42=2,CUMPRINC($J$42,$H$43-$H$44,$I$42,IF(K$5-($H$42+$H$44)&lt;=0,1,K$5-($H$42+$H$44)),$H$43-$H$44,0),K42),0)))</f>
        <v>0</v>
      </c>
      <c r="AI18" s="286">
        <f t="shared" si="47"/>
        <v>0</v>
      </c>
      <c r="AJ18" s="287">
        <f t="shared" si="47"/>
        <v>0</v>
      </c>
      <c r="AK18" s="288">
        <f t="shared" si="47"/>
        <v>0</v>
      </c>
      <c r="AL18" s="286">
        <f t="shared" si="47"/>
        <v>0</v>
      </c>
      <c r="AM18" s="286">
        <f t="shared" si="47"/>
        <v>0</v>
      </c>
      <c r="AN18" s="286">
        <f t="shared" si="47"/>
        <v>0</v>
      </c>
      <c r="AO18" s="286">
        <f t="shared" si="47"/>
        <v>0</v>
      </c>
      <c r="AP18" s="286">
        <f t="shared" si="47"/>
        <v>0</v>
      </c>
      <c r="AQ18" s="287">
        <f t="shared" si="47"/>
        <v>0</v>
      </c>
      <c r="AR18" s="289">
        <f t="shared" si="47"/>
        <v>0</v>
      </c>
      <c r="AS18" s="286">
        <f t="shared" si="47"/>
        <v>0</v>
      </c>
      <c r="AT18" s="286">
        <f t="shared" si="47"/>
        <v>0</v>
      </c>
      <c r="AU18" s="286">
        <f t="shared" si="47"/>
        <v>0</v>
      </c>
      <c r="AV18" s="286">
        <f t="shared" si="47"/>
        <v>0</v>
      </c>
      <c r="AW18" s="286">
        <f t="shared" si="47"/>
        <v>0</v>
      </c>
      <c r="AX18" s="286">
        <f t="shared" si="47"/>
        <v>0</v>
      </c>
      <c r="AY18" s="286">
        <f t="shared" si="47"/>
        <v>0</v>
      </c>
      <c r="AZ18" s="286">
        <f t="shared" si="47"/>
        <v>0</v>
      </c>
      <c r="BA18" s="287">
        <f>IF(AD$5=" ",0,ABS(IF(AD$5-$H$42&gt;=1,IF($F$42=2,CUMPRINC($J$42,$H$43-$H$44,$I$42,IF(AD$5-($H$42+$H$44)&lt;=0,1,AD$5-($H$42+$H$44)),$H$43-$H$44,0),AD42),0)))</f>
        <v>0</v>
      </c>
    </row>
    <row r="19" spans="1:54" ht="12" customHeight="1" x14ac:dyDescent="0.2">
      <c r="A19" s="2143"/>
      <c r="B19" s="2141"/>
      <c r="C19" s="2181"/>
      <c r="D19" s="2162"/>
      <c r="E19" s="2164"/>
      <c r="F19" s="2182"/>
      <c r="G19" s="2184"/>
      <c r="H19" s="1139"/>
      <c r="I19" s="155" t="str">
        <f>IF(H19="","",IF(OR(F18&lt;1,F18&gt;2),"支払ｴﾗ-(1or2)",IF(OR(G18&lt;1,G18&gt;2),"償還ｴﾗ-(1or2)",IF(F18=1,I18-(H19-H20-1)*I20,"元利均等年賦払"))))</f>
        <v/>
      </c>
      <c r="J19" s="2187"/>
      <c r="K19" s="156">
        <f t="shared" ref="K19:AD19" si="48">IF(OR((K5&lt;$H$18+$H$20),AND($F$18=1,$G$18=1,K5=$H$18+$H$20),AND($F$18=2,$G$18=1,K5=$H$18+$H$20)),0,IF(OR(AND($F$18=1,$G$18=2,K5=$H$18+$H$20),AND($F$18=1,$G$18=1,K5=$H$18+$H$20+1)),$I$19,IF(OR(AND($F$18=2,$G$18=2,K5=$H$18+$H$20),AND($F$18=2,$G$18=1,K5=$H$18+$H$20+1)),ABS(PPMT($J$18,1,$H$19-$H$20,$I$18)),IF(OR(AND($F$18=1,$G$18=2,K5&lt;$H$18+$H$19,K5&gt;$H$18+$H$20),AND($F$18=1,$G$18=1,K5&lt;=$H$18+$H$19,K5&gt;$H$18+$H$20+1)),$I$20,IF(AND($F$18=2,$G$18=2,K5&lt;$H$18+$H$19,K5&gt;$H$18+$H$20),ABS(PPMT($J$18,K5-$H$18-$H$20+1,$H$19-$H$20,$I$18)),IF(AND($F$18=2,$G$18=1,K5&lt;=$H$18+$H$19,K5&gt;$H$18+$H$20+1),ABS(PPMT($J$18,K5-$H$18-$H$20,$H$19-$H$20,$I$18)),0))))))</f>
        <v>0</v>
      </c>
      <c r="L19" s="157">
        <f t="shared" si="48"/>
        <v>0</v>
      </c>
      <c r="M19" s="157">
        <f t="shared" si="48"/>
        <v>0</v>
      </c>
      <c r="N19" s="157">
        <f t="shared" si="48"/>
        <v>0</v>
      </c>
      <c r="O19" s="157">
        <f t="shared" si="48"/>
        <v>0</v>
      </c>
      <c r="P19" s="157">
        <f t="shared" si="48"/>
        <v>0</v>
      </c>
      <c r="Q19" s="157">
        <f t="shared" si="48"/>
        <v>0</v>
      </c>
      <c r="R19" s="157">
        <f t="shared" si="48"/>
        <v>0</v>
      </c>
      <c r="S19" s="157">
        <f t="shared" si="48"/>
        <v>0</v>
      </c>
      <c r="T19" s="158">
        <f t="shared" si="48"/>
        <v>0</v>
      </c>
      <c r="U19" s="159">
        <f t="shared" si="48"/>
        <v>0</v>
      </c>
      <c r="V19" s="157">
        <f t="shared" si="48"/>
        <v>0</v>
      </c>
      <c r="W19" s="157">
        <f t="shared" si="48"/>
        <v>0</v>
      </c>
      <c r="X19" s="157">
        <f t="shared" si="48"/>
        <v>0</v>
      </c>
      <c r="Y19" s="157">
        <f t="shared" si="48"/>
        <v>0</v>
      </c>
      <c r="Z19" s="157">
        <f t="shared" si="48"/>
        <v>0</v>
      </c>
      <c r="AA19" s="157">
        <f t="shared" si="48"/>
        <v>0</v>
      </c>
      <c r="AB19" s="157">
        <f t="shared" si="48"/>
        <v>0</v>
      </c>
      <c r="AC19" s="157">
        <f t="shared" si="48"/>
        <v>0</v>
      </c>
      <c r="AD19" s="160">
        <f t="shared" si="48"/>
        <v>0</v>
      </c>
      <c r="AE19" s="161">
        <f>SUM(K19:AD19)</f>
        <v>0</v>
      </c>
      <c r="AF19" s="319" t="str">
        <f>IF(B45=0," ",B45)</f>
        <v xml:space="preserve"> </v>
      </c>
      <c r="AG19" s="319" t="str">
        <f>IF(C45=0," ",C45)</f>
        <v xml:space="preserve"> </v>
      </c>
      <c r="AH19" s="289">
        <f t="shared" ref="AH19:AZ19" si="49">IF(OR(K$5=" ",K$5-($H$45+$H$47)&gt;$H$46-$H$47),0,ABS(IF(K$5-$H$45&gt;=1,IF($F$45=2,CUMPRINC($J$45,$H$46-$H$47,$I$45,IF(K$5-($H$45+$H$47)&lt;=0,1,K$5-($H$45+$H$47)),$H$46-$H$47,0),K45),0)))</f>
        <v>0</v>
      </c>
      <c r="AI19" s="286">
        <f t="shared" si="49"/>
        <v>0</v>
      </c>
      <c r="AJ19" s="287">
        <f t="shared" si="49"/>
        <v>0</v>
      </c>
      <c r="AK19" s="288">
        <f t="shared" si="49"/>
        <v>0</v>
      </c>
      <c r="AL19" s="286">
        <f t="shared" si="49"/>
        <v>0</v>
      </c>
      <c r="AM19" s="286">
        <f t="shared" si="49"/>
        <v>0</v>
      </c>
      <c r="AN19" s="286">
        <f t="shared" si="49"/>
        <v>0</v>
      </c>
      <c r="AO19" s="286">
        <f t="shared" si="49"/>
        <v>0</v>
      </c>
      <c r="AP19" s="286">
        <f t="shared" si="49"/>
        <v>0</v>
      </c>
      <c r="AQ19" s="287">
        <f t="shared" si="49"/>
        <v>0</v>
      </c>
      <c r="AR19" s="289">
        <f t="shared" si="49"/>
        <v>0</v>
      </c>
      <c r="AS19" s="286">
        <f t="shared" si="49"/>
        <v>0</v>
      </c>
      <c r="AT19" s="286">
        <f t="shared" si="49"/>
        <v>0</v>
      </c>
      <c r="AU19" s="286">
        <f t="shared" si="49"/>
        <v>0</v>
      </c>
      <c r="AV19" s="286">
        <f t="shared" si="49"/>
        <v>0</v>
      </c>
      <c r="AW19" s="286">
        <f t="shared" si="49"/>
        <v>0</v>
      </c>
      <c r="AX19" s="286">
        <f t="shared" si="49"/>
        <v>0</v>
      </c>
      <c r="AY19" s="286">
        <f t="shared" si="49"/>
        <v>0</v>
      </c>
      <c r="AZ19" s="286">
        <f t="shared" si="49"/>
        <v>0</v>
      </c>
      <c r="BA19" s="287">
        <f>IF(AD$5=" ",0,ABS(IF(AD$5-$H$45&gt;=1,IF($F$45=2,CUMPRINC($J$45,$H$46-$H$47,$I$45,IF(AD$5-($H$45+$H$47)&lt;=0,1,AD$5-($H$45+$H$47)),$H$46-$H$47,0),AD45),0)))</f>
        <v>0</v>
      </c>
    </row>
    <row r="20" spans="1:54" ht="12" customHeight="1" x14ac:dyDescent="0.2">
      <c r="A20" s="2143"/>
      <c r="B20" s="2141"/>
      <c r="C20" s="2181"/>
      <c r="D20" s="2162"/>
      <c r="E20" s="2164"/>
      <c r="F20" s="2183"/>
      <c r="G20" s="2185"/>
      <c r="H20" s="1140"/>
      <c r="I20" s="164" t="str">
        <f>IF(H20="","",IF(H20&gt;=H19,"据置は償還の内数で!!",IF(OR(F18&lt;1,F18&gt;2,G18&lt;1,G18&gt;2),"〃",IF(F18=1,ROUNDDOWN((I18/(H19-H20)),-3),"〃"))))</f>
        <v/>
      </c>
      <c r="J20" s="2188"/>
      <c r="K20" s="165">
        <f t="shared" ref="K20:AD20" si="50">TRUNC(IF($F$18=1,K18*$J$18,IF(AND($F$18=2,$G$18=1,$H$18+$H$20&lt;K5,$H$18+$H$19&gt;=K5),ABS(IPMT($J$18,K5-$H$18-$H$20,$H$19-$H$20,$I$18)),IF(AND($F$18=2,$G$18=2,$H$18+$H$20&lt;=K5,$H$18+$H$19&gt;K5),ABS(IPMT($J$18,K5-$H$18-$H$20+1,$H$19-$H$20,$I$18)),IF(AND($F$18=2,$G$18=1,$H$18&lt;K5,$H$18+$H$20&gt;=K5),ABS(IPMT($J$18,1,$H$19-$H$20,$I$18)),IF(AND($F$18=2,$G$18=2,$H$18&lt;=K5,$H$18+$H$20&gt;K5),ABS(IPMT($J$18,1,$H$19-$H$20,$I$18)),0))))))</f>
        <v>0</v>
      </c>
      <c r="L20" s="166">
        <f t="shared" si="50"/>
        <v>0</v>
      </c>
      <c r="M20" s="166">
        <f t="shared" si="50"/>
        <v>0</v>
      </c>
      <c r="N20" s="166">
        <f t="shared" si="50"/>
        <v>0</v>
      </c>
      <c r="O20" s="166">
        <f t="shared" si="50"/>
        <v>0</v>
      </c>
      <c r="P20" s="166">
        <f t="shared" si="50"/>
        <v>0</v>
      </c>
      <c r="Q20" s="166">
        <f t="shared" si="50"/>
        <v>0</v>
      </c>
      <c r="R20" s="166">
        <f t="shared" si="50"/>
        <v>0</v>
      </c>
      <c r="S20" s="166">
        <f t="shared" si="50"/>
        <v>0</v>
      </c>
      <c r="T20" s="167">
        <f t="shared" si="50"/>
        <v>0</v>
      </c>
      <c r="U20" s="168">
        <f t="shared" si="50"/>
        <v>0</v>
      </c>
      <c r="V20" s="166">
        <f t="shared" si="50"/>
        <v>0</v>
      </c>
      <c r="W20" s="166">
        <f t="shared" si="50"/>
        <v>0</v>
      </c>
      <c r="X20" s="166">
        <f t="shared" si="50"/>
        <v>0</v>
      </c>
      <c r="Y20" s="166">
        <f t="shared" si="50"/>
        <v>0</v>
      </c>
      <c r="Z20" s="166">
        <f t="shared" si="50"/>
        <v>0</v>
      </c>
      <c r="AA20" s="166">
        <f t="shared" si="50"/>
        <v>0</v>
      </c>
      <c r="AB20" s="166">
        <f t="shared" si="50"/>
        <v>0</v>
      </c>
      <c r="AC20" s="166">
        <f t="shared" si="50"/>
        <v>0</v>
      </c>
      <c r="AD20" s="169">
        <f t="shared" si="50"/>
        <v>0</v>
      </c>
      <c r="AE20" s="161">
        <f>SUM(K20:AD20)</f>
        <v>0</v>
      </c>
      <c r="AF20" s="319" t="str">
        <f>IF(B48=0," ",B48)</f>
        <v xml:space="preserve"> </v>
      </c>
      <c r="AG20" s="319" t="str">
        <f>IF(C48=0," ",C48)</f>
        <v xml:space="preserve"> </v>
      </c>
      <c r="AH20" s="289">
        <f t="shared" ref="AH20:AZ20" si="51">IF(OR(K$5=" ",K$5-($H$48+$H$50)&gt;$H$49-$H$50),0,ABS(IF(K$5-$H$48&gt;=1,IF($F$48=2,CUMPRINC($J$48,$H$49-$H$50,$I$48,IF(K$5-($H$48+$H$50)&lt;=0,1,K$5-($H$48+$H$50)),$H$49-$H$50,0),K48),0)))</f>
        <v>0</v>
      </c>
      <c r="AI20" s="286">
        <f t="shared" si="51"/>
        <v>0</v>
      </c>
      <c r="AJ20" s="287">
        <f t="shared" si="51"/>
        <v>0</v>
      </c>
      <c r="AK20" s="288">
        <f t="shared" si="51"/>
        <v>0</v>
      </c>
      <c r="AL20" s="286">
        <f t="shared" si="51"/>
        <v>0</v>
      </c>
      <c r="AM20" s="286">
        <f t="shared" si="51"/>
        <v>0</v>
      </c>
      <c r="AN20" s="286">
        <f t="shared" si="51"/>
        <v>0</v>
      </c>
      <c r="AO20" s="286">
        <f t="shared" si="51"/>
        <v>0</v>
      </c>
      <c r="AP20" s="286">
        <f t="shared" si="51"/>
        <v>0</v>
      </c>
      <c r="AQ20" s="287">
        <f t="shared" si="51"/>
        <v>0</v>
      </c>
      <c r="AR20" s="289">
        <f t="shared" si="51"/>
        <v>0</v>
      </c>
      <c r="AS20" s="286">
        <f t="shared" si="51"/>
        <v>0</v>
      </c>
      <c r="AT20" s="286">
        <f t="shared" si="51"/>
        <v>0</v>
      </c>
      <c r="AU20" s="286">
        <f t="shared" si="51"/>
        <v>0</v>
      </c>
      <c r="AV20" s="286">
        <f t="shared" si="51"/>
        <v>0</v>
      </c>
      <c r="AW20" s="286">
        <f t="shared" si="51"/>
        <v>0</v>
      </c>
      <c r="AX20" s="286">
        <f t="shared" si="51"/>
        <v>0</v>
      </c>
      <c r="AY20" s="286">
        <f t="shared" si="51"/>
        <v>0</v>
      </c>
      <c r="AZ20" s="286">
        <f t="shared" si="51"/>
        <v>0</v>
      </c>
      <c r="BA20" s="287">
        <f>IF(AD$5=" ",0,ABS(IF(AD$5-$H$48&gt;=1,IF($F$48=2,CUMPRINC($J$48,$H$49-$H$50,$I$48,IF(AD$5-($H$48+$H$50)&lt;=0,1,AD$5-($H$48+$H$50)),$H$49-$H$50,0),AD48),0)))</f>
        <v>0</v>
      </c>
      <c r="BB20" s="163"/>
    </row>
    <row r="21" spans="1:54" ht="12" customHeight="1" thickBot="1" x14ac:dyDescent="0.25">
      <c r="A21" s="2143"/>
      <c r="B21" s="2140"/>
      <c r="C21" s="2165"/>
      <c r="D21" s="2166"/>
      <c r="E21" s="2165"/>
      <c r="F21" s="2178"/>
      <c r="G21" s="2178"/>
      <c r="H21" s="1141"/>
      <c r="I21" s="171"/>
      <c r="J21" s="2187"/>
      <c r="K21" s="172">
        <f t="shared" ref="K21:AD21" si="52">IF(OR($F$21=2,K5&lt;$H$21),0,IF(AND($F$21=1,$G$21=1,K5=$H$21),0,IF(AND($F$21=1,$G$21=2,K5=$H$21),$I$21,IF(OR(AND($F$21=1,$G$21=1,K5&gt;$H$21,K5&lt;=($H$21+$H$23+1)),AND($F$21=1,$G$21=2,K5&gt;$H$21,K5&lt;=($H$21+$H$23))),$I$21,IF(OR(AND($F$21=1,$G$21=1,K5=($H$21+$H$23+2)),AND($F$21=1,$G$21=2,K5=($H$21+$H$23+1))),$I$21-$I$22,IF(AND($F$21=1,$G$21=1,K5&gt;($H$21+$H$23+2),K5&lt;=($H$21+$H$22+1)),$I$21-$I$22-$I$23*(K5-$H$21-$H$23-2),IF(AND($F$21=1,$G$21=2,K5&gt;($H$21+$H$23+1),K5&lt;=($H$21+$H$22)),$I$21-$I$22-$I$23*(K5-$H$21-$H$23-1),0)))))))</f>
        <v>0</v>
      </c>
      <c r="L21" s="173">
        <f t="shared" si="52"/>
        <v>0</v>
      </c>
      <c r="M21" s="173">
        <f t="shared" si="52"/>
        <v>0</v>
      </c>
      <c r="N21" s="173">
        <f t="shared" si="52"/>
        <v>0</v>
      </c>
      <c r="O21" s="173">
        <f t="shared" si="52"/>
        <v>0</v>
      </c>
      <c r="P21" s="173">
        <f t="shared" si="52"/>
        <v>0</v>
      </c>
      <c r="Q21" s="173">
        <f t="shared" si="52"/>
        <v>0</v>
      </c>
      <c r="R21" s="173">
        <f t="shared" si="52"/>
        <v>0</v>
      </c>
      <c r="S21" s="173">
        <f t="shared" si="52"/>
        <v>0</v>
      </c>
      <c r="T21" s="174">
        <f t="shared" si="52"/>
        <v>0</v>
      </c>
      <c r="U21" s="175">
        <f t="shared" si="52"/>
        <v>0</v>
      </c>
      <c r="V21" s="173">
        <f t="shared" si="52"/>
        <v>0</v>
      </c>
      <c r="W21" s="173">
        <f t="shared" si="52"/>
        <v>0</v>
      </c>
      <c r="X21" s="173">
        <f t="shared" si="52"/>
        <v>0</v>
      </c>
      <c r="Y21" s="173">
        <f t="shared" si="52"/>
        <v>0</v>
      </c>
      <c r="Z21" s="173">
        <f t="shared" si="52"/>
        <v>0</v>
      </c>
      <c r="AA21" s="173">
        <f t="shared" si="52"/>
        <v>0</v>
      </c>
      <c r="AB21" s="173">
        <f t="shared" si="52"/>
        <v>0</v>
      </c>
      <c r="AC21" s="173">
        <f t="shared" si="52"/>
        <v>0</v>
      </c>
      <c r="AD21" s="176">
        <f t="shared" si="52"/>
        <v>0</v>
      </c>
      <c r="AE21" s="161"/>
      <c r="AF21" s="322" t="str">
        <f>IF(B51=0," ",B51)</f>
        <v xml:space="preserve"> </v>
      </c>
      <c r="AG21" s="322" t="str">
        <f>IF(C51=0," ",C51)</f>
        <v xml:space="preserve"> </v>
      </c>
      <c r="AH21" s="295">
        <f t="shared" ref="AH21:AZ21" si="53">IF(OR(K$5=" ",K$5-($H$51+$H$53)&gt;$H$52-$H$53),0,ABS(IF(K$5-$H$51&gt;=1,IF($F$51=2,CUMPRINC($J$51,$H$52-$H$53,$I$51,IF(K$5-($H$51+$H$53)&lt;=0,1,K$5-($H$51+$H$53)),$H$52-$H$53,0),K51),0)))</f>
        <v>0</v>
      </c>
      <c r="AI21" s="292">
        <f t="shared" si="53"/>
        <v>0</v>
      </c>
      <c r="AJ21" s="293">
        <f t="shared" si="53"/>
        <v>0</v>
      </c>
      <c r="AK21" s="294">
        <f t="shared" si="53"/>
        <v>0</v>
      </c>
      <c r="AL21" s="292">
        <f t="shared" si="53"/>
        <v>0</v>
      </c>
      <c r="AM21" s="292">
        <f t="shared" si="53"/>
        <v>0</v>
      </c>
      <c r="AN21" s="292">
        <f t="shared" si="53"/>
        <v>0</v>
      </c>
      <c r="AO21" s="292">
        <f t="shared" si="53"/>
        <v>0</v>
      </c>
      <c r="AP21" s="292">
        <f t="shared" si="53"/>
        <v>0</v>
      </c>
      <c r="AQ21" s="293">
        <f t="shared" si="53"/>
        <v>0</v>
      </c>
      <c r="AR21" s="295">
        <f t="shared" si="53"/>
        <v>0</v>
      </c>
      <c r="AS21" s="292">
        <f t="shared" si="53"/>
        <v>0</v>
      </c>
      <c r="AT21" s="292">
        <f t="shared" si="53"/>
        <v>0</v>
      </c>
      <c r="AU21" s="292">
        <f t="shared" si="53"/>
        <v>0</v>
      </c>
      <c r="AV21" s="292">
        <f t="shared" si="53"/>
        <v>0</v>
      </c>
      <c r="AW21" s="292">
        <f t="shared" si="53"/>
        <v>0</v>
      </c>
      <c r="AX21" s="292">
        <f t="shared" si="53"/>
        <v>0</v>
      </c>
      <c r="AY21" s="292">
        <f t="shared" si="53"/>
        <v>0</v>
      </c>
      <c r="AZ21" s="292">
        <f t="shared" si="53"/>
        <v>0</v>
      </c>
      <c r="BA21" s="293">
        <f>IF(AD$5=" ",0,ABS(IF(AD$5-$H$51&gt;=1,IF($F$51=2,CUMPRINC($J$51,$H$52-$H$53,$I$51,IF(AD$5-($H$51+$H$53)&lt;=0,1,AD$5-($H$51+$H$53)),$H$52-$H$53,0),AD51),0)))</f>
        <v>0</v>
      </c>
    </row>
    <row r="22" spans="1:54" ht="12" customHeight="1" thickTop="1" thickBot="1" x14ac:dyDescent="0.25">
      <c r="A22" s="2143"/>
      <c r="B22" s="2167"/>
      <c r="C22" s="2181"/>
      <c r="D22" s="2189"/>
      <c r="E22" s="2181"/>
      <c r="F22" s="2171"/>
      <c r="G22" s="2184"/>
      <c r="H22" s="1139"/>
      <c r="I22" s="155" t="str">
        <f>IF(H22="","",IF(OR(F21&lt;1,F21&gt;2),"支払ｴﾗ-(1or2)",IF(OR(G21&lt;1,G21&gt;2),"償還ｴﾗ-(1or2)",IF(F21=1,I21-(H22-H23-1)*I23,"元利均等年賦払"))))</f>
        <v/>
      </c>
      <c r="J22" s="2187"/>
      <c r="K22" s="156">
        <f t="shared" ref="K22:AD22" si="54">IF(OR((K5&lt;$H$21+$H$23),AND($F$21=1,$G$21=1,K5=$H$21+$H$23),AND($F$21=2,$G$21=1,K5=$H$21+$H$23)),0,IF(OR(AND($F$21=1,$G$21=2,K5=$H$21+$H$23),AND($F$21=1,$G$21=1,K5=$H$21+$H$23+1)),$I$22,IF(OR(AND($F$21=2,$G$21=2,K5=$H$21+$H$23),AND($F$21=2,$G$21=1,K5=$H$21+$H$23+1)),ABS(PPMT($J$21,1,$H$22-$H$23,$I$21)),IF(OR(AND($F$21=1,$G$21=2,K5&lt;$H$21+$H$22,K5&gt;$H$21+$H$23),AND($F$21=1,$G$21=1,K5&lt;=$H$21+$H$22,K5&gt;$H$21+$H$23+1)),$I$23,IF(AND($F$21=2,$G$21=2,K5&lt;$H$21+$H$22,K5&gt;$H$21+$H$23),ABS(PPMT($J$21,K5-$H$21-$H$23+1,$H$22-$H$23,$I$21)),IF(AND($F$21=2,$G$21=1,K5&lt;=$H$21+$H$22,K5&gt;$H$21+$H$23+1),ABS(PPMT($J$21,K5-$H$21-$H$23,$H$22-$H$23,$I$21)),0))))))</f>
        <v>0</v>
      </c>
      <c r="L22" s="157">
        <f t="shared" si="54"/>
        <v>0</v>
      </c>
      <c r="M22" s="157">
        <f t="shared" si="54"/>
        <v>0</v>
      </c>
      <c r="N22" s="157">
        <f t="shared" si="54"/>
        <v>0</v>
      </c>
      <c r="O22" s="157">
        <f t="shared" si="54"/>
        <v>0</v>
      </c>
      <c r="P22" s="157">
        <f t="shared" si="54"/>
        <v>0</v>
      </c>
      <c r="Q22" s="157">
        <f t="shared" si="54"/>
        <v>0</v>
      </c>
      <c r="R22" s="157">
        <f t="shared" si="54"/>
        <v>0</v>
      </c>
      <c r="S22" s="157">
        <f t="shared" si="54"/>
        <v>0</v>
      </c>
      <c r="T22" s="158">
        <f t="shared" si="54"/>
        <v>0</v>
      </c>
      <c r="U22" s="159">
        <f t="shared" si="54"/>
        <v>0</v>
      </c>
      <c r="V22" s="157">
        <f t="shared" si="54"/>
        <v>0</v>
      </c>
      <c r="W22" s="157">
        <f t="shared" si="54"/>
        <v>0</v>
      </c>
      <c r="X22" s="157">
        <f t="shared" si="54"/>
        <v>0</v>
      </c>
      <c r="Y22" s="157">
        <f t="shared" si="54"/>
        <v>0</v>
      </c>
      <c r="Z22" s="157">
        <f t="shared" si="54"/>
        <v>0</v>
      </c>
      <c r="AA22" s="157">
        <f t="shared" si="54"/>
        <v>0</v>
      </c>
      <c r="AB22" s="157">
        <f t="shared" si="54"/>
        <v>0</v>
      </c>
      <c r="AC22" s="157">
        <f t="shared" si="54"/>
        <v>0</v>
      </c>
      <c r="AD22" s="160">
        <f t="shared" si="54"/>
        <v>0</v>
      </c>
      <c r="AE22" s="161">
        <f>SUM(K22:AD22)</f>
        <v>0</v>
      </c>
      <c r="AF22" s="323" t="s">
        <v>228</v>
      </c>
      <c r="AG22" s="323" t="s">
        <v>228</v>
      </c>
      <c r="AH22" s="306">
        <f>SUM(AH16:AH21)</f>
        <v>0</v>
      </c>
      <c r="AI22" s="307">
        <f t="shared" ref="AI22:BA22" si="55">SUM(AI16:AI21)</f>
        <v>0</v>
      </c>
      <c r="AJ22" s="308">
        <f t="shared" si="55"/>
        <v>0</v>
      </c>
      <c r="AK22" s="309">
        <f t="shared" si="55"/>
        <v>0</v>
      </c>
      <c r="AL22" s="307">
        <f t="shared" si="55"/>
        <v>0</v>
      </c>
      <c r="AM22" s="307">
        <f t="shared" si="55"/>
        <v>0</v>
      </c>
      <c r="AN22" s="307">
        <f t="shared" si="55"/>
        <v>0</v>
      </c>
      <c r="AO22" s="307">
        <f t="shared" si="55"/>
        <v>0</v>
      </c>
      <c r="AP22" s="307">
        <f t="shared" si="55"/>
        <v>0</v>
      </c>
      <c r="AQ22" s="308">
        <f t="shared" si="55"/>
        <v>0</v>
      </c>
      <c r="AR22" s="310">
        <f t="shared" si="55"/>
        <v>0</v>
      </c>
      <c r="AS22" s="307">
        <f t="shared" si="55"/>
        <v>0</v>
      </c>
      <c r="AT22" s="307">
        <f t="shared" si="55"/>
        <v>0</v>
      </c>
      <c r="AU22" s="307">
        <f t="shared" si="55"/>
        <v>0</v>
      </c>
      <c r="AV22" s="307">
        <f t="shared" si="55"/>
        <v>0</v>
      </c>
      <c r="AW22" s="307">
        <f t="shared" si="55"/>
        <v>0</v>
      </c>
      <c r="AX22" s="307">
        <f t="shared" si="55"/>
        <v>0</v>
      </c>
      <c r="AY22" s="307">
        <f t="shared" si="55"/>
        <v>0</v>
      </c>
      <c r="AZ22" s="307">
        <f t="shared" si="55"/>
        <v>0</v>
      </c>
      <c r="BA22" s="308">
        <f t="shared" si="55"/>
        <v>0</v>
      </c>
    </row>
    <row r="23" spans="1:54" ht="12" customHeight="1" thickBot="1" x14ac:dyDescent="0.25">
      <c r="A23" s="2143"/>
      <c r="B23" s="2167"/>
      <c r="C23" s="2181"/>
      <c r="D23" s="2189"/>
      <c r="E23" s="2181"/>
      <c r="F23" s="2172"/>
      <c r="G23" s="2185"/>
      <c r="H23" s="1140"/>
      <c r="I23" s="211" t="str">
        <f>IF(H23="","",IF(H23&gt;=H22,"据置は償還の内数で!!",IF(OR(F21&lt;1,F21&gt;2,G21&lt;1,G21&gt;2),"〃",IF(F21=1,ROUNDDOWN((I21/(H22-H23)),-3),"〃"))))</f>
        <v/>
      </c>
      <c r="J23" s="2187"/>
      <c r="K23" s="177">
        <f t="shared" ref="K23:AD23" si="56">TRUNC(IF($F$21=1,K21*$J$21,IF(AND($F$21=2,$G$21=1,$H$21+$H$23&lt;K5,$H$21+$H$22&gt;=K5),ABS(IPMT($J$21,K5-$H$21-$H$23,$H$22-$H$23,$I$21)),IF(AND($F$21=2,$G$21=2,$H$21+$H$23&lt;=K5,$H$21+$H$22&gt;K5),ABS(IPMT($J$21,K5-$H$21-$H$23+1,$H$22-$H$23,$I$21)),IF(AND($F$21=2,$G$21=1,$H$21&lt;K5,$H$21+$H$23&gt;=K5),ABS(IPMT($J$21,1,$H$22-$H$23,$I$21)),IF(AND($F$21=2,$G$21=2,$H$21&lt;=K5,$H$21+$H$23&gt;K5),ABS(IPMT($J$21,1,$H$22-$H$23,$I$21)),0))))))</f>
        <v>0</v>
      </c>
      <c r="L23" s="178">
        <f t="shared" si="56"/>
        <v>0</v>
      </c>
      <c r="M23" s="178">
        <f t="shared" si="56"/>
        <v>0</v>
      </c>
      <c r="N23" s="178">
        <f t="shared" si="56"/>
        <v>0</v>
      </c>
      <c r="O23" s="178">
        <f t="shared" si="56"/>
        <v>0</v>
      </c>
      <c r="P23" s="178">
        <f t="shared" si="56"/>
        <v>0</v>
      </c>
      <c r="Q23" s="178">
        <f t="shared" si="56"/>
        <v>0</v>
      </c>
      <c r="R23" s="178">
        <f t="shared" si="56"/>
        <v>0</v>
      </c>
      <c r="S23" s="178">
        <f t="shared" si="56"/>
        <v>0</v>
      </c>
      <c r="T23" s="179">
        <f t="shared" si="56"/>
        <v>0</v>
      </c>
      <c r="U23" s="180">
        <f t="shared" si="56"/>
        <v>0</v>
      </c>
      <c r="V23" s="178">
        <f t="shared" si="56"/>
        <v>0</v>
      </c>
      <c r="W23" s="178">
        <f t="shared" si="56"/>
        <v>0</v>
      </c>
      <c r="X23" s="178">
        <f t="shared" si="56"/>
        <v>0</v>
      </c>
      <c r="Y23" s="178">
        <f t="shared" si="56"/>
        <v>0</v>
      </c>
      <c r="Z23" s="178">
        <f t="shared" si="56"/>
        <v>0</v>
      </c>
      <c r="AA23" s="178">
        <f t="shared" si="56"/>
        <v>0</v>
      </c>
      <c r="AB23" s="178">
        <f t="shared" si="56"/>
        <v>0</v>
      </c>
      <c r="AC23" s="178">
        <f t="shared" si="56"/>
        <v>0</v>
      </c>
      <c r="AD23" s="181">
        <f t="shared" si="56"/>
        <v>0</v>
      </c>
      <c r="AE23" s="161">
        <f>SUM(K23:AD23)</f>
        <v>0</v>
      </c>
      <c r="AF23" s="324" t="s">
        <v>33</v>
      </c>
      <c r="AG23" s="324" t="s">
        <v>33</v>
      </c>
      <c r="AH23" s="311">
        <f>SUM(AH15,AH22)</f>
        <v>0</v>
      </c>
      <c r="AI23" s="312">
        <f t="shared" ref="AI23:BA23" si="57">SUM(AI15,AI22)</f>
        <v>0</v>
      </c>
      <c r="AJ23" s="313">
        <f t="shared" si="57"/>
        <v>0</v>
      </c>
      <c r="AK23" s="314">
        <f t="shared" si="57"/>
        <v>0</v>
      </c>
      <c r="AL23" s="312">
        <f t="shared" si="57"/>
        <v>0</v>
      </c>
      <c r="AM23" s="312">
        <f t="shared" si="57"/>
        <v>0</v>
      </c>
      <c r="AN23" s="312">
        <f t="shared" si="57"/>
        <v>0</v>
      </c>
      <c r="AO23" s="312">
        <f t="shared" si="57"/>
        <v>0</v>
      </c>
      <c r="AP23" s="312">
        <f t="shared" si="57"/>
        <v>0</v>
      </c>
      <c r="AQ23" s="313">
        <f t="shared" si="57"/>
        <v>0</v>
      </c>
      <c r="AR23" s="315">
        <f t="shared" si="57"/>
        <v>0</v>
      </c>
      <c r="AS23" s="312">
        <f t="shared" si="57"/>
        <v>0</v>
      </c>
      <c r="AT23" s="312">
        <f t="shared" si="57"/>
        <v>0</v>
      </c>
      <c r="AU23" s="312">
        <f t="shared" si="57"/>
        <v>0</v>
      </c>
      <c r="AV23" s="312">
        <f t="shared" si="57"/>
        <v>0</v>
      </c>
      <c r="AW23" s="312">
        <f t="shared" si="57"/>
        <v>0</v>
      </c>
      <c r="AX23" s="312">
        <f t="shared" si="57"/>
        <v>0</v>
      </c>
      <c r="AY23" s="312">
        <f t="shared" si="57"/>
        <v>0</v>
      </c>
      <c r="AZ23" s="312">
        <f t="shared" si="57"/>
        <v>0</v>
      </c>
      <c r="BA23" s="316">
        <f t="shared" si="57"/>
        <v>0</v>
      </c>
    </row>
    <row r="24" spans="1:54" ht="12" customHeight="1" thickBot="1" x14ac:dyDescent="0.25">
      <c r="A24" s="2143"/>
      <c r="B24" s="2196"/>
      <c r="C24" s="2180"/>
      <c r="D24" s="2197"/>
      <c r="E24" s="2199"/>
      <c r="F24" s="2178"/>
      <c r="G24" s="2171"/>
      <c r="H24" s="1138"/>
      <c r="I24" s="171"/>
      <c r="J24" s="2186"/>
      <c r="K24" s="172">
        <f t="shared" ref="K24:AD24" si="58">IF(OR($F$24=2,K5&lt;$H$24),0,IF(AND($F$24=1,$G$24=1,K5=$H$24),0,IF(AND($F$24=1,$G$24=2,K5=$H$24),$I$24,IF(OR(AND($F$24=1,$G$24=1,K5&gt;$H$24,K5&lt;=($H$24+$H$26+1)),AND($F$24=1,$G$24=2,K5&gt;$H$24,K5&lt;=($H$24+$H$26))),$I$24,IF(OR(AND($F$24=1,$G$24=1,K5=($H$24+$H$26+2)),AND($F$24=1,$G$24=2,K5=($H$24+$H$26+1))),$I$24-$I$25,IF(AND($F$24=1,$G$24=1,K5&gt;($H$24+$H$26+2),K5&lt;=($H$24+$H$25+1)),$I$24-$I$25-$I$26*(K5-$H$24-$H$26-2),IF(AND($F$24=1,$G$24=2,K5&gt;($H$24+$H$26+1),K5&lt;=($H$24+$H$25)),$I$24-$I$25-$I$26*(K5-$H$24-$H$26-1),0)))))))</f>
        <v>0</v>
      </c>
      <c r="L24" s="173">
        <f t="shared" si="58"/>
        <v>0</v>
      </c>
      <c r="M24" s="173">
        <f t="shared" si="58"/>
        <v>0</v>
      </c>
      <c r="N24" s="173">
        <f t="shared" si="58"/>
        <v>0</v>
      </c>
      <c r="O24" s="173">
        <f t="shared" si="58"/>
        <v>0</v>
      </c>
      <c r="P24" s="173">
        <f t="shared" si="58"/>
        <v>0</v>
      </c>
      <c r="Q24" s="173">
        <f t="shared" si="58"/>
        <v>0</v>
      </c>
      <c r="R24" s="173">
        <f t="shared" si="58"/>
        <v>0</v>
      </c>
      <c r="S24" s="173">
        <f t="shared" si="58"/>
        <v>0</v>
      </c>
      <c r="T24" s="174">
        <f t="shared" si="58"/>
        <v>0</v>
      </c>
      <c r="U24" s="175">
        <f t="shared" si="58"/>
        <v>0</v>
      </c>
      <c r="V24" s="173">
        <f t="shared" si="58"/>
        <v>0</v>
      </c>
      <c r="W24" s="173">
        <f t="shared" si="58"/>
        <v>0</v>
      </c>
      <c r="X24" s="173">
        <f t="shared" si="58"/>
        <v>0</v>
      </c>
      <c r="Y24" s="173">
        <f t="shared" si="58"/>
        <v>0</v>
      </c>
      <c r="Z24" s="173">
        <f t="shared" si="58"/>
        <v>0</v>
      </c>
      <c r="AA24" s="173">
        <f t="shared" si="58"/>
        <v>0</v>
      </c>
      <c r="AB24" s="173">
        <f t="shared" si="58"/>
        <v>0</v>
      </c>
      <c r="AC24" s="173">
        <f t="shared" si="58"/>
        <v>0</v>
      </c>
      <c r="AD24" s="176">
        <f t="shared" si="58"/>
        <v>0</v>
      </c>
      <c r="AE24" s="161"/>
      <c r="AF24" s="2275" t="s">
        <v>231</v>
      </c>
      <c r="AG24" s="2276"/>
      <c r="AH24" s="347">
        <f>SUM(SUMIF($AF$6:$AF$23,"購買*",AH$6:AH$23),SUMIF($AF$6:$AF$23,"利用*",AH$6:AH$23))</f>
        <v>0</v>
      </c>
      <c r="AI24" s="348">
        <f t="shared" ref="AI24:BA24" si="59">SUM(SUMIF($AF$6:$AF$23,"購買*",AI$6:AI$23),SUMIF($AF$6:$AF$23,"利用*",AI$6:AI$23))</f>
        <v>0</v>
      </c>
      <c r="AJ24" s="349">
        <f t="shared" si="59"/>
        <v>0</v>
      </c>
      <c r="AK24" s="347">
        <f t="shared" si="59"/>
        <v>0</v>
      </c>
      <c r="AL24" s="348">
        <f t="shared" si="59"/>
        <v>0</v>
      </c>
      <c r="AM24" s="348">
        <f t="shared" si="59"/>
        <v>0</v>
      </c>
      <c r="AN24" s="348">
        <f t="shared" si="59"/>
        <v>0</v>
      </c>
      <c r="AO24" s="348">
        <f t="shared" si="59"/>
        <v>0</v>
      </c>
      <c r="AP24" s="348">
        <f t="shared" si="59"/>
        <v>0</v>
      </c>
      <c r="AQ24" s="349">
        <f t="shared" si="59"/>
        <v>0</v>
      </c>
      <c r="AR24" s="347">
        <f t="shared" si="59"/>
        <v>0</v>
      </c>
      <c r="AS24" s="348">
        <f t="shared" si="59"/>
        <v>0</v>
      </c>
      <c r="AT24" s="348">
        <f t="shared" si="59"/>
        <v>0</v>
      </c>
      <c r="AU24" s="348">
        <f t="shared" si="59"/>
        <v>0</v>
      </c>
      <c r="AV24" s="348">
        <f t="shared" si="59"/>
        <v>0</v>
      </c>
      <c r="AW24" s="348">
        <f t="shared" si="59"/>
        <v>0</v>
      </c>
      <c r="AX24" s="348">
        <f t="shared" si="59"/>
        <v>0</v>
      </c>
      <c r="AY24" s="348">
        <f t="shared" si="59"/>
        <v>0</v>
      </c>
      <c r="AZ24" s="348">
        <f t="shared" si="59"/>
        <v>0</v>
      </c>
      <c r="BA24" s="349">
        <f t="shared" si="59"/>
        <v>0</v>
      </c>
    </row>
    <row r="25" spans="1:54" ht="12" customHeight="1" thickTop="1" thickBot="1" x14ac:dyDescent="0.25">
      <c r="A25" s="2143"/>
      <c r="B25" s="2167"/>
      <c r="C25" s="2181"/>
      <c r="D25" s="2198"/>
      <c r="E25" s="2200"/>
      <c r="F25" s="2171"/>
      <c r="G25" s="2184"/>
      <c r="H25" s="1139"/>
      <c r="I25" s="155" t="str">
        <f>IF(H25="","",IF(OR(F24&lt;1,F24&gt;2),"支払ｴﾗ-(1or2)",IF(OR(G24&lt;1,G24&gt;2),"償還ｴﾗ-(1or2)",IF(F24=1,I24-(H25-H26-1)*I26,"元利均等年賦払"))))</f>
        <v/>
      </c>
      <c r="J25" s="2187"/>
      <c r="K25" s="156">
        <f t="shared" ref="K25:AD25" si="60">IF(OR((K5&lt;$H$24+$H$26),AND($F$24=1,$G$24=1,K5=$H$24+$H$26),AND($F$24=2,$G$24=1,K5=$H$24+$H$26)),0,IF(OR(AND($F$24=1,$G$24=2,K5=$H$24+$H$26),AND($F$24=1,$G$24=1,K5=$H$24+$H$26+1)),$I$25,IF(OR(AND($F$24=2,$G$24=2,K5=$H$24+$H$26),AND($F$24=2,$G$24=1,K5=$H$24+$H$26+1)),ABS(PPMT($J$24,1,$H$25-$H$26,$I$24)),IF(OR(AND($F$24=1,$G$24=2,K5&lt;$H$24+$H$25,K5&gt;$H$24+$H$26),AND($F$24=1,$G$24=1,K5&lt;=$H$24+$H$25,K5&gt;$H$24+$H$26+1)),$I$26,IF(AND($F$24=2,$G$24=2,K5&lt;$H$24+$H$25,K5&gt;$H$24+$H$26),ABS(PPMT($J$24,K5-$H$24-$H$26+1,$H$25-$H$26,$I$24)),IF(AND($F$24=2,$G$24=1,K5&lt;=$H$24+$H$25,K5&gt;$H$24+$H$26+1),ABS(PPMT($J$24,K5-$H$24-$H$26,$H$25-$H$26,$I$24)),0))))))</f>
        <v>0</v>
      </c>
      <c r="L25" s="157">
        <f t="shared" si="60"/>
        <v>0</v>
      </c>
      <c r="M25" s="157">
        <f t="shared" si="60"/>
        <v>0</v>
      </c>
      <c r="N25" s="157">
        <f t="shared" si="60"/>
        <v>0</v>
      </c>
      <c r="O25" s="157">
        <f t="shared" si="60"/>
        <v>0</v>
      </c>
      <c r="P25" s="157">
        <f t="shared" si="60"/>
        <v>0</v>
      </c>
      <c r="Q25" s="157">
        <f t="shared" si="60"/>
        <v>0</v>
      </c>
      <c r="R25" s="157">
        <f t="shared" si="60"/>
        <v>0</v>
      </c>
      <c r="S25" s="157">
        <f t="shared" si="60"/>
        <v>0</v>
      </c>
      <c r="T25" s="158">
        <f t="shared" si="60"/>
        <v>0</v>
      </c>
      <c r="U25" s="159">
        <f t="shared" si="60"/>
        <v>0</v>
      </c>
      <c r="V25" s="157">
        <f t="shared" si="60"/>
        <v>0</v>
      </c>
      <c r="W25" s="157">
        <f t="shared" si="60"/>
        <v>0</v>
      </c>
      <c r="X25" s="157">
        <f t="shared" si="60"/>
        <v>0</v>
      </c>
      <c r="Y25" s="157">
        <f t="shared" si="60"/>
        <v>0</v>
      </c>
      <c r="Z25" s="157">
        <f t="shared" si="60"/>
        <v>0</v>
      </c>
      <c r="AA25" s="157">
        <f t="shared" si="60"/>
        <v>0</v>
      </c>
      <c r="AB25" s="157">
        <f t="shared" si="60"/>
        <v>0</v>
      </c>
      <c r="AC25" s="157">
        <f t="shared" si="60"/>
        <v>0</v>
      </c>
      <c r="AD25" s="160">
        <f t="shared" si="60"/>
        <v>0</v>
      </c>
      <c r="AE25" s="161">
        <f>SUM(K25:AD25)</f>
        <v>0</v>
      </c>
      <c r="AF25" s="2277" t="s">
        <v>232</v>
      </c>
      <c r="AG25" s="2278"/>
      <c r="AH25" s="350">
        <f>AH15-AH24</f>
        <v>0</v>
      </c>
      <c r="AI25" s="351">
        <f t="shared" ref="AI25:BA25" si="61">AI15-AI24</f>
        <v>0</v>
      </c>
      <c r="AJ25" s="352">
        <f t="shared" si="61"/>
        <v>0</v>
      </c>
      <c r="AK25" s="350">
        <f t="shared" si="61"/>
        <v>0</v>
      </c>
      <c r="AL25" s="351">
        <f t="shared" si="61"/>
        <v>0</v>
      </c>
      <c r="AM25" s="351">
        <f t="shared" si="61"/>
        <v>0</v>
      </c>
      <c r="AN25" s="351">
        <f t="shared" si="61"/>
        <v>0</v>
      </c>
      <c r="AO25" s="351">
        <f t="shared" si="61"/>
        <v>0</v>
      </c>
      <c r="AP25" s="351">
        <f t="shared" si="61"/>
        <v>0</v>
      </c>
      <c r="AQ25" s="352">
        <f t="shared" si="61"/>
        <v>0</v>
      </c>
      <c r="AR25" s="350">
        <f t="shared" si="61"/>
        <v>0</v>
      </c>
      <c r="AS25" s="351">
        <f t="shared" si="61"/>
        <v>0</v>
      </c>
      <c r="AT25" s="351">
        <f t="shared" si="61"/>
        <v>0</v>
      </c>
      <c r="AU25" s="351">
        <f t="shared" si="61"/>
        <v>0</v>
      </c>
      <c r="AV25" s="351">
        <f t="shared" si="61"/>
        <v>0</v>
      </c>
      <c r="AW25" s="351">
        <f t="shared" si="61"/>
        <v>0</v>
      </c>
      <c r="AX25" s="351">
        <f t="shared" si="61"/>
        <v>0</v>
      </c>
      <c r="AY25" s="351">
        <f t="shared" si="61"/>
        <v>0</v>
      </c>
      <c r="AZ25" s="351">
        <f t="shared" si="61"/>
        <v>0</v>
      </c>
      <c r="BA25" s="352">
        <f t="shared" si="61"/>
        <v>0</v>
      </c>
    </row>
    <row r="26" spans="1:54" ht="12" customHeight="1" x14ac:dyDescent="0.2">
      <c r="A26" s="2143"/>
      <c r="B26" s="2167"/>
      <c r="C26" s="2181"/>
      <c r="D26" s="2198"/>
      <c r="E26" s="2200"/>
      <c r="F26" s="2172"/>
      <c r="G26" s="2185"/>
      <c r="H26" s="1140"/>
      <c r="I26" s="164" t="str">
        <f>IF(H26="","",IF(H26&gt;=H25,"据置は償還の内数で!!",IF(OR(F24&lt;1,F24&gt;2,G24&lt;1,G24&gt;2),"〃",IF(F24=1,ROUNDDOWN((I24/(H25-H26)),-3),"〃"))))</f>
        <v/>
      </c>
      <c r="J26" s="2187"/>
      <c r="K26" s="177">
        <f t="shared" ref="K26:AD26" si="62">TRUNC(IF($F$24=1,K24*$J$24,IF(AND($F$24=2,$G$24=1,$H$24+$H$26&lt;K5,$H$24+$H$25&gt;=K5),ABS(IPMT($J$24,K5-$H$24-$H$26,$H$25-$H$26,$I$24)),IF(AND($F$24=2,$G$24=2,$H$24+$H$26&lt;=K5,$H$24+$H$25&gt;K5),ABS(IPMT($J$24,K5-$H$24-$H$26+1,$H$25-$H$26,$I$24)),IF(AND($F$24=2,$G$24=1,$H$24&lt;K5,$H$24+$H$26&gt;=K5),ABS(IPMT($J$24,1,$H$25-$H$26,$I$24)),IF(AND($F$24=2,$G$24=2,$H$24&lt;=K5,$H$24+$H$26&gt;K5),ABS(IPMT($J$24,1,$H$25-$H$26,$I$24)),0))))))</f>
        <v>0</v>
      </c>
      <c r="L26" s="178">
        <f t="shared" si="62"/>
        <v>0</v>
      </c>
      <c r="M26" s="178">
        <f t="shared" si="62"/>
        <v>0</v>
      </c>
      <c r="N26" s="178">
        <f t="shared" si="62"/>
        <v>0</v>
      </c>
      <c r="O26" s="178">
        <f t="shared" si="62"/>
        <v>0</v>
      </c>
      <c r="P26" s="178">
        <f t="shared" si="62"/>
        <v>0</v>
      </c>
      <c r="Q26" s="178">
        <f t="shared" si="62"/>
        <v>0</v>
      </c>
      <c r="R26" s="178">
        <f t="shared" si="62"/>
        <v>0</v>
      </c>
      <c r="S26" s="178">
        <f t="shared" si="62"/>
        <v>0</v>
      </c>
      <c r="T26" s="179">
        <f t="shared" si="62"/>
        <v>0</v>
      </c>
      <c r="U26" s="180">
        <f t="shared" si="62"/>
        <v>0</v>
      </c>
      <c r="V26" s="178">
        <f t="shared" si="62"/>
        <v>0</v>
      </c>
      <c r="W26" s="178">
        <f t="shared" si="62"/>
        <v>0</v>
      </c>
      <c r="X26" s="178">
        <f t="shared" si="62"/>
        <v>0</v>
      </c>
      <c r="Y26" s="178">
        <f t="shared" si="62"/>
        <v>0</v>
      </c>
      <c r="Z26" s="178">
        <f t="shared" si="62"/>
        <v>0</v>
      </c>
      <c r="AA26" s="178">
        <f t="shared" si="62"/>
        <v>0</v>
      </c>
      <c r="AB26" s="178">
        <f t="shared" si="62"/>
        <v>0</v>
      </c>
      <c r="AC26" s="178">
        <f t="shared" si="62"/>
        <v>0</v>
      </c>
      <c r="AD26" s="181">
        <f t="shared" si="62"/>
        <v>0</v>
      </c>
      <c r="AE26" s="161">
        <f>SUM(K26:AD26)</f>
        <v>0</v>
      </c>
      <c r="AF26" s="2262"/>
      <c r="AG26" s="2262"/>
      <c r="AH26" s="187"/>
      <c r="AI26" s="187"/>
      <c r="AJ26" s="187"/>
      <c r="AK26" s="187"/>
      <c r="AL26" s="187"/>
    </row>
    <row r="27" spans="1:54" ht="12" customHeight="1" x14ac:dyDescent="0.2">
      <c r="A27" s="2143"/>
      <c r="B27" s="2196"/>
      <c r="C27" s="2180"/>
      <c r="D27" s="2197"/>
      <c r="E27" s="2199"/>
      <c r="F27" s="2178"/>
      <c r="G27" s="2171"/>
      <c r="H27" s="1138"/>
      <c r="I27" s="171"/>
      <c r="J27" s="2186"/>
      <c r="K27" s="182">
        <f t="shared" ref="K27:AD27" si="63">IF(OR($F$27=2,K5&lt;$H$27),0,IF(AND($F$27=1,$G$27=1,K5=$H$27),0,IF(AND($F$27=1,$G$27=2,K5=$H$27),$I$27,IF(OR(AND($F$27=1,$G$27=1,K5&gt;$H$27,K5&lt;=($H$27+$H$29+1)),AND($F$27=1,$G$27=2,K5&gt;$H$27,K5&lt;=($H$27+$H$29))),$I$27,IF(OR(AND($F$27=1,$G$27=1,K5=($H$27+$H$29+2)),AND($F$27=1,$G$27=2,K5=($H$27+$H$29+1))),$I$27-$I$28,IF(AND($F$27=1,$G$27=1,K5&gt;($H$27+$H$29+2),K5&lt;=($H$27+$H$28+1)),$I$27-$I$28-$I$29*(K5-$H$27-$H$29-2),IF(AND($F$27=1,$G$27=2,K5&gt;($H$27+$H$29+1),K5&lt;=($H$27+$H$28)),$I$27-$I$28-$I$29*(K5-$H$27-$H$29-1),0)))))))</f>
        <v>0</v>
      </c>
      <c r="L27" s="183">
        <f t="shared" si="63"/>
        <v>0</v>
      </c>
      <c r="M27" s="183">
        <f t="shared" si="63"/>
        <v>0</v>
      </c>
      <c r="N27" s="183">
        <f t="shared" si="63"/>
        <v>0</v>
      </c>
      <c r="O27" s="183">
        <f t="shared" si="63"/>
        <v>0</v>
      </c>
      <c r="P27" s="183">
        <f t="shared" si="63"/>
        <v>0</v>
      </c>
      <c r="Q27" s="183">
        <f t="shared" si="63"/>
        <v>0</v>
      </c>
      <c r="R27" s="183">
        <f t="shared" si="63"/>
        <v>0</v>
      </c>
      <c r="S27" s="183">
        <f t="shared" si="63"/>
        <v>0</v>
      </c>
      <c r="T27" s="184">
        <f t="shared" si="63"/>
        <v>0</v>
      </c>
      <c r="U27" s="185">
        <f t="shared" si="63"/>
        <v>0</v>
      </c>
      <c r="V27" s="183">
        <f t="shared" si="63"/>
        <v>0</v>
      </c>
      <c r="W27" s="183">
        <f t="shared" si="63"/>
        <v>0</v>
      </c>
      <c r="X27" s="183">
        <f t="shared" si="63"/>
        <v>0</v>
      </c>
      <c r="Y27" s="183">
        <f t="shared" si="63"/>
        <v>0</v>
      </c>
      <c r="Z27" s="183">
        <f t="shared" si="63"/>
        <v>0</v>
      </c>
      <c r="AA27" s="183">
        <f t="shared" si="63"/>
        <v>0</v>
      </c>
      <c r="AB27" s="183">
        <f t="shared" si="63"/>
        <v>0</v>
      </c>
      <c r="AC27" s="183">
        <f t="shared" si="63"/>
        <v>0</v>
      </c>
      <c r="AD27" s="186">
        <f t="shared" si="63"/>
        <v>0</v>
      </c>
      <c r="AE27" s="161"/>
      <c r="AF27" s="161"/>
      <c r="AG27" s="318"/>
      <c r="AH27" s="187"/>
      <c r="AI27" s="187"/>
      <c r="AJ27" s="187"/>
      <c r="AK27" s="187"/>
      <c r="AL27" s="187"/>
    </row>
    <row r="28" spans="1:54" ht="12" customHeight="1" x14ac:dyDescent="0.2">
      <c r="A28" s="2143"/>
      <c r="B28" s="2167"/>
      <c r="C28" s="2181"/>
      <c r="D28" s="2198"/>
      <c r="E28" s="2200"/>
      <c r="F28" s="2171"/>
      <c r="G28" s="2184"/>
      <c r="H28" s="1139"/>
      <c r="I28" s="155" t="str">
        <f>IF(H28="","",IF(OR(F27&lt;1,F27&gt;2),"支払ｴﾗ-(1or2)",IF(OR(G27&lt;1,G27&gt;2),"償還ｴﾗ-(1or2)",IF(F27=1,I27-(H28-H29-1)*I29,"元利均等年賦払"))))</f>
        <v/>
      </c>
      <c r="J28" s="2187"/>
      <c r="K28" s="156">
        <f t="shared" ref="K28:AD28" si="64">IF(OR((K5&lt;$H$27+$H$29),AND($F$27=1,$G$27=1,K5=$H$27+$H$29),AND($F$27=2,$G$27=1,K5=$H$27+$H$29)),0,IF(OR(AND($F$27=1,$G$27=2,K5=$H$27+$H$29),AND($F$27=1,$G$27=1,K5=$H$27+$H$29+1)),$I$28,IF(OR(AND($F$27=2,$G$27=2,K5=$H$27+$H$29),AND($F$27=2,$G$27=1,K5=$H$27+$H$29+1)),ABS(PPMT($J$27,1,$H$28-$H$29,$I$27)),IF(OR(AND($F$27=1,$G$27=2,K5&lt;$H$27+$H$28,K5&gt;$H$27+$H$29),AND($F$27=1,$G$27=1,K5&lt;=$H$27+$H$28,K5&gt;$H$27+$H$29+1)),$I$29,IF(AND($F$27=2,$G$27=2,K5&lt;$H$27+$H$28,K5&gt;$H$27+$H$29),ABS(PPMT($J$27,K5-$H$27-$H$29+1,$H$28-$H$29,$I$27)),IF(AND($F$27=2,$G$27=1,K5&lt;=$H$27+$H$28,K5&gt;$H$27+$H$29+1),ABS(PPMT($J$27,K5-$H$27-$H$29,$H$28-$H$29,$I$27)),0))))))</f>
        <v>0</v>
      </c>
      <c r="L28" s="157">
        <f t="shared" si="64"/>
        <v>0</v>
      </c>
      <c r="M28" s="157">
        <f t="shared" si="64"/>
        <v>0</v>
      </c>
      <c r="N28" s="157">
        <f t="shared" si="64"/>
        <v>0</v>
      </c>
      <c r="O28" s="157">
        <f t="shared" si="64"/>
        <v>0</v>
      </c>
      <c r="P28" s="157">
        <f t="shared" si="64"/>
        <v>0</v>
      </c>
      <c r="Q28" s="157">
        <f t="shared" si="64"/>
        <v>0</v>
      </c>
      <c r="R28" s="157">
        <f t="shared" si="64"/>
        <v>0</v>
      </c>
      <c r="S28" s="157">
        <f t="shared" si="64"/>
        <v>0</v>
      </c>
      <c r="T28" s="158">
        <f t="shared" si="64"/>
        <v>0</v>
      </c>
      <c r="U28" s="159">
        <f t="shared" si="64"/>
        <v>0</v>
      </c>
      <c r="V28" s="157">
        <f t="shared" si="64"/>
        <v>0</v>
      </c>
      <c r="W28" s="157">
        <f t="shared" si="64"/>
        <v>0</v>
      </c>
      <c r="X28" s="157">
        <f t="shared" si="64"/>
        <v>0</v>
      </c>
      <c r="Y28" s="157">
        <f t="shared" si="64"/>
        <v>0</v>
      </c>
      <c r="Z28" s="157">
        <f t="shared" si="64"/>
        <v>0</v>
      </c>
      <c r="AA28" s="157">
        <f t="shared" si="64"/>
        <v>0</v>
      </c>
      <c r="AB28" s="157">
        <f t="shared" si="64"/>
        <v>0</v>
      </c>
      <c r="AC28" s="157">
        <f t="shared" si="64"/>
        <v>0</v>
      </c>
      <c r="AD28" s="160">
        <f t="shared" si="64"/>
        <v>0</v>
      </c>
      <c r="AE28" s="161">
        <f>SUM(K28:AD28)</f>
        <v>0</v>
      </c>
      <c r="AF28" s="161"/>
      <c r="AG28" s="318"/>
      <c r="AH28" s="325"/>
      <c r="AI28" s="325"/>
      <c r="AJ28" s="325"/>
      <c r="AK28" s="325"/>
      <c r="AL28" s="325"/>
      <c r="AM28" s="325"/>
    </row>
    <row r="29" spans="1:54" ht="12" customHeight="1" x14ac:dyDescent="0.2">
      <c r="A29" s="2143"/>
      <c r="B29" s="2167"/>
      <c r="C29" s="2181"/>
      <c r="D29" s="2198"/>
      <c r="E29" s="2200"/>
      <c r="F29" s="2172"/>
      <c r="G29" s="2185"/>
      <c r="H29" s="1140"/>
      <c r="I29" s="164" t="str">
        <f>IF(H29="","",IF(H29&gt;=H28,"据置は償還の内数で!!",IF(OR(F27&lt;1,F27&gt;2,G27&lt;1,G27&gt;2),"〃",IF(F27=1,ROUNDDOWN((I27/(H28-H29)),-3),"〃"))))</f>
        <v/>
      </c>
      <c r="J29" s="2187"/>
      <c r="K29" s="177">
        <f t="shared" ref="K29:AD29" si="65">TRUNC(IF($F$27=1,K27*$J$27,IF(AND($F$27=2,$G$27=1,$H$27+$H$29&lt;K5,$H$27+$H$28&gt;=K5),ABS(IPMT($J$27,K5-$H$27-$H$29,$H$28-$H$29,$I$27)),IF(AND($F$27=2,$G$27=2,$H$27+$H$29&lt;=K5,$H$27+$H$28&gt;K5),ABS(IPMT($J$27,K5-$H$27-$H$29+1,$H$28-$H$29,$I$27)),IF(AND($F$27=2,$G$27=1,$H$27&lt;K5,$H$27+$H$29&gt;=K5),ABS(IPMT($J$27,1,$H$28-$H$29,$I$27)),IF(AND($F$27=2,$G$27=2,$H$27&lt;=K5,$H$27+$H$29&gt;K5),ABS(IPMT($J$27,1,$H$28-$H$29,$I$27)),0))))))</f>
        <v>0</v>
      </c>
      <c r="L29" s="178">
        <f t="shared" si="65"/>
        <v>0</v>
      </c>
      <c r="M29" s="178">
        <f t="shared" si="65"/>
        <v>0</v>
      </c>
      <c r="N29" s="178">
        <f t="shared" si="65"/>
        <v>0</v>
      </c>
      <c r="O29" s="178">
        <f t="shared" si="65"/>
        <v>0</v>
      </c>
      <c r="P29" s="178">
        <f t="shared" si="65"/>
        <v>0</v>
      </c>
      <c r="Q29" s="178">
        <f t="shared" si="65"/>
        <v>0</v>
      </c>
      <c r="R29" s="178">
        <f t="shared" si="65"/>
        <v>0</v>
      </c>
      <c r="S29" s="178">
        <f t="shared" si="65"/>
        <v>0</v>
      </c>
      <c r="T29" s="179">
        <f t="shared" si="65"/>
        <v>0</v>
      </c>
      <c r="U29" s="180">
        <f t="shared" si="65"/>
        <v>0</v>
      </c>
      <c r="V29" s="178">
        <f t="shared" si="65"/>
        <v>0</v>
      </c>
      <c r="W29" s="178">
        <f t="shared" si="65"/>
        <v>0</v>
      </c>
      <c r="X29" s="178">
        <f t="shared" si="65"/>
        <v>0</v>
      </c>
      <c r="Y29" s="178">
        <f t="shared" si="65"/>
        <v>0</v>
      </c>
      <c r="Z29" s="178">
        <f t="shared" si="65"/>
        <v>0</v>
      </c>
      <c r="AA29" s="178">
        <f t="shared" si="65"/>
        <v>0</v>
      </c>
      <c r="AB29" s="178">
        <f t="shared" si="65"/>
        <v>0</v>
      </c>
      <c r="AC29" s="178">
        <f t="shared" si="65"/>
        <v>0</v>
      </c>
      <c r="AD29" s="181">
        <f t="shared" si="65"/>
        <v>0</v>
      </c>
      <c r="AE29" s="161">
        <f>SUM(K29:AD29)</f>
        <v>0</v>
      </c>
      <c r="AF29" s="161"/>
      <c r="AG29" s="318"/>
      <c r="AH29" s="325"/>
      <c r="AI29" s="325"/>
      <c r="AJ29" s="325"/>
      <c r="AK29" s="325"/>
      <c r="AL29" s="325"/>
      <c r="AM29" s="325"/>
    </row>
    <row r="30" spans="1:54" ht="12" customHeight="1" x14ac:dyDescent="0.2">
      <c r="A30" s="2143"/>
      <c r="B30" s="2196"/>
      <c r="C30" s="2180"/>
      <c r="D30" s="2197"/>
      <c r="E30" s="2199"/>
      <c r="F30" s="2178"/>
      <c r="G30" s="2178"/>
      <c r="H30" s="1138"/>
      <c r="I30" s="171"/>
      <c r="J30" s="2188"/>
      <c r="K30" s="182">
        <f t="shared" ref="K30:AD30" si="66">IF(OR($F$30=2,K5&lt;$H$30),0,IF(AND($F$30=1,$G$30=1,K5=$H$30),0,IF(AND($F$30=1,$G$30=2,K5=$H$30),$I$30,IF(OR(AND($F$30=1,$G$30=1,K5&gt;$H$30,K5&lt;=($H$30+$H$32+1)),AND($F$30=1,$G$30=2,K5&gt;$H$30,K5&lt;=($H$30+$H$32))),$I$30,IF(OR(AND($F$30=1,$G$30=1,K5=($H$30+$H$32+2)),AND($F$30=1,$G$30=2,K5=($H$30+$H$32+1))),$I$30-$I$31,IF(AND($F$30=1,$G$30=1,K5&gt;($H$30+$H$32+2),K5&lt;=($H$30+$H$31+1)),$I$30-$I$31-$I$32*(K5-$H$30-$H$32-2),IF(AND($F$30=1,$G$30=2,K5&gt;($H$30+$H$32+1),K5&lt;=($H$30+$H$31)),$I$30-$I$31-$I$32*(K5-$H$30-$H$32-1),0)))))))</f>
        <v>0</v>
      </c>
      <c r="L30" s="183">
        <f t="shared" si="66"/>
        <v>0</v>
      </c>
      <c r="M30" s="183">
        <f t="shared" si="66"/>
        <v>0</v>
      </c>
      <c r="N30" s="183">
        <f t="shared" si="66"/>
        <v>0</v>
      </c>
      <c r="O30" s="183">
        <f t="shared" si="66"/>
        <v>0</v>
      </c>
      <c r="P30" s="183">
        <f t="shared" si="66"/>
        <v>0</v>
      </c>
      <c r="Q30" s="183">
        <f t="shared" si="66"/>
        <v>0</v>
      </c>
      <c r="R30" s="183">
        <f t="shared" si="66"/>
        <v>0</v>
      </c>
      <c r="S30" s="183">
        <f t="shared" si="66"/>
        <v>0</v>
      </c>
      <c r="T30" s="184">
        <f t="shared" si="66"/>
        <v>0</v>
      </c>
      <c r="U30" s="185">
        <f t="shared" si="66"/>
        <v>0</v>
      </c>
      <c r="V30" s="183">
        <f t="shared" si="66"/>
        <v>0</v>
      </c>
      <c r="W30" s="183">
        <f t="shared" si="66"/>
        <v>0</v>
      </c>
      <c r="X30" s="183">
        <f t="shared" si="66"/>
        <v>0</v>
      </c>
      <c r="Y30" s="183">
        <f t="shared" si="66"/>
        <v>0</v>
      </c>
      <c r="Z30" s="183">
        <f t="shared" si="66"/>
        <v>0</v>
      </c>
      <c r="AA30" s="183">
        <f t="shared" si="66"/>
        <v>0</v>
      </c>
      <c r="AB30" s="183">
        <f t="shared" si="66"/>
        <v>0</v>
      </c>
      <c r="AC30" s="183">
        <f t="shared" si="66"/>
        <v>0</v>
      </c>
      <c r="AD30" s="186">
        <f t="shared" si="66"/>
        <v>0</v>
      </c>
      <c r="AE30" s="161"/>
      <c r="AF30" s="161"/>
      <c r="AG30" s="318"/>
    </row>
    <row r="31" spans="1:54" ht="12" customHeight="1" x14ac:dyDescent="0.2">
      <c r="A31" s="2143"/>
      <c r="B31" s="2167"/>
      <c r="C31" s="2181"/>
      <c r="D31" s="2198"/>
      <c r="E31" s="2200"/>
      <c r="F31" s="2171"/>
      <c r="G31" s="2184"/>
      <c r="H31" s="1139"/>
      <c r="I31" s="196" t="str">
        <f>IF(H31="","",IF(OR(F30&lt;1,F30&gt;2),"支払ｴﾗ-(1or2)",IF(OR(G30&lt;1,G30&gt;2),"償還ｴﾗ-(1or2)",IF(F30=1,I30-(H31-H32-1)*I32,"元利均等年賦払"))))</f>
        <v/>
      </c>
      <c r="J31" s="2205"/>
      <c r="K31" s="156">
        <f t="shared" ref="K31:AD31" si="67">IF(OR((K5&lt;$H$30+$H$32),AND($F$30=1,$G$30=1,K5=$H$30+$H$32),AND($F$30=2,$G$30=1,K5=$H$30+$H$32)),0,IF(OR(AND($F$30=1,$G$30=2,K5=$H$30+$H$32),AND($F$30=1,$G$30=1,K5=$H$30+$H$32+1)),$I$31,IF(OR(AND($F$30=2,$G$30=2,K5=$H$30+$H$32),AND($F$30=2,$G$30=1,K5=$H$30+$H$32+1)),ABS(PPMT($J$30,1,$H$31-$H$32,$I$30)),IF(OR(AND($F$30=1,$G$30=2,K5&lt;$H$30+$H$31,K5&gt;$H$30+$H$32),AND($F$30=1,$G$30=1,K5&lt;=$H$30+$H$31,K5&gt;$H$30+$H$32+1)),$I$32,IF(AND($F$30=2,$G$30=2,K5&lt;$H$30+$H$31,K5&gt;$H$30+$H$32),ABS(PPMT($J$30,K5-$H$30-$H$32+1,$H$31-$H$32,$I$30)),IF(AND($F$30=2,$G$30=1,K5&lt;=$H$30+$H$31,K5&gt;$H$30+$H$32+1),ABS(PPMT($J$30,K5-$H$30-$H$32,$H$31-$H$32,$I$30)),0))))))</f>
        <v>0</v>
      </c>
      <c r="L31" s="157">
        <f t="shared" si="67"/>
        <v>0</v>
      </c>
      <c r="M31" s="157">
        <f t="shared" si="67"/>
        <v>0</v>
      </c>
      <c r="N31" s="157">
        <f t="shared" si="67"/>
        <v>0</v>
      </c>
      <c r="O31" s="157">
        <f t="shared" si="67"/>
        <v>0</v>
      </c>
      <c r="P31" s="157">
        <f t="shared" si="67"/>
        <v>0</v>
      </c>
      <c r="Q31" s="157">
        <f t="shared" si="67"/>
        <v>0</v>
      </c>
      <c r="R31" s="157">
        <f t="shared" si="67"/>
        <v>0</v>
      </c>
      <c r="S31" s="157">
        <f t="shared" si="67"/>
        <v>0</v>
      </c>
      <c r="T31" s="158">
        <f t="shared" si="67"/>
        <v>0</v>
      </c>
      <c r="U31" s="159">
        <f t="shared" si="67"/>
        <v>0</v>
      </c>
      <c r="V31" s="157">
        <f t="shared" si="67"/>
        <v>0</v>
      </c>
      <c r="W31" s="157">
        <f t="shared" si="67"/>
        <v>0</v>
      </c>
      <c r="X31" s="157">
        <f t="shared" si="67"/>
        <v>0</v>
      </c>
      <c r="Y31" s="157">
        <f t="shared" si="67"/>
        <v>0</v>
      </c>
      <c r="Z31" s="157">
        <f t="shared" si="67"/>
        <v>0</v>
      </c>
      <c r="AA31" s="157">
        <f t="shared" si="67"/>
        <v>0</v>
      </c>
      <c r="AB31" s="157">
        <f t="shared" si="67"/>
        <v>0</v>
      </c>
      <c r="AC31" s="157">
        <f t="shared" si="67"/>
        <v>0</v>
      </c>
      <c r="AD31" s="160">
        <f t="shared" si="67"/>
        <v>0</v>
      </c>
      <c r="AE31" s="161">
        <f>SUM(K31:AD31)</f>
        <v>0</v>
      </c>
      <c r="AF31" s="161"/>
      <c r="AG31" s="318"/>
    </row>
    <row r="32" spans="1:54" ht="12" customHeight="1" thickBot="1" x14ac:dyDescent="0.25">
      <c r="A32" s="2143"/>
      <c r="B32" s="2167"/>
      <c r="C32" s="2181"/>
      <c r="D32" s="2198"/>
      <c r="E32" s="2200"/>
      <c r="F32" s="2203"/>
      <c r="G32" s="2204"/>
      <c r="H32" s="1140"/>
      <c r="I32" s="191" t="str">
        <f>IF(H32="","",IF(H32&gt;=H31,"据置は償還の内数で!!",IF(OR(F30&lt;1,F30&gt;2,G30&lt;1,G30&gt;2),"〃",IF(F30=1,ROUNDDOWN((I30/(H31-H32)),-3),"〃"))))</f>
        <v/>
      </c>
      <c r="J32" s="2206"/>
      <c r="K32" s="177">
        <f t="shared" ref="K32:AD32" si="68">TRUNC(IF($F$30=1,K30*$J$30,IF(AND($F$30=2,$G$30=1,$H$30+$H$32&lt;K5,$H$30+$H$31&gt;=K5),ABS(IPMT($J$30,K5-$H$30-$H$32,$H$31-$H$32,$I$30)),IF(AND($F$30=2,$G$30=2,$H$30+$H$32&lt;=K5,$H$30+$H$31&gt;K5),ABS(IPMT($J$30,K5-$H$30-$H$32+1,$H$31-$H$32,$I$30)),IF(AND($F$30=2,$G$30=1,$H$30&lt;K5,$H$30+$H$32&gt;=K5),ABS(IPMT($J$30,1,$H$31-$H$32,$I$30)),IF(AND($F$30=2,$G$30=2,$H$30&lt;=K5,$H$30+$H$32&gt;K5),ABS(IPMT($J$30,1,$H$31-$H$32,$I$30)),0))))))</f>
        <v>0</v>
      </c>
      <c r="L32" s="192">
        <f t="shared" si="68"/>
        <v>0</v>
      </c>
      <c r="M32" s="192">
        <f t="shared" si="68"/>
        <v>0</v>
      </c>
      <c r="N32" s="192">
        <f t="shared" si="68"/>
        <v>0</v>
      </c>
      <c r="O32" s="192">
        <f t="shared" si="68"/>
        <v>0</v>
      </c>
      <c r="P32" s="192">
        <f t="shared" si="68"/>
        <v>0</v>
      </c>
      <c r="Q32" s="192">
        <f t="shared" si="68"/>
        <v>0</v>
      </c>
      <c r="R32" s="192">
        <f t="shared" si="68"/>
        <v>0</v>
      </c>
      <c r="S32" s="192">
        <f t="shared" si="68"/>
        <v>0</v>
      </c>
      <c r="T32" s="193">
        <f t="shared" si="68"/>
        <v>0</v>
      </c>
      <c r="U32" s="194">
        <f t="shared" si="68"/>
        <v>0</v>
      </c>
      <c r="V32" s="192">
        <f t="shared" si="68"/>
        <v>0</v>
      </c>
      <c r="W32" s="192">
        <f t="shared" si="68"/>
        <v>0</v>
      </c>
      <c r="X32" s="192">
        <f t="shared" si="68"/>
        <v>0</v>
      </c>
      <c r="Y32" s="192">
        <f t="shared" si="68"/>
        <v>0</v>
      </c>
      <c r="Z32" s="192">
        <f t="shared" si="68"/>
        <v>0</v>
      </c>
      <c r="AA32" s="192">
        <f t="shared" si="68"/>
        <v>0</v>
      </c>
      <c r="AB32" s="192">
        <f t="shared" si="68"/>
        <v>0</v>
      </c>
      <c r="AC32" s="192">
        <f t="shared" si="68"/>
        <v>0</v>
      </c>
      <c r="AD32" s="181">
        <f t="shared" si="68"/>
        <v>0</v>
      </c>
      <c r="AE32" s="161">
        <f>SUM(K32:AD32)</f>
        <v>0</v>
      </c>
      <c r="AF32" s="161"/>
      <c r="AG32" s="318"/>
    </row>
    <row r="33" spans="1:33" ht="12" customHeight="1" thickTop="1" x14ac:dyDescent="0.2">
      <c r="A33" s="2143"/>
      <c r="B33" s="2190"/>
      <c r="C33" s="2193" t="s">
        <v>119</v>
      </c>
      <c r="D33" s="2193" t="s">
        <v>119</v>
      </c>
      <c r="E33" s="2193" t="s">
        <v>119</v>
      </c>
      <c r="F33" s="2213" t="s">
        <v>120</v>
      </c>
      <c r="G33" s="2216" t="s">
        <v>119</v>
      </c>
      <c r="H33" s="2193" t="s">
        <v>119</v>
      </c>
      <c r="I33" s="2207">
        <f>SUM(I6,I9,I12,I15,I18,I21,I24,I27,I30)</f>
        <v>0</v>
      </c>
      <c r="J33" s="2210" t="s">
        <v>119</v>
      </c>
      <c r="K33" s="197">
        <f>SUM(AH6:AH14)</f>
        <v>0</v>
      </c>
      <c r="L33" s="198">
        <f t="shared" ref="L33:AD33" si="69">SUM(AI6:AI14)</f>
        <v>0</v>
      </c>
      <c r="M33" s="198">
        <f t="shared" si="69"/>
        <v>0</v>
      </c>
      <c r="N33" s="198">
        <f t="shared" si="69"/>
        <v>0</v>
      </c>
      <c r="O33" s="198">
        <f t="shared" si="69"/>
        <v>0</v>
      </c>
      <c r="P33" s="198">
        <f t="shared" si="69"/>
        <v>0</v>
      </c>
      <c r="Q33" s="198">
        <f t="shared" si="69"/>
        <v>0</v>
      </c>
      <c r="R33" s="198">
        <f t="shared" si="69"/>
        <v>0</v>
      </c>
      <c r="S33" s="198">
        <f t="shared" si="69"/>
        <v>0</v>
      </c>
      <c r="T33" s="199">
        <f t="shared" si="69"/>
        <v>0</v>
      </c>
      <c r="U33" s="200">
        <f t="shared" si="69"/>
        <v>0</v>
      </c>
      <c r="V33" s="198">
        <f t="shared" si="69"/>
        <v>0</v>
      </c>
      <c r="W33" s="198">
        <f t="shared" si="69"/>
        <v>0</v>
      </c>
      <c r="X33" s="198">
        <f t="shared" si="69"/>
        <v>0</v>
      </c>
      <c r="Y33" s="198">
        <f t="shared" si="69"/>
        <v>0</v>
      </c>
      <c r="Z33" s="198">
        <f t="shared" si="69"/>
        <v>0</v>
      </c>
      <c r="AA33" s="198">
        <f t="shared" si="69"/>
        <v>0</v>
      </c>
      <c r="AB33" s="198">
        <f t="shared" si="69"/>
        <v>0</v>
      </c>
      <c r="AC33" s="198">
        <f t="shared" si="69"/>
        <v>0</v>
      </c>
      <c r="AD33" s="199">
        <f t="shared" si="69"/>
        <v>0</v>
      </c>
      <c r="AE33" s="161"/>
      <c r="AF33" s="161"/>
      <c r="AG33" s="318"/>
    </row>
    <row r="34" spans="1:33" ht="12" customHeight="1" x14ac:dyDescent="0.2">
      <c r="A34" s="2143"/>
      <c r="B34" s="2191"/>
      <c r="C34" s="2194"/>
      <c r="D34" s="2194"/>
      <c r="E34" s="2194"/>
      <c r="F34" s="2214"/>
      <c r="G34" s="2217"/>
      <c r="H34" s="2194"/>
      <c r="I34" s="2208"/>
      <c r="J34" s="2211"/>
      <c r="K34" s="201">
        <f>ROUND(SUM(K7,K10,K13,K16,K19,K22,K25,K28,K31),0)</f>
        <v>0</v>
      </c>
      <c r="L34" s="202">
        <f t="shared" ref="L34:AD34" si="70">ROUND(SUM(L7,L10,L13,L16,L19,L22,L25,L28,L31),0)</f>
        <v>0</v>
      </c>
      <c r="M34" s="202">
        <f t="shared" si="70"/>
        <v>0</v>
      </c>
      <c r="N34" s="202">
        <f t="shared" si="70"/>
        <v>0</v>
      </c>
      <c r="O34" s="202">
        <f t="shared" si="70"/>
        <v>0</v>
      </c>
      <c r="P34" s="202">
        <f t="shared" si="70"/>
        <v>0</v>
      </c>
      <c r="Q34" s="202">
        <f t="shared" si="70"/>
        <v>0</v>
      </c>
      <c r="R34" s="202">
        <f t="shared" si="70"/>
        <v>0</v>
      </c>
      <c r="S34" s="202">
        <f t="shared" si="70"/>
        <v>0</v>
      </c>
      <c r="T34" s="203">
        <f t="shared" si="70"/>
        <v>0</v>
      </c>
      <c r="U34" s="204">
        <f t="shared" si="70"/>
        <v>0</v>
      </c>
      <c r="V34" s="202">
        <f t="shared" si="70"/>
        <v>0</v>
      </c>
      <c r="W34" s="202">
        <f t="shared" si="70"/>
        <v>0</v>
      </c>
      <c r="X34" s="202">
        <f t="shared" si="70"/>
        <v>0</v>
      </c>
      <c r="Y34" s="202">
        <f t="shared" si="70"/>
        <v>0</v>
      </c>
      <c r="Z34" s="202">
        <f t="shared" si="70"/>
        <v>0</v>
      </c>
      <c r="AA34" s="202">
        <f t="shared" si="70"/>
        <v>0</v>
      </c>
      <c r="AB34" s="202">
        <f t="shared" si="70"/>
        <v>0</v>
      </c>
      <c r="AC34" s="202">
        <f t="shared" si="70"/>
        <v>0</v>
      </c>
      <c r="AD34" s="203">
        <f t="shared" si="70"/>
        <v>0</v>
      </c>
      <c r="AE34" s="161">
        <f>SUM(K34:AD34)</f>
        <v>0</v>
      </c>
      <c r="AF34" s="161"/>
      <c r="AG34" s="318"/>
    </row>
    <row r="35" spans="1:33" ht="12" customHeight="1" thickBot="1" x14ac:dyDescent="0.25">
      <c r="A35" s="2144"/>
      <c r="B35" s="2192"/>
      <c r="C35" s="2195"/>
      <c r="D35" s="2195"/>
      <c r="E35" s="2195"/>
      <c r="F35" s="2215"/>
      <c r="G35" s="2218"/>
      <c r="H35" s="2195"/>
      <c r="I35" s="2209"/>
      <c r="J35" s="2212"/>
      <c r="K35" s="205">
        <f>ROUND(SUM(K8,K11,K14,K17,K20,K23,K26,K29,K32),0)</f>
        <v>0</v>
      </c>
      <c r="L35" s="206">
        <f t="shared" ref="L35:AD35" si="71">ROUND(SUM(L8,L11,L14,L17,L20,L23,L26,L29,L32),0)</f>
        <v>0</v>
      </c>
      <c r="M35" s="206">
        <f t="shared" si="71"/>
        <v>0</v>
      </c>
      <c r="N35" s="206">
        <f t="shared" si="71"/>
        <v>0</v>
      </c>
      <c r="O35" s="206">
        <f t="shared" si="71"/>
        <v>0</v>
      </c>
      <c r="P35" s="206">
        <f t="shared" si="71"/>
        <v>0</v>
      </c>
      <c r="Q35" s="206">
        <f t="shared" si="71"/>
        <v>0</v>
      </c>
      <c r="R35" s="206">
        <f t="shared" si="71"/>
        <v>0</v>
      </c>
      <c r="S35" s="206">
        <f t="shared" si="71"/>
        <v>0</v>
      </c>
      <c r="T35" s="207">
        <f t="shared" si="71"/>
        <v>0</v>
      </c>
      <c r="U35" s="208">
        <f t="shared" si="71"/>
        <v>0</v>
      </c>
      <c r="V35" s="206">
        <f t="shared" si="71"/>
        <v>0</v>
      </c>
      <c r="W35" s="206">
        <f t="shared" si="71"/>
        <v>0</v>
      </c>
      <c r="X35" s="206">
        <f t="shared" si="71"/>
        <v>0</v>
      </c>
      <c r="Y35" s="206">
        <f t="shared" si="71"/>
        <v>0</v>
      </c>
      <c r="Z35" s="206">
        <f t="shared" si="71"/>
        <v>0</v>
      </c>
      <c r="AA35" s="206">
        <f t="shared" si="71"/>
        <v>0</v>
      </c>
      <c r="AB35" s="206">
        <f t="shared" si="71"/>
        <v>0</v>
      </c>
      <c r="AC35" s="206">
        <f t="shared" si="71"/>
        <v>0</v>
      </c>
      <c r="AD35" s="207">
        <f t="shared" si="71"/>
        <v>0</v>
      </c>
      <c r="AE35" s="161">
        <f>SUM(K35:AD35)</f>
        <v>0</v>
      </c>
      <c r="AF35" s="161"/>
      <c r="AG35" s="318"/>
    </row>
    <row r="36" spans="1:33" ht="12" customHeight="1" x14ac:dyDescent="0.2">
      <c r="A36" s="2142" t="s">
        <v>121</v>
      </c>
      <c r="B36" s="2259"/>
      <c r="C36" s="2260"/>
      <c r="D36" s="2261"/>
      <c r="E36" s="2219"/>
      <c r="F36" s="2220"/>
      <c r="G36" s="2223"/>
      <c r="H36" s="1178"/>
      <c r="I36" s="171"/>
      <c r="J36" s="2186"/>
      <c r="K36" s="152">
        <f>IF(OR($F$36=2,K5&lt;$H$36),0,IF(AND($F$36=1,$G$36=1,K5=$H$36),0,IF(AND($F$36=1,$G$36=2,K5=$H$36),$I$36,IF(OR(AND($F$36=1,$G$36=1,K5&gt;$H$36,K5&lt;=($H$36+$H$38+1)),AND($F$36=1,$G$36=2,K5&gt;$H$36,K5&lt;=($H$36+$H$38))),$I$36,IF(OR(AND($F$36=1,$G$36=1,K5=($H$36+$H$38+2)),AND($F$36=1,$G$36=2,K5=($H$36+$H$38+1))),$I$36-$I$37,IF(AND($F$36=1,$G$36=1,K5&gt;($H$36+$H$38+2),K5&lt;=($H$36+$H$37+1)),$I$36-$I$37-$I$38*(K5-$H$36-$H$38-2),IF(AND($F$36=1,$G$36=2,K5&gt;($H$36+$H$38+1),K5&lt;=($H$36+$H$37)),$I$36-$I$37-$I$38*(K5-$H$36-$H$38-1),0)))))))</f>
        <v>0</v>
      </c>
      <c r="L36" s="150">
        <f t="shared" ref="L36:AD36" si="72">IF(OR($F$36=2,L5&lt;$H$36),0,IF(AND($F$36=1,$G$36=1,L5=$H$36),0,IF(AND($F$36=1,$G$36=2,L5=$H$36),$I$36,IF(OR(AND($F$36=1,$G$36=1,L5&gt;$H$36,L5&lt;=($H$36+$H$38+1)),AND($F$36=1,$G$36=2,L5&gt;$H$36,L5&lt;=($H$36+$H$38))),$I$36,IF(OR(AND($F$36=1,$G$36=1,L5=($H$36+$H$38+2)),AND($F$36=1,$G$36=2,L5=($H$36+$H$38+1))),$I$36-$I$37,IF(AND($F$36=1,$G$36=1,L5&gt;($H$36+$H$38+2),L5&lt;=($H$36+$H$37+1)),$I$36-$I$37-$I$38*(L5-$H$36-$H$38-2),IF(AND($F$36=1,$G$36=2,L5&gt;($H$36+$H$38+1),L5&lt;=($H$36+$H$37)),$I$36-$I$37-$I$38*(L5-$H$36-$H$38-1),0)))))))</f>
        <v>0</v>
      </c>
      <c r="M36" s="150">
        <f t="shared" si="72"/>
        <v>0</v>
      </c>
      <c r="N36" s="150">
        <f t="shared" si="72"/>
        <v>0</v>
      </c>
      <c r="O36" s="150">
        <f t="shared" si="72"/>
        <v>0</v>
      </c>
      <c r="P36" s="150">
        <f t="shared" si="72"/>
        <v>0</v>
      </c>
      <c r="Q36" s="150">
        <f t="shared" si="72"/>
        <v>0</v>
      </c>
      <c r="R36" s="150">
        <f t="shared" si="72"/>
        <v>0</v>
      </c>
      <c r="S36" s="150">
        <f t="shared" si="72"/>
        <v>0</v>
      </c>
      <c r="T36" s="151">
        <f t="shared" si="72"/>
        <v>0</v>
      </c>
      <c r="U36" s="152">
        <f t="shared" si="72"/>
        <v>0</v>
      </c>
      <c r="V36" s="150">
        <f t="shared" si="72"/>
        <v>0</v>
      </c>
      <c r="W36" s="150">
        <f t="shared" si="72"/>
        <v>0</v>
      </c>
      <c r="X36" s="150">
        <f t="shared" si="72"/>
        <v>0</v>
      </c>
      <c r="Y36" s="150">
        <f t="shared" si="72"/>
        <v>0</v>
      </c>
      <c r="Z36" s="150">
        <f t="shared" si="72"/>
        <v>0</v>
      </c>
      <c r="AA36" s="150">
        <f t="shared" si="72"/>
        <v>0</v>
      </c>
      <c r="AB36" s="150">
        <f t="shared" si="72"/>
        <v>0</v>
      </c>
      <c r="AC36" s="150">
        <f t="shared" si="72"/>
        <v>0</v>
      </c>
      <c r="AD36" s="151">
        <f t="shared" si="72"/>
        <v>0</v>
      </c>
      <c r="AE36" s="161">
        <f>SUM(K36:AD36)</f>
        <v>0</v>
      </c>
      <c r="AF36" s="161"/>
      <c r="AG36" s="318"/>
    </row>
    <row r="37" spans="1:33" ht="12" customHeight="1" x14ac:dyDescent="0.2">
      <c r="A37" s="2143"/>
      <c r="B37" s="2242"/>
      <c r="C37" s="2124"/>
      <c r="D37" s="2127"/>
      <c r="E37" s="2148"/>
      <c r="F37" s="2221"/>
      <c r="G37" s="2224"/>
      <c r="H37" s="154"/>
      <c r="I37" s="155" t="str">
        <f>IF(H37="","",IF(F36=1,I36-(H37-H38-1)*I38,IF(OR(F36&lt;1,F36&gt;2),"支払方式ｴﾗ-(1or2)","元利均等年賦払")))</f>
        <v/>
      </c>
      <c r="J37" s="2187"/>
      <c r="K37" s="159">
        <f t="shared" ref="K37:AD37" si="73">IF(OR((K5&lt;$H$36+$H$38),AND($F$36=1,$G$36=1,K5=$H$36+$H$38),AND($F$36=2,$G$36=1,K5=$H$36+$H$38)),0,IF(OR(AND($F$36=1,$G$36=2,K5=$H$36+$H$38),AND($F$36=1,$G$36=1,K5=$H$36+$H$38+1)),$I$37,IF(OR(AND($F$36=2,$G$36=2,K5=$H$36+$H$38),AND($F$36=2,$G$36=1,K5=$H$36+$H$38+1)),ABS(PPMT($J$36,1,$H$37-$H$38,$I$36)),IF(OR(AND($F$36=1,$G$36=2,K5&lt;$H$36+$H$37,K5&gt;$H$36+$H$38),AND($F$36=1,$G$36=1,K5&lt;=$H$36+$H$37,K5&gt;$H$36+$H$38+1)),$I$38,IF(AND($F$36=2,$G$36=2,K5&lt;$H$36+$H$37,K5&gt;$H$36+$H$38),ABS(PPMT($J$36,K5-$H$36-$H$38+1,$H$37-$H$38,$I$36)),IF(AND($F$36=2,$G$36=1,K5&lt;=$H$36+$H$37,K5&gt;$H$36+$H$38+1),ABS(PPMT($J$36,K5-$H$36-$H$38,$H$37-$H$38,$I$36)),0))))))</f>
        <v>0</v>
      </c>
      <c r="L37" s="157">
        <f t="shared" si="73"/>
        <v>0</v>
      </c>
      <c r="M37" s="157">
        <f t="shared" si="73"/>
        <v>0</v>
      </c>
      <c r="N37" s="157">
        <f t="shared" si="73"/>
        <v>0</v>
      </c>
      <c r="O37" s="157">
        <f t="shared" si="73"/>
        <v>0</v>
      </c>
      <c r="P37" s="157">
        <f t="shared" si="73"/>
        <v>0</v>
      </c>
      <c r="Q37" s="157">
        <f t="shared" si="73"/>
        <v>0</v>
      </c>
      <c r="R37" s="157">
        <f t="shared" si="73"/>
        <v>0</v>
      </c>
      <c r="S37" s="157">
        <f t="shared" si="73"/>
        <v>0</v>
      </c>
      <c r="T37" s="158">
        <f t="shared" si="73"/>
        <v>0</v>
      </c>
      <c r="U37" s="159">
        <f t="shared" si="73"/>
        <v>0</v>
      </c>
      <c r="V37" s="157">
        <f t="shared" si="73"/>
        <v>0</v>
      </c>
      <c r="W37" s="157">
        <f t="shared" si="73"/>
        <v>0</v>
      </c>
      <c r="X37" s="157">
        <f t="shared" si="73"/>
        <v>0</v>
      </c>
      <c r="Y37" s="157">
        <f t="shared" si="73"/>
        <v>0</v>
      </c>
      <c r="Z37" s="157">
        <f t="shared" si="73"/>
        <v>0</v>
      </c>
      <c r="AA37" s="157">
        <f t="shared" si="73"/>
        <v>0</v>
      </c>
      <c r="AB37" s="157">
        <f t="shared" si="73"/>
        <v>0</v>
      </c>
      <c r="AC37" s="157">
        <f t="shared" si="73"/>
        <v>0</v>
      </c>
      <c r="AD37" s="158">
        <f t="shared" si="73"/>
        <v>0</v>
      </c>
      <c r="AE37" s="162">
        <f>SUM(K37:AD37)</f>
        <v>0</v>
      </c>
      <c r="AF37" s="162"/>
      <c r="AG37" s="318"/>
    </row>
    <row r="38" spans="1:33" ht="12" customHeight="1" x14ac:dyDescent="0.2">
      <c r="A38" s="2143"/>
      <c r="B38" s="2243"/>
      <c r="C38" s="2124"/>
      <c r="D38" s="2127"/>
      <c r="E38" s="2148"/>
      <c r="F38" s="2222"/>
      <c r="G38" s="2225"/>
      <c r="H38" s="188"/>
      <c r="I38" s="164" t="str">
        <f>IF(H38="","",IF(H38&gt;=H37,"据置は償還の内数で!!",IF(F36=1,ROUNDDOWN((I36/(H37-H38)),-3),IF(OR(F36&lt;1,F36&gt;2),"〃","〃"))))</f>
        <v/>
      </c>
      <c r="J38" s="2188"/>
      <c r="K38" s="180">
        <f t="shared" ref="K38:AD38" si="74">TRUNC(IF($F$36=1,K36*$J$36,IF(AND($F$36=2,$G$36=1,$H$36+$H$38&lt;K5,$H$36+$H$37&gt;=K5),ABS(IPMT($J$36,K5-$H$36-$H$38,$H$37-$H$38,$I$36)),IF(AND($F$36=2,$G$36=2,$H$36+$H$38&lt;=K5,$H$36+$H$37&gt;K5),ABS(IPMT($J$36,K5-$H$36-$H$38+1,$H$37-$H$38,$I$36)),IF(AND($F$36=2,$G$36=1,$H$36&lt;K5,$H$36+$H$38&gt;=K5),ABS(IPMT($J$36,1,$H$37-$H$38,$I$36)),IF(AND($F$36=2,$G$36=2,$H$36&lt;=K5,$H$36+$H$38&gt;K5),ABS(IPMT($J$36,1,$H$37-$H$38,$I$36)),0))))))</f>
        <v>0</v>
      </c>
      <c r="L38" s="178">
        <f t="shared" si="74"/>
        <v>0</v>
      </c>
      <c r="M38" s="178">
        <f t="shared" si="74"/>
        <v>0</v>
      </c>
      <c r="N38" s="178">
        <f t="shared" si="74"/>
        <v>0</v>
      </c>
      <c r="O38" s="178">
        <f t="shared" si="74"/>
        <v>0</v>
      </c>
      <c r="P38" s="178">
        <f t="shared" si="74"/>
        <v>0</v>
      </c>
      <c r="Q38" s="178">
        <f t="shared" si="74"/>
        <v>0</v>
      </c>
      <c r="R38" s="178">
        <f t="shared" si="74"/>
        <v>0</v>
      </c>
      <c r="S38" s="178">
        <f t="shared" si="74"/>
        <v>0</v>
      </c>
      <c r="T38" s="179">
        <f t="shared" si="74"/>
        <v>0</v>
      </c>
      <c r="U38" s="180">
        <f t="shared" si="74"/>
        <v>0</v>
      </c>
      <c r="V38" s="178">
        <f t="shared" si="74"/>
        <v>0</v>
      </c>
      <c r="W38" s="178">
        <f t="shared" si="74"/>
        <v>0</v>
      </c>
      <c r="X38" s="178">
        <f t="shared" si="74"/>
        <v>0</v>
      </c>
      <c r="Y38" s="178">
        <f t="shared" si="74"/>
        <v>0</v>
      </c>
      <c r="Z38" s="178">
        <f t="shared" si="74"/>
        <v>0</v>
      </c>
      <c r="AA38" s="178">
        <f t="shared" si="74"/>
        <v>0</v>
      </c>
      <c r="AB38" s="178">
        <f t="shared" si="74"/>
        <v>0</v>
      </c>
      <c r="AC38" s="178">
        <f t="shared" si="74"/>
        <v>0</v>
      </c>
      <c r="AD38" s="179">
        <f t="shared" si="74"/>
        <v>0</v>
      </c>
      <c r="AE38" s="161">
        <f>SUM(K38:AD38)</f>
        <v>0</v>
      </c>
      <c r="AF38" s="161"/>
      <c r="AG38" s="318"/>
    </row>
    <row r="39" spans="1:33" ht="12" customHeight="1" x14ac:dyDescent="0.2">
      <c r="A39" s="2143"/>
      <c r="B39" s="2242"/>
      <c r="C39" s="2123"/>
      <c r="D39" s="2126"/>
      <c r="E39" s="2149"/>
      <c r="F39" s="2221"/>
      <c r="G39" s="2226"/>
      <c r="H39" s="170"/>
      <c r="I39" s="171"/>
      <c r="J39" s="2187"/>
      <c r="K39" s="185">
        <f t="shared" ref="K39:AD39" si="75">IF(OR($F$39=2,K$5&lt;$H$39),0,IF(AND($F$39=1,$G$39=1,K$5=$H$39),0,IF(AND($F$39=1,$G$39=2,K$5=$H$39),$I$39,IF(OR(AND($F$39=1,$G$39=1,K$5&gt;$H$39,K$5&lt;=($H$39+$H$41+1)),AND($F$39=1,$G$39=2,K$5&gt;$H$39,K$5&lt;=($H$39+$H$41))),$I$39,IF(OR(AND($F$39=1,$G$39=1,K$5=($H$39+$H$41+2)),AND($F$39=1,$G$39=2,K$5=($H$39+$H$41+1))),$I$39-$I$40,IF(AND($F$39=1,$G$39=1,K$5&gt;($H$39+$H$41+2),K$5&lt;=($H$39+$H$40+1)),$I$39-$I$40-$I$41*(K$5-$H$39-$H$41-2),IF(AND($F$39=1,$G$39=2,K$5&gt;($H$39+$H$41+1),K$5&lt;=($H$39+$H$40)),$I$39-$I$40-$I$41*(K$5-$H$39-$H$41-1),0)))))))</f>
        <v>0</v>
      </c>
      <c r="L39" s="183">
        <f t="shared" si="75"/>
        <v>0</v>
      </c>
      <c r="M39" s="183">
        <f t="shared" si="75"/>
        <v>0</v>
      </c>
      <c r="N39" s="183">
        <f t="shared" si="75"/>
        <v>0</v>
      </c>
      <c r="O39" s="183">
        <f t="shared" si="75"/>
        <v>0</v>
      </c>
      <c r="P39" s="183">
        <f t="shared" si="75"/>
        <v>0</v>
      </c>
      <c r="Q39" s="183">
        <f t="shared" si="75"/>
        <v>0</v>
      </c>
      <c r="R39" s="183">
        <f t="shared" si="75"/>
        <v>0</v>
      </c>
      <c r="S39" s="183">
        <f t="shared" si="75"/>
        <v>0</v>
      </c>
      <c r="T39" s="184">
        <f t="shared" si="75"/>
        <v>0</v>
      </c>
      <c r="U39" s="185">
        <f t="shared" si="75"/>
        <v>0</v>
      </c>
      <c r="V39" s="183">
        <f t="shared" si="75"/>
        <v>0</v>
      </c>
      <c r="W39" s="183">
        <f t="shared" si="75"/>
        <v>0</v>
      </c>
      <c r="X39" s="183">
        <f t="shared" si="75"/>
        <v>0</v>
      </c>
      <c r="Y39" s="183">
        <f t="shared" si="75"/>
        <v>0</v>
      </c>
      <c r="Z39" s="183">
        <f t="shared" si="75"/>
        <v>0</v>
      </c>
      <c r="AA39" s="183">
        <f t="shared" si="75"/>
        <v>0</v>
      </c>
      <c r="AB39" s="183">
        <f t="shared" si="75"/>
        <v>0</v>
      </c>
      <c r="AC39" s="183">
        <f t="shared" si="75"/>
        <v>0</v>
      </c>
      <c r="AD39" s="184">
        <f t="shared" si="75"/>
        <v>0</v>
      </c>
      <c r="AE39" s="161"/>
      <c r="AF39" s="161"/>
      <c r="AG39" s="318"/>
    </row>
    <row r="40" spans="1:33" ht="12" customHeight="1" x14ac:dyDescent="0.2">
      <c r="A40" s="2143"/>
      <c r="B40" s="2242"/>
      <c r="C40" s="2124"/>
      <c r="D40" s="2127"/>
      <c r="E40" s="2148"/>
      <c r="F40" s="2221"/>
      <c r="G40" s="2224"/>
      <c r="H40" s="154"/>
      <c r="I40" s="155" t="str">
        <f>IF(H40="","",IF(F39=1,I39-(H40-H41-1)*I41,IF(OR(F39&lt;1,F39&gt;2),"支払方式ｴﾗ-(1or2)","元利均等年賦払")))</f>
        <v/>
      </c>
      <c r="J40" s="2187"/>
      <c r="K40" s="159">
        <f t="shared" ref="K40:AD40" si="76">IF(OR((K$5&lt;$H$39+$H$41),AND($F$39=1,$G$39=1,K$5=$H$39+$H$41),AND($F$39=2,$G$39=1,K$5=$H$39+$H$41)),0,IF(OR(AND($F$39=1,$G$39=2,K$5=$H$39+$H$41),AND($F$39=1,$G$39=1,K$5=$H$39+$H$41+1)),$I$40,IF(OR(AND($F$39=2,$G$39=2,K$5=$H$39+$H$41),AND($F$39=2,$G$39=1,K$5=$H$39+$H$41+1)),ABS(PPMT($J$39,1,$H$40-$H$41,$I$39)),IF(OR(AND($F$39=1,$G$39=2,K$5&lt;$H$39+$H$40,K$5&gt;$H$39+$H$41),AND($F$39=1,$G$39=1,K$5&lt;=$H$39+$H$40,K$5&gt;$H$39+$H$41+1)),$I$41,IF(AND($F$39=2,$G$39=2,K$5&lt;$H$39+$H$40,K$5&gt;$H$39+$H$41),ABS(PPMT($J$39,K$5-$H$39-$H$41+1,$H$40-$H$41,$I$39)),IF(AND($F$39=2,$G$39=1,K$5&lt;=$H$39+$H$40,K$5&gt;$H$39+$H$41+1),ABS(PPMT($J$39,K$5-$H$39-$H$41,$H$40-$H$41,$I$39)),0))))))</f>
        <v>0</v>
      </c>
      <c r="L40" s="157">
        <f t="shared" si="76"/>
        <v>0</v>
      </c>
      <c r="M40" s="157">
        <f t="shared" si="76"/>
        <v>0</v>
      </c>
      <c r="N40" s="157">
        <f t="shared" si="76"/>
        <v>0</v>
      </c>
      <c r="O40" s="157">
        <f t="shared" si="76"/>
        <v>0</v>
      </c>
      <c r="P40" s="157">
        <f t="shared" si="76"/>
        <v>0</v>
      </c>
      <c r="Q40" s="157">
        <f t="shared" si="76"/>
        <v>0</v>
      </c>
      <c r="R40" s="157">
        <f t="shared" si="76"/>
        <v>0</v>
      </c>
      <c r="S40" s="157">
        <f t="shared" si="76"/>
        <v>0</v>
      </c>
      <c r="T40" s="158">
        <f t="shared" si="76"/>
        <v>0</v>
      </c>
      <c r="U40" s="159">
        <f t="shared" si="76"/>
        <v>0</v>
      </c>
      <c r="V40" s="157">
        <f t="shared" si="76"/>
        <v>0</v>
      </c>
      <c r="W40" s="157">
        <f t="shared" si="76"/>
        <v>0</v>
      </c>
      <c r="X40" s="157">
        <f t="shared" si="76"/>
        <v>0</v>
      </c>
      <c r="Y40" s="157">
        <f t="shared" si="76"/>
        <v>0</v>
      </c>
      <c r="Z40" s="157">
        <f t="shared" si="76"/>
        <v>0</v>
      </c>
      <c r="AA40" s="157">
        <f t="shared" si="76"/>
        <v>0</v>
      </c>
      <c r="AB40" s="157">
        <f t="shared" si="76"/>
        <v>0</v>
      </c>
      <c r="AC40" s="157">
        <f t="shared" si="76"/>
        <v>0</v>
      </c>
      <c r="AD40" s="158">
        <f t="shared" si="76"/>
        <v>0</v>
      </c>
      <c r="AE40" s="161">
        <f>SUM(K40:AD40)</f>
        <v>0</v>
      </c>
      <c r="AF40" s="161"/>
      <c r="AG40" s="318"/>
    </row>
    <row r="41" spans="1:33" ht="12" customHeight="1" x14ac:dyDescent="0.2">
      <c r="A41" s="2143"/>
      <c r="B41" s="2243"/>
      <c r="C41" s="2124"/>
      <c r="D41" s="2127"/>
      <c r="E41" s="2148"/>
      <c r="F41" s="2222"/>
      <c r="G41" s="2225"/>
      <c r="H41" s="188"/>
      <c r="I41" s="164" t="str">
        <f>IF(H41="","",IF(H41&gt;=H40,"据置は償還の内数で!!",IF(F39=1,ROUNDDOWN((I39/(H40-H41)),-3),IF(OR(F39&lt;1,F39&gt;2),"〃","〃"))))</f>
        <v/>
      </c>
      <c r="J41" s="2188"/>
      <c r="K41" s="168">
        <f t="shared" ref="K41:AD41" si="77">TRUNC(IF($F$39=1,K39*$J$39,IF(AND($F$39=2,$G$39=1,$H$39+$H$41&lt;K$5,$H$39+$H$40&gt;=K$5),ABS(IPMT($J$39,K$5-$H$39-$H$41,$H$40-$H$41,$I$39)),IF(AND($F$39=2,$G$39=2,$H$39+$H$41&lt;=K$5,$H$39+$H$40&gt;K$5),ABS(IPMT($J$39,K$5-$H$39-$H$41+1,$H$40-$H$41,$I$39)),IF(AND($F$39=2,$G$39=1,$H$39&lt;K$5,$H$39+$H$41&gt;=K$5),ABS(IPMT($J$39,1,$H$40-$H$41,$I$39)),IF(AND($F$39=2,$G$39=2,$H$39&lt;=K$5,$H$39+$H$41&gt;K$5),ABS(IPMT($J$39,1,$H$40-$H$41,$I$39)),0))))))</f>
        <v>0</v>
      </c>
      <c r="L41" s="166">
        <f t="shared" si="77"/>
        <v>0</v>
      </c>
      <c r="M41" s="166">
        <f t="shared" si="77"/>
        <v>0</v>
      </c>
      <c r="N41" s="166">
        <f t="shared" si="77"/>
        <v>0</v>
      </c>
      <c r="O41" s="166">
        <f t="shared" si="77"/>
        <v>0</v>
      </c>
      <c r="P41" s="166">
        <f t="shared" si="77"/>
        <v>0</v>
      </c>
      <c r="Q41" s="166">
        <f t="shared" si="77"/>
        <v>0</v>
      </c>
      <c r="R41" s="166">
        <f t="shared" si="77"/>
        <v>0</v>
      </c>
      <c r="S41" s="166">
        <f t="shared" si="77"/>
        <v>0</v>
      </c>
      <c r="T41" s="167">
        <f t="shared" si="77"/>
        <v>0</v>
      </c>
      <c r="U41" s="168">
        <f t="shared" si="77"/>
        <v>0</v>
      </c>
      <c r="V41" s="166">
        <f t="shared" si="77"/>
        <v>0</v>
      </c>
      <c r="W41" s="166">
        <f t="shared" si="77"/>
        <v>0</v>
      </c>
      <c r="X41" s="166">
        <f t="shared" si="77"/>
        <v>0</v>
      </c>
      <c r="Y41" s="166">
        <f t="shared" si="77"/>
        <v>0</v>
      </c>
      <c r="Z41" s="166">
        <f t="shared" si="77"/>
        <v>0</v>
      </c>
      <c r="AA41" s="166">
        <f t="shared" si="77"/>
        <v>0</v>
      </c>
      <c r="AB41" s="166">
        <f t="shared" si="77"/>
        <v>0</v>
      </c>
      <c r="AC41" s="166">
        <f t="shared" si="77"/>
        <v>0</v>
      </c>
      <c r="AD41" s="167">
        <f t="shared" si="77"/>
        <v>0</v>
      </c>
      <c r="AE41" s="161">
        <f>SUM(K41:AD41)</f>
        <v>0</v>
      </c>
      <c r="AF41" s="161"/>
      <c r="AG41" s="318"/>
    </row>
    <row r="42" spans="1:33" ht="12" customHeight="1" x14ac:dyDescent="0.2">
      <c r="A42" s="2143"/>
      <c r="B42" s="2129"/>
      <c r="C42" s="2131"/>
      <c r="D42" s="2132"/>
      <c r="E42" s="2147"/>
      <c r="F42" s="2230"/>
      <c r="G42" s="2240"/>
      <c r="H42" s="210"/>
      <c r="I42" s="171"/>
      <c r="J42" s="2187"/>
      <c r="K42" s="175">
        <f t="shared" ref="K42:AD42" si="78">IF(OR($F$42=2,K$5&lt;$H$42),0,IF(AND($F$42=1,$G$42=1,K$5=$H$42),0,IF(AND($F$42=1,$G$42=2,K$5=$H$42),$I$42,IF(OR(AND($F$42=1,$G$42=1,K$5&gt;$H$42,K$5&lt;=($H$42+$H$44+1)),AND($F$42=1,$G$42=2,K$5&gt;$H$42,K$5&lt;=($H$42+$H$44))),$I$42,IF(OR(AND($F$42=1,$G$42=1,K$5=($H$42+$H$44+2)),AND($F$42=1,$G$42=2,K$5=($H$42+$H$44+1))),$I$42-$I$43,IF(AND($F$42=1,$G$42=1,K$5&gt;($H$42+$H$44+2),K$5&lt;=($H$42+$H$43+1)),$I$42-$I$43-$I$44*(K$5-$H$42-$H$44-2),IF(AND($F$42=1,$G$42=2,K$5&gt;($H$42+$H$44+1),K$5&lt;=($H$42+$H$43)),$I$42-$I$43-$I$44*(K$5-$H$42-$H$44-1),0)))))))</f>
        <v>0</v>
      </c>
      <c r="L42" s="173">
        <f t="shared" si="78"/>
        <v>0</v>
      </c>
      <c r="M42" s="173">
        <f t="shared" si="78"/>
        <v>0</v>
      </c>
      <c r="N42" s="173">
        <f t="shared" si="78"/>
        <v>0</v>
      </c>
      <c r="O42" s="173">
        <f t="shared" si="78"/>
        <v>0</v>
      </c>
      <c r="P42" s="173">
        <f t="shared" si="78"/>
        <v>0</v>
      </c>
      <c r="Q42" s="173">
        <f t="shared" si="78"/>
        <v>0</v>
      </c>
      <c r="R42" s="173">
        <f t="shared" si="78"/>
        <v>0</v>
      </c>
      <c r="S42" s="173">
        <f t="shared" si="78"/>
        <v>0</v>
      </c>
      <c r="T42" s="174">
        <f t="shared" si="78"/>
        <v>0</v>
      </c>
      <c r="U42" s="175">
        <f t="shared" si="78"/>
        <v>0</v>
      </c>
      <c r="V42" s="173">
        <f t="shared" si="78"/>
        <v>0</v>
      </c>
      <c r="W42" s="173">
        <f t="shared" si="78"/>
        <v>0</v>
      </c>
      <c r="X42" s="173">
        <f t="shared" si="78"/>
        <v>0</v>
      </c>
      <c r="Y42" s="173">
        <f t="shared" si="78"/>
        <v>0</v>
      </c>
      <c r="Z42" s="173">
        <f t="shared" si="78"/>
        <v>0</v>
      </c>
      <c r="AA42" s="173">
        <f t="shared" si="78"/>
        <v>0</v>
      </c>
      <c r="AB42" s="173">
        <f t="shared" si="78"/>
        <v>0</v>
      </c>
      <c r="AC42" s="173">
        <f t="shared" si="78"/>
        <v>0</v>
      </c>
      <c r="AD42" s="174">
        <f t="shared" si="78"/>
        <v>0</v>
      </c>
      <c r="AE42" s="161"/>
      <c r="AF42" s="161"/>
      <c r="AG42" s="318"/>
    </row>
    <row r="43" spans="1:33" ht="12" customHeight="1" x14ac:dyDescent="0.2">
      <c r="A43" s="2143"/>
      <c r="B43" s="2121"/>
      <c r="C43" s="2124"/>
      <c r="D43" s="2127"/>
      <c r="E43" s="2148"/>
      <c r="F43" s="2221"/>
      <c r="G43" s="2224"/>
      <c r="H43" s="154"/>
      <c r="I43" s="155" t="str">
        <f>IF(H43="","",IF(F42=1,I42-(H43-H44-1)*I44,IF(OR(F42&lt;1,F42&gt;2),"支払方式ｴﾗ-(1or2)","元利均等年賦払")))</f>
        <v/>
      </c>
      <c r="J43" s="2187"/>
      <c r="K43" s="159">
        <f t="shared" ref="K43:AD43" si="79">IF(OR((K$5&lt;$H$42+$H$44),AND($F$42=1,$G$42=1,K$5=$H$42+$H$44),AND($F$42=2,$G$42=1,K$5=$H$42+$H$44)),0,IF(OR(AND($F$42=1,$G$42=2,K$5=$H$42+$H$44),AND($F$42=1,$G$42=1,K$5=$H$42+$H$44+1)),$I$43,IF(OR(AND($F$42=2,$G$42=2,K$5=$H$42+$H$44),AND($F$42=2,$G$42=1,K$5=$H$42+$H$44+1)),ABS(PPMT($J$42,1,$H$43-$H$44,$I$42)),IF(OR(AND($F$42=1,$G$42=2,K$5&lt;$H$42+$H$43,K$5&gt;$H$42+$H$44),AND($F$42=1,$G$42=1,K$5&lt;=$H$42+$H$43,K$5&gt;$H$42+$H$44+1)),$I$44,IF(AND($F$42=2,$G$42=2,K$5&lt;$H$42+$H$43,K$5&gt;$H$42+$H$44),ABS(PPMT($J$42,K$5-$H$42-$H$44+1,$H$43-$H$44,$I$42)),IF(AND($F$42=2,$G$42=1,K$5&lt;=$H$42+$H$43,K$5&gt;$H$42+$H$44+1),ABS(PPMT($J$42,K$5-$H$42-$H$44,$H$43-$H$44,$I$42)),0))))))</f>
        <v>0</v>
      </c>
      <c r="L43" s="157">
        <f t="shared" si="79"/>
        <v>0</v>
      </c>
      <c r="M43" s="157">
        <f t="shared" si="79"/>
        <v>0</v>
      </c>
      <c r="N43" s="157">
        <f t="shared" si="79"/>
        <v>0</v>
      </c>
      <c r="O43" s="157">
        <f t="shared" si="79"/>
        <v>0</v>
      </c>
      <c r="P43" s="157">
        <f t="shared" si="79"/>
        <v>0</v>
      </c>
      <c r="Q43" s="157">
        <f t="shared" si="79"/>
        <v>0</v>
      </c>
      <c r="R43" s="157">
        <f t="shared" si="79"/>
        <v>0</v>
      </c>
      <c r="S43" s="157">
        <f t="shared" si="79"/>
        <v>0</v>
      </c>
      <c r="T43" s="158">
        <f t="shared" si="79"/>
        <v>0</v>
      </c>
      <c r="U43" s="159">
        <f t="shared" si="79"/>
        <v>0</v>
      </c>
      <c r="V43" s="157">
        <f t="shared" si="79"/>
        <v>0</v>
      </c>
      <c r="W43" s="157">
        <f t="shared" si="79"/>
        <v>0</v>
      </c>
      <c r="X43" s="157">
        <f t="shared" si="79"/>
        <v>0</v>
      </c>
      <c r="Y43" s="157">
        <f t="shared" si="79"/>
        <v>0</v>
      </c>
      <c r="Z43" s="157">
        <f t="shared" si="79"/>
        <v>0</v>
      </c>
      <c r="AA43" s="157">
        <f t="shared" si="79"/>
        <v>0</v>
      </c>
      <c r="AB43" s="157">
        <f t="shared" si="79"/>
        <v>0</v>
      </c>
      <c r="AC43" s="157">
        <f t="shared" si="79"/>
        <v>0</v>
      </c>
      <c r="AD43" s="158">
        <f t="shared" si="79"/>
        <v>0</v>
      </c>
      <c r="AE43" s="161"/>
      <c r="AF43" s="161"/>
      <c r="AG43" s="318"/>
    </row>
    <row r="44" spans="1:33" ht="12" customHeight="1" x14ac:dyDescent="0.2">
      <c r="A44" s="2143"/>
      <c r="B44" s="2130"/>
      <c r="C44" s="2124"/>
      <c r="D44" s="2127"/>
      <c r="E44" s="2148"/>
      <c r="F44" s="2222"/>
      <c r="G44" s="2225"/>
      <c r="H44" s="188"/>
      <c r="I44" s="211" t="str">
        <f>IF(H44="","",IF(H44&gt;=H43,"据置は償還の内数で!!",IF(F42=1,ROUNDDOWN((I42/(H43-H44)),-3),IF(OR(F42&lt;1,F42&gt;2),"〃","〃"))))</f>
        <v/>
      </c>
      <c r="J44" s="2187"/>
      <c r="K44" s="180">
        <f t="shared" ref="K44:AD44" si="80">TRUNC(IF($F$42=1,K42*$J$42,IF(AND($F$42=2,$G$42=1,$H$42+$H$44&lt;K$5,$H$42+$H$43&gt;=K$5),ABS(IPMT($J$42,K$5-$H$42-$H$44,$H$43-$H$44,$I$42)),IF(AND($F$42=2,$G$42=2,$H$42+$H$44&lt;=K$5,$H$42+$H$43&gt;K$5),ABS(IPMT($J$42,K$5-$H$42-$H$44+1,$H$43-$H$44,$I$42)),IF(AND($F$42=2,$G$42=1,$H$42&lt;K$5,$H$42+$H$44&gt;=K$5),ABS(IPMT($J$42,1,$H$43-$H$44,$I$42)),IF(AND($F$42=2,$G$42=2,$H$42&lt;=K$5,$H$42+$H$44&gt;K$5),ABS(IPMT($J$42,1,$H$43-$H$44,$I$42)),0))))))</f>
        <v>0</v>
      </c>
      <c r="L44" s="178">
        <f t="shared" si="80"/>
        <v>0</v>
      </c>
      <c r="M44" s="178">
        <f t="shared" si="80"/>
        <v>0</v>
      </c>
      <c r="N44" s="178">
        <f t="shared" si="80"/>
        <v>0</v>
      </c>
      <c r="O44" s="178">
        <f t="shared" si="80"/>
        <v>0</v>
      </c>
      <c r="P44" s="178">
        <f t="shared" si="80"/>
        <v>0</v>
      </c>
      <c r="Q44" s="178">
        <f t="shared" si="80"/>
        <v>0</v>
      </c>
      <c r="R44" s="178">
        <f t="shared" si="80"/>
        <v>0</v>
      </c>
      <c r="S44" s="178">
        <f t="shared" si="80"/>
        <v>0</v>
      </c>
      <c r="T44" s="179">
        <f t="shared" si="80"/>
        <v>0</v>
      </c>
      <c r="U44" s="180">
        <f t="shared" si="80"/>
        <v>0</v>
      </c>
      <c r="V44" s="178">
        <f t="shared" si="80"/>
        <v>0</v>
      </c>
      <c r="W44" s="178">
        <f t="shared" si="80"/>
        <v>0</v>
      </c>
      <c r="X44" s="178">
        <f t="shared" si="80"/>
        <v>0</v>
      </c>
      <c r="Y44" s="178">
        <f t="shared" si="80"/>
        <v>0</v>
      </c>
      <c r="Z44" s="178">
        <f t="shared" si="80"/>
        <v>0</v>
      </c>
      <c r="AA44" s="178">
        <f t="shared" si="80"/>
        <v>0</v>
      </c>
      <c r="AB44" s="178">
        <f t="shared" si="80"/>
        <v>0</v>
      </c>
      <c r="AC44" s="178">
        <f t="shared" si="80"/>
        <v>0</v>
      </c>
      <c r="AD44" s="179">
        <f t="shared" si="80"/>
        <v>0</v>
      </c>
      <c r="AE44" s="161"/>
      <c r="AF44" s="161"/>
      <c r="AG44" s="318"/>
    </row>
    <row r="45" spans="1:33" ht="12" customHeight="1" x14ac:dyDescent="0.2">
      <c r="A45" s="2143"/>
      <c r="B45" s="2121"/>
      <c r="C45" s="2123"/>
      <c r="D45" s="2126"/>
      <c r="E45" s="2149"/>
      <c r="F45" s="2221"/>
      <c r="G45" s="2226"/>
      <c r="H45" s="170"/>
      <c r="I45" s="195"/>
      <c r="J45" s="2186"/>
      <c r="K45" s="185">
        <f t="shared" ref="K45:AD45" si="81">IF(OR($F$45=2,K$5&lt;$H$45),0,IF(AND($F$45=1,$G$45=1,K$5=$H$45),0,IF(AND($F$45=1,$G$45=2,K$5=$H$45),$I$45,IF(OR(AND($F$45=1,$G$45=1,K$5&gt;$H$45,K$5&lt;=($H$45+$H$47+1)),AND($F$45=1,$G$45=2,K$5&gt;$H$45,K$5&lt;=($H$45+$H$47))),$I$45,IF(OR(AND($F$45=1,$G$45=1,K$5=($H$45+$H$47+2)),AND($F$45=1,$G$45=2,K$5=($H$45+$H$47+1))),$I$45-$I$46,IF(AND($F$45=1,$G$45=1,K$5&gt;($H$45+$H$47+2),K$5&lt;=($H$45+$H$46+1)),$I$45-$I$46-$I$47*(K$5-$H$45-$H$47-2),IF(AND($F$45=1,$G$45=2,K$5&gt;($H$45+$H$47+1),K$5&lt;=($H$45+$H$46)),$I$45-$I$46-$I$47*(K$5-$H$45-$H$47-1),0)))))))</f>
        <v>0</v>
      </c>
      <c r="L45" s="183">
        <f t="shared" si="81"/>
        <v>0</v>
      </c>
      <c r="M45" s="183">
        <f t="shared" si="81"/>
        <v>0</v>
      </c>
      <c r="N45" s="183">
        <f t="shared" si="81"/>
        <v>0</v>
      </c>
      <c r="O45" s="183">
        <f t="shared" si="81"/>
        <v>0</v>
      </c>
      <c r="P45" s="183">
        <f t="shared" si="81"/>
        <v>0</v>
      </c>
      <c r="Q45" s="183">
        <f t="shared" si="81"/>
        <v>0</v>
      </c>
      <c r="R45" s="183">
        <f t="shared" si="81"/>
        <v>0</v>
      </c>
      <c r="S45" s="183">
        <f t="shared" si="81"/>
        <v>0</v>
      </c>
      <c r="T45" s="184">
        <f t="shared" si="81"/>
        <v>0</v>
      </c>
      <c r="U45" s="185">
        <f t="shared" si="81"/>
        <v>0</v>
      </c>
      <c r="V45" s="183">
        <f t="shared" si="81"/>
        <v>0</v>
      </c>
      <c r="W45" s="183">
        <f t="shared" si="81"/>
        <v>0</v>
      </c>
      <c r="X45" s="183">
        <f t="shared" si="81"/>
        <v>0</v>
      </c>
      <c r="Y45" s="183">
        <f t="shared" si="81"/>
        <v>0</v>
      </c>
      <c r="Z45" s="183">
        <f t="shared" si="81"/>
        <v>0</v>
      </c>
      <c r="AA45" s="183">
        <f t="shared" si="81"/>
        <v>0</v>
      </c>
      <c r="AB45" s="183">
        <f t="shared" si="81"/>
        <v>0</v>
      </c>
      <c r="AC45" s="183">
        <f t="shared" si="81"/>
        <v>0</v>
      </c>
      <c r="AD45" s="184">
        <f t="shared" si="81"/>
        <v>0</v>
      </c>
      <c r="AE45" s="161"/>
      <c r="AF45" s="161"/>
      <c r="AG45" s="318"/>
    </row>
    <row r="46" spans="1:33" ht="12" customHeight="1" x14ac:dyDescent="0.2">
      <c r="A46" s="2143"/>
      <c r="B46" s="2121"/>
      <c r="C46" s="2124"/>
      <c r="D46" s="2127"/>
      <c r="E46" s="2148"/>
      <c r="F46" s="2221"/>
      <c r="G46" s="2224"/>
      <c r="H46" s="154"/>
      <c r="I46" s="155" t="str">
        <f>IF(H46="","",IF(F45=1,I45-(H46-H47-1)*I47,IF(OR(F45&lt;1,F45&gt;2),"支払方式ｴﾗ-(1or2)","元利均等年賦払")))</f>
        <v/>
      </c>
      <c r="J46" s="2187"/>
      <c r="K46" s="159">
        <f t="shared" ref="K46:AD46" si="82">IF(OR((K$5&lt;$H$45+$H$47),AND($F$45=1,$G$45=1,K$5=$H$45+$H$47),AND($F$45=2,$G$45=1,K$5=$H$45+$H$47)),0,IF(OR(AND($F$45=1,$G$45=2,K$5=$H$45+$H$47),AND($F$45=1,$G$45=1,K$5=$H$45+$H$47+1)),$I$46,IF(OR(AND($F$45=2,$G$45=2,K$5=$H$45+$H$47),AND($F$45=2,$G$45=1,K$5=$H$45+$H$47+1)),ABS(PPMT($J$45,1,$H$46-$H$47,$I$45)),IF(OR(AND($F$45=1,$G$45=2,K$5&lt;$H$45+$H$46,K$5&gt;$H$45+$H$47),AND($F$45=1,$G$45=1,K$5&lt;=$H$45+$H$46,K$5&gt;$H$45+$H$47+1)),$I$47,IF(AND($F$45=2,$G$45=2,K$5&lt;$H$45+$H$46,K$5&gt;$H$45+$H$47),ABS(PPMT($J$45,K$5-$H$45-$H$47+1,$H$46-$H$47,$I$45)),IF(AND($F$45=2,$G$45=1,K$5&lt;=$H$45+$H$46,K$5&gt;$H$45+$H$47+1),ABS(PPMT($J$45,K$5-$H$45-$H$47,$H$46-$H$47,$I$45)),0))))))</f>
        <v>0</v>
      </c>
      <c r="L46" s="157">
        <f t="shared" si="82"/>
        <v>0</v>
      </c>
      <c r="M46" s="157">
        <f t="shared" si="82"/>
        <v>0</v>
      </c>
      <c r="N46" s="157">
        <f t="shared" si="82"/>
        <v>0</v>
      </c>
      <c r="O46" s="157">
        <f t="shared" si="82"/>
        <v>0</v>
      </c>
      <c r="P46" s="157">
        <f t="shared" si="82"/>
        <v>0</v>
      </c>
      <c r="Q46" s="157">
        <f t="shared" si="82"/>
        <v>0</v>
      </c>
      <c r="R46" s="157">
        <f t="shared" si="82"/>
        <v>0</v>
      </c>
      <c r="S46" s="157">
        <f t="shared" si="82"/>
        <v>0</v>
      </c>
      <c r="T46" s="158">
        <f t="shared" si="82"/>
        <v>0</v>
      </c>
      <c r="U46" s="159">
        <f t="shared" si="82"/>
        <v>0</v>
      </c>
      <c r="V46" s="157">
        <f t="shared" si="82"/>
        <v>0</v>
      </c>
      <c r="W46" s="157">
        <f t="shared" si="82"/>
        <v>0</v>
      </c>
      <c r="X46" s="157">
        <f t="shared" si="82"/>
        <v>0</v>
      </c>
      <c r="Y46" s="157">
        <f t="shared" si="82"/>
        <v>0</v>
      </c>
      <c r="Z46" s="157">
        <f t="shared" si="82"/>
        <v>0</v>
      </c>
      <c r="AA46" s="157">
        <f t="shared" si="82"/>
        <v>0</v>
      </c>
      <c r="AB46" s="157">
        <f t="shared" si="82"/>
        <v>0</v>
      </c>
      <c r="AC46" s="157">
        <f t="shared" si="82"/>
        <v>0</v>
      </c>
      <c r="AD46" s="158">
        <f t="shared" si="82"/>
        <v>0</v>
      </c>
      <c r="AE46" s="161"/>
      <c r="AF46" s="161"/>
      <c r="AG46" s="318"/>
    </row>
    <row r="47" spans="1:33" ht="12" customHeight="1" x14ac:dyDescent="0.2">
      <c r="A47" s="2143"/>
      <c r="B47" s="2121"/>
      <c r="C47" s="2201"/>
      <c r="D47" s="2202"/>
      <c r="E47" s="2150"/>
      <c r="F47" s="2221"/>
      <c r="G47" s="2224"/>
      <c r="H47" s="209"/>
      <c r="I47" s="164" t="str">
        <f>IF(H47="","",IF(H47&gt;=H46,"据置は償還の内数で!!",IF(F45=1,ROUNDDOWN((I45/(H46-H47)),-3),IF(OR(F45&lt;1,F45&gt;2),"〃","〃"))))</f>
        <v/>
      </c>
      <c r="J47" s="2188"/>
      <c r="K47" s="168">
        <f t="shared" ref="K47:AD47" si="83">TRUNC(IF($F$45=1,K45*$J$45,IF(AND($F$45=2,$G$45=1,$H$45+$H$47&lt;K$5,$H$45+$H$46&gt;=K$5),ABS(IPMT($J$45,K$5-$H$45-$H$47,$H$46-$H$47,$I$45)),IF(AND($F$45=2,$G$45=2,$H$45+$H$47&lt;=K$5,$H$45+$H$46&gt;K$5),ABS(IPMT($J$45,K$5-$H$45-$H$47+1,$H$46-$H$47,$I$45)),IF(AND($F$45=2,$G$45=1,$H$45&lt;K$5,$H$45+$H$47&gt;=K$5),ABS(IPMT($J$45,1,$H$46-$H$47,$I$45)),IF(AND($F$45=2,$G$45=2,$H$45&lt;=K$5,$H$45+$H$47&gt;K$5),ABS(IPMT($J$45,1,$H$46-$H$47,$I$45)),0))))))</f>
        <v>0</v>
      </c>
      <c r="L47" s="166">
        <f t="shared" si="83"/>
        <v>0</v>
      </c>
      <c r="M47" s="166">
        <f t="shared" si="83"/>
        <v>0</v>
      </c>
      <c r="N47" s="166">
        <f t="shared" si="83"/>
        <v>0</v>
      </c>
      <c r="O47" s="166">
        <f t="shared" si="83"/>
        <v>0</v>
      </c>
      <c r="P47" s="166">
        <f t="shared" si="83"/>
        <v>0</v>
      </c>
      <c r="Q47" s="166">
        <f t="shared" si="83"/>
        <v>0</v>
      </c>
      <c r="R47" s="166">
        <f t="shared" si="83"/>
        <v>0</v>
      </c>
      <c r="S47" s="166">
        <f t="shared" si="83"/>
        <v>0</v>
      </c>
      <c r="T47" s="167">
        <f t="shared" si="83"/>
        <v>0</v>
      </c>
      <c r="U47" s="168">
        <f t="shared" si="83"/>
        <v>0</v>
      </c>
      <c r="V47" s="166">
        <f t="shared" si="83"/>
        <v>0</v>
      </c>
      <c r="W47" s="166">
        <f t="shared" si="83"/>
        <v>0</v>
      </c>
      <c r="X47" s="166">
        <f t="shared" si="83"/>
        <v>0</v>
      </c>
      <c r="Y47" s="166">
        <f t="shared" si="83"/>
        <v>0</v>
      </c>
      <c r="Z47" s="166">
        <f t="shared" si="83"/>
        <v>0</v>
      </c>
      <c r="AA47" s="166">
        <f t="shared" si="83"/>
        <v>0</v>
      </c>
      <c r="AB47" s="166">
        <f t="shared" si="83"/>
        <v>0</v>
      </c>
      <c r="AC47" s="166">
        <f t="shared" si="83"/>
        <v>0</v>
      </c>
      <c r="AD47" s="167">
        <f t="shared" si="83"/>
        <v>0</v>
      </c>
      <c r="AE47" s="161"/>
      <c r="AF47" s="161"/>
      <c r="AG47" s="318"/>
    </row>
    <row r="48" spans="1:33" ht="12" customHeight="1" x14ac:dyDescent="0.2">
      <c r="A48" s="2143"/>
      <c r="B48" s="2129"/>
      <c r="C48" s="2131"/>
      <c r="D48" s="2132"/>
      <c r="E48" s="2147"/>
      <c r="F48" s="2230"/>
      <c r="G48" s="2240"/>
      <c r="H48" s="210"/>
      <c r="I48" s="171"/>
      <c r="J48" s="2187"/>
      <c r="K48" s="175">
        <f t="shared" ref="K48:AD48" si="84">IF(OR($F$48=2,K$5&lt;$H$48),0,IF(AND($F$48=1,$G$48=1,K$5=$H$48),0,IF(AND($F$48=1,$G$48=2,K$5=$H$48),$I$48,IF(OR(AND($F$48=1,$G$48=1,K$5&gt;$H$48,K$5&lt;=($H$48+$H$50+1)),AND($F$48=1,$G$48=2,K$5&gt;$H$48,K$5&lt;=($H$48+$H$50))),$I$48,IF(OR(AND($F$48=1,$G$48=1,K$5=($H$48+$H$50+2)),AND($F$48=1,$G$48=2,K$5=($H$48+$H$50+1))),$I$48-$I$49,IF(AND($F$48=1,$G$48=1,K$5&gt;($H$48+$H$50+2),K$5&lt;=($H$48+$H$49+1)),$I$48-$I$49-$I$50*(K$5-$H$48-$H$50-2),IF(AND($F$48=1,$G$48=2,K$5&gt;($H$48+$H$50+1),K$5&lt;=($H$48+$H$49)),$I$48-$I$49-$I$50*(K$5-$H$48-$H$50-1),0)))))))</f>
        <v>0</v>
      </c>
      <c r="L48" s="173">
        <f t="shared" si="84"/>
        <v>0</v>
      </c>
      <c r="M48" s="173">
        <f t="shared" si="84"/>
        <v>0</v>
      </c>
      <c r="N48" s="173">
        <f t="shared" si="84"/>
        <v>0</v>
      </c>
      <c r="O48" s="173">
        <f t="shared" si="84"/>
        <v>0</v>
      </c>
      <c r="P48" s="173">
        <f t="shared" si="84"/>
        <v>0</v>
      </c>
      <c r="Q48" s="173">
        <f t="shared" si="84"/>
        <v>0</v>
      </c>
      <c r="R48" s="173">
        <f t="shared" si="84"/>
        <v>0</v>
      </c>
      <c r="S48" s="173">
        <f t="shared" si="84"/>
        <v>0</v>
      </c>
      <c r="T48" s="174">
        <f t="shared" si="84"/>
        <v>0</v>
      </c>
      <c r="U48" s="175">
        <f t="shared" si="84"/>
        <v>0</v>
      </c>
      <c r="V48" s="173">
        <f t="shared" si="84"/>
        <v>0</v>
      </c>
      <c r="W48" s="173">
        <f t="shared" si="84"/>
        <v>0</v>
      </c>
      <c r="X48" s="173">
        <f t="shared" si="84"/>
        <v>0</v>
      </c>
      <c r="Y48" s="173">
        <f t="shared" si="84"/>
        <v>0</v>
      </c>
      <c r="Z48" s="173">
        <f t="shared" si="84"/>
        <v>0</v>
      </c>
      <c r="AA48" s="173">
        <f t="shared" si="84"/>
        <v>0</v>
      </c>
      <c r="AB48" s="173">
        <f t="shared" si="84"/>
        <v>0</v>
      </c>
      <c r="AC48" s="173">
        <f t="shared" si="84"/>
        <v>0</v>
      </c>
      <c r="AD48" s="174">
        <f t="shared" si="84"/>
        <v>0</v>
      </c>
      <c r="AE48" s="161"/>
      <c r="AF48" s="161"/>
      <c r="AG48" s="318"/>
    </row>
    <row r="49" spans="1:33" ht="12" customHeight="1" x14ac:dyDescent="0.2">
      <c r="A49" s="2143"/>
      <c r="B49" s="2121"/>
      <c r="C49" s="2124"/>
      <c r="D49" s="2127"/>
      <c r="E49" s="2148"/>
      <c r="F49" s="2221"/>
      <c r="G49" s="2224"/>
      <c r="H49" s="154"/>
      <c r="I49" s="155" t="str">
        <f>IF(H49="","",IF(F48=1,I48-(H49-H50-1)*I50,IF(OR(F48&lt;1,F48&gt;2),"支払方式ｴﾗ-(1or2)","元利均等年賦払")))</f>
        <v/>
      </c>
      <c r="J49" s="2187"/>
      <c r="K49" s="159">
        <f t="shared" ref="K49:AD49" si="85">IF(OR((K$5&lt;$H$48+$H$50),AND($F$48=1,$G$48=1,K$5=$H$48+$H$50),AND($F$48=2,$G$48=1,K$5=$H$48+$H$50)),0,IF(OR(AND($F$48=1,$G$48=2,K$5=$H$48+$H$50),AND($F$48=1,$G$48=1,K$5=$H$48+$H$50+1)),$I$49,IF(OR(AND($F$48=2,$G$48=2,K$5=$H$48+$H$50),AND($F$48=2,$G$48=1,K$5=$H$48+$H$50+1)),ABS(PPMT($J$48,1,$H$49-$H$50,$I$48)),IF(OR(AND($F$48=1,$G$48=2,K$5&lt;$H$48+$H$49,K$5&gt;$H$48+$H$50),AND($F$48=1,$G$48=1,K$5&lt;=$H$48+$H$49,K$5&gt;$H$48+$H$50+1)),$I$50,IF(AND($F$48=2,$G$48=2,K$5&lt;$H$48+$H$49,K$5&gt;$H$48+$H$50),ABS(PPMT($J$48,K$5-$H$48-$H$50+1,$H$49-$H$50,$I$48)),IF(AND($F$48=2,$G$48=1,K$5&lt;=$H$48+$H$49,K$5&gt;$H$48+$H$50+1),ABS(PPMT($J$48,K$5-$H$48-$H$50,$H$49-$H$50,$I$48)),0))))))</f>
        <v>0</v>
      </c>
      <c r="L49" s="157">
        <f t="shared" si="85"/>
        <v>0</v>
      </c>
      <c r="M49" s="157">
        <f t="shared" si="85"/>
        <v>0</v>
      </c>
      <c r="N49" s="157">
        <f t="shared" si="85"/>
        <v>0</v>
      </c>
      <c r="O49" s="157">
        <f t="shared" si="85"/>
        <v>0</v>
      </c>
      <c r="P49" s="157">
        <f t="shared" si="85"/>
        <v>0</v>
      </c>
      <c r="Q49" s="157">
        <f t="shared" si="85"/>
        <v>0</v>
      </c>
      <c r="R49" s="157">
        <f t="shared" si="85"/>
        <v>0</v>
      </c>
      <c r="S49" s="157">
        <f t="shared" si="85"/>
        <v>0</v>
      </c>
      <c r="T49" s="158">
        <f t="shared" si="85"/>
        <v>0</v>
      </c>
      <c r="U49" s="159">
        <f t="shared" si="85"/>
        <v>0</v>
      </c>
      <c r="V49" s="157">
        <f t="shared" si="85"/>
        <v>0</v>
      </c>
      <c r="W49" s="157">
        <f t="shared" si="85"/>
        <v>0</v>
      </c>
      <c r="X49" s="157">
        <f t="shared" si="85"/>
        <v>0</v>
      </c>
      <c r="Y49" s="157">
        <f t="shared" si="85"/>
        <v>0</v>
      </c>
      <c r="Z49" s="157">
        <f t="shared" si="85"/>
        <v>0</v>
      </c>
      <c r="AA49" s="157">
        <f t="shared" si="85"/>
        <v>0</v>
      </c>
      <c r="AB49" s="157">
        <f t="shared" si="85"/>
        <v>0</v>
      </c>
      <c r="AC49" s="157">
        <f t="shared" si="85"/>
        <v>0</v>
      </c>
      <c r="AD49" s="158">
        <f t="shared" si="85"/>
        <v>0</v>
      </c>
      <c r="AE49" s="161"/>
      <c r="AF49" s="161"/>
      <c r="AG49" s="318"/>
    </row>
    <row r="50" spans="1:33" ht="12" customHeight="1" x14ac:dyDescent="0.2">
      <c r="A50" s="2143"/>
      <c r="B50" s="2130"/>
      <c r="C50" s="2124"/>
      <c r="D50" s="2127"/>
      <c r="E50" s="2148"/>
      <c r="F50" s="2222"/>
      <c r="G50" s="2225"/>
      <c r="H50" s="188"/>
      <c r="I50" s="211" t="str">
        <f>IF(H50="","",IF(H50&gt;=H49,"据置は償還の内数で!!",IF(F48=1,ROUNDDOWN((I48/(H49-H50)),-3),IF(OR(F48&lt;1,F48&gt;2),"〃","〃"))))</f>
        <v/>
      </c>
      <c r="J50" s="2187"/>
      <c r="K50" s="180">
        <f t="shared" ref="K50:AD50" si="86">TRUNC(IF($F$48=1,K48*$J$48,IF(AND($F$48=2,$G$48=1,$H$48+$H$50&lt;K$5,$H$48+$H$49&gt;=K$5),ABS(IPMT($J$48,K$5-$H$48-$H$50,$H$49-$H$50,$I$48)),IF(AND($F$48=2,$G$48=2,$H$48+$H$50&lt;=K$5,$H$48+$H$49&gt;K$5),ABS(IPMT($J$48,K$5-$H$48-$H$50+1,$H$49-$H$50,$I$48)),IF(AND($F$48=2,$G$48=1,$H$48&lt;K$5,$H$48+$H$50&gt;=K$5),ABS(IPMT($J$48,1,$H$49-$H$50,$I$48)),IF(AND($F$48=2,$G$48=2,$H$48&lt;=K$5,$H$48+$H$50&gt;K$5),ABS(IPMT($J$48,1,$H$49-$H$50,$I$48)),0))))))</f>
        <v>0</v>
      </c>
      <c r="L50" s="178">
        <f t="shared" si="86"/>
        <v>0</v>
      </c>
      <c r="M50" s="178">
        <f t="shared" si="86"/>
        <v>0</v>
      </c>
      <c r="N50" s="178">
        <f t="shared" si="86"/>
        <v>0</v>
      </c>
      <c r="O50" s="178">
        <f t="shared" si="86"/>
        <v>0</v>
      </c>
      <c r="P50" s="178">
        <f t="shared" si="86"/>
        <v>0</v>
      </c>
      <c r="Q50" s="178">
        <f t="shared" si="86"/>
        <v>0</v>
      </c>
      <c r="R50" s="178">
        <f t="shared" si="86"/>
        <v>0</v>
      </c>
      <c r="S50" s="178">
        <f t="shared" si="86"/>
        <v>0</v>
      </c>
      <c r="T50" s="179">
        <f t="shared" si="86"/>
        <v>0</v>
      </c>
      <c r="U50" s="180">
        <f t="shared" si="86"/>
        <v>0</v>
      </c>
      <c r="V50" s="178">
        <f t="shared" si="86"/>
        <v>0</v>
      </c>
      <c r="W50" s="178">
        <f t="shared" si="86"/>
        <v>0</v>
      </c>
      <c r="X50" s="178">
        <f t="shared" si="86"/>
        <v>0</v>
      </c>
      <c r="Y50" s="178">
        <f t="shared" si="86"/>
        <v>0</v>
      </c>
      <c r="Z50" s="178">
        <f t="shared" si="86"/>
        <v>0</v>
      </c>
      <c r="AA50" s="178">
        <f t="shared" si="86"/>
        <v>0</v>
      </c>
      <c r="AB50" s="178">
        <f t="shared" si="86"/>
        <v>0</v>
      </c>
      <c r="AC50" s="178">
        <f t="shared" si="86"/>
        <v>0</v>
      </c>
      <c r="AD50" s="179">
        <f t="shared" si="86"/>
        <v>0</v>
      </c>
      <c r="AE50" s="161"/>
      <c r="AF50" s="161"/>
      <c r="AG50" s="318"/>
    </row>
    <row r="51" spans="1:33" ht="12" customHeight="1" x14ac:dyDescent="0.2">
      <c r="A51" s="2143"/>
      <c r="B51" s="2121"/>
      <c r="C51" s="2123"/>
      <c r="D51" s="2126"/>
      <c r="E51" s="2149"/>
      <c r="F51" s="2221"/>
      <c r="G51" s="2226"/>
      <c r="H51" s="170"/>
      <c r="I51" s="195"/>
      <c r="J51" s="2186"/>
      <c r="K51" s="185">
        <f t="shared" ref="K51:AD51" si="87">IF(OR($F$51=2,K$5&lt;$H$51),0,IF(AND($F$51=1,$G$51=1,K$5=$H$51),0,IF(AND($F$51=1,$G$51=2,K$5=$H$51),$I$51,IF(OR(AND($F$51=1,$G$51=1,K$5&gt;$H$51,K$5&lt;=($H$51+$H$53+1)),AND($F$51=1,$G$51=2,K$5&gt;$H$51,K$5&lt;=($H$51+$H$53))),$I$51,IF(OR(AND($F$51=1,$G$51=1,K$5=($H$51+$H$53+2)),AND($F$51=1,$G$51=2,K$5=($H$51+$H$53+1))),$I$51-$I$52,IF(AND($F$51=1,$G$51=1,K$5&gt;($H$51+$H$53+2),K$5&lt;=($H$51+$H$52+1)),$I$51-$I$52-$I$53*(K$5-$H$51-$H$53-2),IF(AND($F$51=1,$G$51=2,K$5&gt;($H$51+$H$53+1),K$5&lt;=($H$51+$H$52)),$I$51-$I$52-$I$53*(K$5-$H$51-$H$53-1),0)))))))</f>
        <v>0</v>
      </c>
      <c r="L51" s="183">
        <f t="shared" si="87"/>
        <v>0</v>
      </c>
      <c r="M51" s="183">
        <f t="shared" si="87"/>
        <v>0</v>
      </c>
      <c r="N51" s="183">
        <f t="shared" si="87"/>
        <v>0</v>
      </c>
      <c r="O51" s="183">
        <f t="shared" si="87"/>
        <v>0</v>
      </c>
      <c r="P51" s="183">
        <f t="shared" si="87"/>
        <v>0</v>
      </c>
      <c r="Q51" s="183">
        <f t="shared" si="87"/>
        <v>0</v>
      </c>
      <c r="R51" s="183">
        <f t="shared" si="87"/>
        <v>0</v>
      </c>
      <c r="S51" s="183">
        <f t="shared" si="87"/>
        <v>0</v>
      </c>
      <c r="T51" s="184">
        <f t="shared" si="87"/>
        <v>0</v>
      </c>
      <c r="U51" s="185">
        <f t="shared" si="87"/>
        <v>0</v>
      </c>
      <c r="V51" s="183">
        <f t="shared" si="87"/>
        <v>0</v>
      </c>
      <c r="W51" s="183">
        <f t="shared" si="87"/>
        <v>0</v>
      </c>
      <c r="X51" s="183">
        <f t="shared" si="87"/>
        <v>0</v>
      </c>
      <c r="Y51" s="183">
        <f t="shared" si="87"/>
        <v>0</v>
      </c>
      <c r="Z51" s="183">
        <f t="shared" si="87"/>
        <v>0</v>
      </c>
      <c r="AA51" s="183">
        <f t="shared" si="87"/>
        <v>0</v>
      </c>
      <c r="AB51" s="183">
        <f t="shared" si="87"/>
        <v>0</v>
      </c>
      <c r="AC51" s="183">
        <f t="shared" si="87"/>
        <v>0</v>
      </c>
      <c r="AD51" s="184">
        <f t="shared" si="87"/>
        <v>0</v>
      </c>
      <c r="AE51" s="161"/>
      <c r="AF51" s="161"/>
      <c r="AG51" s="318"/>
    </row>
    <row r="52" spans="1:33" ht="12" customHeight="1" x14ac:dyDescent="0.2">
      <c r="A52" s="2143"/>
      <c r="B52" s="2121"/>
      <c r="C52" s="2124"/>
      <c r="D52" s="2127"/>
      <c r="E52" s="2148"/>
      <c r="F52" s="2221"/>
      <c r="G52" s="2224"/>
      <c r="H52" s="154"/>
      <c r="I52" s="155" t="str">
        <f>IF(H52="","",IF(F51=1,I51-(H52-H53-1)*I53,IF(OR(F51&lt;1,F51&gt;2),"支払方式ｴﾗ-(1or2)","元利均等年賦払")))</f>
        <v/>
      </c>
      <c r="J52" s="2187"/>
      <c r="K52" s="159">
        <f t="shared" ref="K52:AD52" si="88">IF(OR((K$5&lt;$H$51+$H$53),AND($F$51=1,$G$51=1,K$5=$H$51+$H$53),AND($F$51=2,$G$51=1,K$5=$H$51+$H$53)),0,IF(OR(AND($F$51=1,$G$51=2,K$5=$H$51+$H$53),AND($F$51=1,$G$51=1,K$5=$H$51+$H$53+1)),$I$52,IF(OR(AND($F$51=2,$G$51=2,K$5=$H$51+$H$53),AND($F$51=2,$G$51=1,K$5=$H$51+$H$53+1)),ABS(PPMT($J$51,1,$H$52-$H$53,$I$51)),IF(OR(AND($F$51=1,$G$51=2,K$5&lt;$H$51+$H$52,K$5&gt;$H$51+$H$53),AND($F$51=1,$G$51=1,K$5&lt;=$H$51+$H$52,K$5&gt;$H$51+$H$53+1)),$I$53,IF(AND($F$51=2,$G$51=2,K$5&lt;$H$51+$H$52,K$5&gt;$H$51+$H$53),ABS(PPMT($J$51,K$5-$H$51-$H$53+1,$H$52-$H$53,$I$51)),IF(AND($F$51=2,$G$51=1,K$5&lt;=$H$51+$H$52,K$5&gt;$H$51+$H$53+1),ABS(PPMT($J$51,K$5-$H$51-$H$53,$H$52-$H$53,$I$51)),0))))))</f>
        <v>0</v>
      </c>
      <c r="L52" s="157">
        <f t="shared" si="88"/>
        <v>0</v>
      </c>
      <c r="M52" s="157">
        <f t="shared" si="88"/>
        <v>0</v>
      </c>
      <c r="N52" s="157">
        <f t="shared" si="88"/>
        <v>0</v>
      </c>
      <c r="O52" s="157">
        <f t="shared" si="88"/>
        <v>0</v>
      </c>
      <c r="P52" s="157">
        <f t="shared" si="88"/>
        <v>0</v>
      </c>
      <c r="Q52" s="157">
        <f t="shared" si="88"/>
        <v>0</v>
      </c>
      <c r="R52" s="157">
        <f t="shared" si="88"/>
        <v>0</v>
      </c>
      <c r="S52" s="157">
        <f t="shared" si="88"/>
        <v>0</v>
      </c>
      <c r="T52" s="158">
        <f t="shared" si="88"/>
        <v>0</v>
      </c>
      <c r="U52" s="159">
        <f t="shared" si="88"/>
        <v>0</v>
      </c>
      <c r="V52" s="157">
        <f t="shared" si="88"/>
        <v>0</v>
      </c>
      <c r="W52" s="157">
        <f t="shared" si="88"/>
        <v>0</v>
      </c>
      <c r="X52" s="157">
        <f t="shared" si="88"/>
        <v>0</v>
      </c>
      <c r="Y52" s="157">
        <f t="shared" si="88"/>
        <v>0</v>
      </c>
      <c r="Z52" s="157">
        <f t="shared" si="88"/>
        <v>0</v>
      </c>
      <c r="AA52" s="157">
        <f t="shared" si="88"/>
        <v>0</v>
      </c>
      <c r="AB52" s="157">
        <f t="shared" si="88"/>
        <v>0</v>
      </c>
      <c r="AC52" s="157">
        <f t="shared" si="88"/>
        <v>0</v>
      </c>
      <c r="AD52" s="158">
        <f t="shared" si="88"/>
        <v>0</v>
      </c>
      <c r="AE52" s="161"/>
      <c r="AF52" s="161"/>
      <c r="AG52" s="318"/>
    </row>
    <row r="53" spans="1:33" ht="12" customHeight="1" thickBot="1" x14ac:dyDescent="0.25">
      <c r="A53" s="2143"/>
      <c r="B53" s="2122"/>
      <c r="C53" s="2125"/>
      <c r="D53" s="2128"/>
      <c r="E53" s="2157"/>
      <c r="F53" s="2241"/>
      <c r="G53" s="2252"/>
      <c r="H53" s="190"/>
      <c r="I53" s="164" t="str">
        <f>IF(H53="","",IF(H53&gt;=H52,"据置は償還の内数で!!",IF(F51=1,ROUNDDOWN((I51/(H52-H53)),-3),IF(OR(F51&lt;1,F51&gt;2),"〃","〃"))))</f>
        <v/>
      </c>
      <c r="J53" s="2282"/>
      <c r="K53" s="168">
        <f t="shared" ref="K53:AD53" si="89">TRUNC(IF($F$51=1,K51*$J$51,IF(AND($F$51=2,$G$51=1,$H$51+$H$53&lt;K$5,$H$51+$H$52&gt;=K$5),ABS(IPMT($J$51,K$5-$H$51-$H$53,$H$52-$H$53,$I$51)),IF(AND($F$51=2,$G$51=2,$H$51+$H$53&lt;=K$5,$H$51+$H$52&gt;K$5),ABS(IPMT($J$51,K$5-$H$51-$H$53+1,$H$52-$H$53,$I$51)),IF(AND($F$51=2,$G$51=1,$H$51&lt;K$5,$H$51+$H$53&gt;=K$5),ABS(IPMT($J$51,1,$H$52-$H$53,$I$51)),IF(AND($F$51=2,$G$51=2,$H$51&lt;=K$5,$H$51+$H$53&gt;K$5),ABS(IPMT($J$51,1,$H$52-$H$53,$I$51)),0))))))</f>
        <v>0</v>
      </c>
      <c r="L53" s="166">
        <f t="shared" si="89"/>
        <v>0</v>
      </c>
      <c r="M53" s="166">
        <f t="shared" si="89"/>
        <v>0</v>
      </c>
      <c r="N53" s="166">
        <f t="shared" si="89"/>
        <v>0</v>
      </c>
      <c r="O53" s="166">
        <f t="shared" si="89"/>
        <v>0</v>
      </c>
      <c r="P53" s="166">
        <f t="shared" si="89"/>
        <v>0</v>
      </c>
      <c r="Q53" s="166">
        <f t="shared" si="89"/>
        <v>0</v>
      </c>
      <c r="R53" s="166">
        <f t="shared" si="89"/>
        <v>0</v>
      </c>
      <c r="S53" s="166">
        <f t="shared" si="89"/>
        <v>0</v>
      </c>
      <c r="T53" s="167">
        <f t="shared" si="89"/>
        <v>0</v>
      </c>
      <c r="U53" s="168">
        <f t="shared" si="89"/>
        <v>0</v>
      </c>
      <c r="V53" s="166">
        <f t="shared" si="89"/>
        <v>0</v>
      </c>
      <c r="W53" s="166">
        <f t="shared" si="89"/>
        <v>0</v>
      </c>
      <c r="X53" s="166">
        <f t="shared" si="89"/>
        <v>0</v>
      </c>
      <c r="Y53" s="166">
        <f t="shared" si="89"/>
        <v>0</v>
      </c>
      <c r="Z53" s="166">
        <f t="shared" si="89"/>
        <v>0</v>
      </c>
      <c r="AA53" s="166">
        <f t="shared" si="89"/>
        <v>0</v>
      </c>
      <c r="AB53" s="166">
        <f t="shared" si="89"/>
        <v>0</v>
      </c>
      <c r="AC53" s="166">
        <f t="shared" si="89"/>
        <v>0</v>
      </c>
      <c r="AD53" s="167">
        <f t="shared" si="89"/>
        <v>0</v>
      </c>
      <c r="AE53" s="161"/>
      <c r="AF53" s="161"/>
      <c r="AG53" s="318"/>
    </row>
    <row r="54" spans="1:33" ht="12" customHeight="1" thickTop="1" x14ac:dyDescent="0.2">
      <c r="A54" s="2143"/>
      <c r="B54" s="2253"/>
      <c r="C54" s="2249" t="s">
        <v>119</v>
      </c>
      <c r="D54" s="2249" t="s">
        <v>119</v>
      </c>
      <c r="E54" s="2249" t="s">
        <v>119</v>
      </c>
      <c r="F54" s="2256" t="s">
        <v>120</v>
      </c>
      <c r="G54" s="2216" t="s">
        <v>119</v>
      </c>
      <c r="H54" s="2249" t="s">
        <v>119</v>
      </c>
      <c r="I54" s="2227">
        <f>SUM(I36,I39,I42,I45,I48,I51)</f>
        <v>0</v>
      </c>
      <c r="J54" s="2279" t="s">
        <v>120</v>
      </c>
      <c r="K54" s="212">
        <f>SUM(AH16:AH21)</f>
        <v>0</v>
      </c>
      <c r="L54" s="213">
        <f t="shared" ref="L54:AD54" si="90">SUM(AI16:AI21)</f>
        <v>0</v>
      </c>
      <c r="M54" s="213">
        <f t="shared" si="90"/>
        <v>0</v>
      </c>
      <c r="N54" s="213">
        <f t="shared" si="90"/>
        <v>0</v>
      </c>
      <c r="O54" s="213">
        <f t="shared" si="90"/>
        <v>0</v>
      </c>
      <c r="P54" s="213">
        <f t="shared" si="90"/>
        <v>0</v>
      </c>
      <c r="Q54" s="213">
        <f t="shared" si="90"/>
        <v>0</v>
      </c>
      <c r="R54" s="213">
        <f t="shared" si="90"/>
        <v>0</v>
      </c>
      <c r="S54" s="213">
        <f t="shared" si="90"/>
        <v>0</v>
      </c>
      <c r="T54" s="214">
        <f t="shared" si="90"/>
        <v>0</v>
      </c>
      <c r="U54" s="215">
        <f t="shared" si="90"/>
        <v>0</v>
      </c>
      <c r="V54" s="213">
        <f t="shared" si="90"/>
        <v>0</v>
      </c>
      <c r="W54" s="213">
        <f t="shared" si="90"/>
        <v>0</v>
      </c>
      <c r="X54" s="213">
        <f t="shared" si="90"/>
        <v>0</v>
      </c>
      <c r="Y54" s="213">
        <f t="shared" si="90"/>
        <v>0</v>
      </c>
      <c r="Z54" s="213">
        <f t="shared" si="90"/>
        <v>0</v>
      </c>
      <c r="AA54" s="213">
        <f t="shared" si="90"/>
        <v>0</v>
      </c>
      <c r="AB54" s="213">
        <f t="shared" si="90"/>
        <v>0</v>
      </c>
      <c r="AC54" s="213">
        <f t="shared" si="90"/>
        <v>0</v>
      </c>
      <c r="AD54" s="214">
        <f t="shared" si="90"/>
        <v>0</v>
      </c>
      <c r="AE54" s="161"/>
      <c r="AF54" s="161"/>
      <c r="AG54" s="318"/>
    </row>
    <row r="55" spans="1:33" ht="12" customHeight="1" x14ac:dyDescent="0.2">
      <c r="A55" s="2143"/>
      <c r="B55" s="2254"/>
      <c r="C55" s="2250"/>
      <c r="D55" s="2250"/>
      <c r="E55" s="2250"/>
      <c r="F55" s="2257"/>
      <c r="G55" s="2217"/>
      <c r="H55" s="2250"/>
      <c r="I55" s="2228"/>
      <c r="J55" s="2280"/>
      <c r="K55" s="216">
        <f>ROUND(SUM(K37,K40,K43,K46,K49,K52),0)</f>
        <v>0</v>
      </c>
      <c r="L55" s="217">
        <f t="shared" ref="L55:AD55" si="91">ROUND(SUM(L37,L40,L43,L46,L49,L52),0)</f>
        <v>0</v>
      </c>
      <c r="M55" s="217">
        <f t="shared" si="91"/>
        <v>0</v>
      </c>
      <c r="N55" s="217">
        <f t="shared" si="91"/>
        <v>0</v>
      </c>
      <c r="O55" s="217">
        <f t="shared" si="91"/>
        <v>0</v>
      </c>
      <c r="P55" s="217">
        <f t="shared" si="91"/>
        <v>0</v>
      </c>
      <c r="Q55" s="217">
        <f t="shared" si="91"/>
        <v>0</v>
      </c>
      <c r="R55" s="217">
        <f t="shared" si="91"/>
        <v>0</v>
      </c>
      <c r="S55" s="217">
        <f t="shared" si="91"/>
        <v>0</v>
      </c>
      <c r="T55" s="218">
        <f t="shared" si="91"/>
        <v>0</v>
      </c>
      <c r="U55" s="219">
        <f t="shared" si="91"/>
        <v>0</v>
      </c>
      <c r="V55" s="217">
        <f t="shared" si="91"/>
        <v>0</v>
      </c>
      <c r="W55" s="217">
        <f t="shared" si="91"/>
        <v>0</v>
      </c>
      <c r="X55" s="217">
        <f t="shared" si="91"/>
        <v>0</v>
      </c>
      <c r="Y55" s="217">
        <f t="shared" si="91"/>
        <v>0</v>
      </c>
      <c r="Z55" s="217">
        <f t="shared" si="91"/>
        <v>0</v>
      </c>
      <c r="AA55" s="217">
        <f t="shared" si="91"/>
        <v>0</v>
      </c>
      <c r="AB55" s="217">
        <f t="shared" si="91"/>
        <v>0</v>
      </c>
      <c r="AC55" s="217">
        <f t="shared" si="91"/>
        <v>0</v>
      </c>
      <c r="AD55" s="218">
        <f t="shared" si="91"/>
        <v>0</v>
      </c>
      <c r="AE55" s="161">
        <f>SUM(K55:AD55)</f>
        <v>0</v>
      </c>
      <c r="AF55" s="161"/>
      <c r="AG55" s="318"/>
    </row>
    <row r="56" spans="1:33" ht="12" customHeight="1" thickBot="1" x14ac:dyDescent="0.25">
      <c r="A56" s="2144"/>
      <c r="B56" s="2255"/>
      <c r="C56" s="2251"/>
      <c r="D56" s="2251"/>
      <c r="E56" s="2251"/>
      <c r="F56" s="2258"/>
      <c r="G56" s="2218"/>
      <c r="H56" s="2251"/>
      <c r="I56" s="2229"/>
      <c r="J56" s="2281"/>
      <c r="K56" s="220">
        <f>ROUND(SUM(K38,K41,K44,K47,K50,K53),0)</f>
        <v>0</v>
      </c>
      <c r="L56" s="221">
        <f t="shared" ref="L56:AC56" si="92">ROUND(SUM(L38,L41,L44,L47,L50,L53),0)</f>
        <v>0</v>
      </c>
      <c r="M56" s="221">
        <f t="shared" si="92"/>
        <v>0</v>
      </c>
      <c r="N56" s="221">
        <f t="shared" si="92"/>
        <v>0</v>
      </c>
      <c r="O56" s="221">
        <f t="shared" si="92"/>
        <v>0</v>
      </c>
      <c r="P56" s="221">
        <f t="shared" si="92"/>
        <v>0</v>
      </c>
      <c r="Q56" s="221">
        <f t="shared" si="92"/>
        <v>0</v>
      </c>
      <c r="R56" s="221">
        <f t="shared" si="92"/>
        <v>0</v>
      </c>
      <c r="S56" s="221">
        <f t="shared" si="92"/>
        <v>0</v>
      </c>
      <c r="T56" s="222">
        <f t="shared" si="92"/>
        <v>0</v>
      </c>
      <c r="U56" s="223">
        <f t="shared" si="92"/>
        <v>0</v>
      </c>
      <c r="V56" s="221">
        <f t="shared" si="92"/>
        <v>0</v>
      </c>
      <c r="W56" s="221">
        <f t="shared" si="92"/>
        <v>0</v>
      </c>
      <c r="X56" s="221">
        <f t="shared" si="92"/>
        <v>0</v>
      </c>
      <c r="Y56" s="221">
        <f t="shared" si="92"/>
        <v>0</v>
      </c>
      <c r="Z56" s="221">
        <f t="shared" si="92"/>
        <v>0</v>
      </c>
      <c r="AA56" s="221">
        <f t="shared" si="92"/>
        <v>0</v>
      </c>
      <c r="AB56" s="221">
        <f t="shared" si="92"/>
        <v>0</v>
      </c>
      <c r="AC56" s="221">
        <f t="shared" si="92"/>
        <v>0</v>
      </c>
      <c r="AD56" s="222">
        <f>ROUND(SUM(AD38,AD41,AD44,AD47,AD50,AD53),0)</f>
        <v>0</v>
      </c>
      <c r="AE56" s="161">
        <f>SUM(K56:AD56)</f>
        <v>0</v>
      </c>
      <c r="AF56" s="161"/>
      <c r="AG56" s="318"/>
    </row>
    <row r="57" spans="1:33" ht="12" customHeight="1" x14ac:dyDescent="0.2">
      <c r="A57" s="2244" t="s">
        <v>122</v>
      </c>
      <c r="B57" s="2245"/>
      <c r="C57" s="2245" t="s">
        <v>119</v>
      </c>
      <c r="D57" s="2245" t="s">
        <v>119</v>
      </c>
      <c r="E57" s="2231" t="s">
        <v>119</v>
      </c>
      <c r="F57" s="2237" t="s">
        <v>120</v>
      </c>
      <c r="G57" s="2237" t="s">
        <v>119</v>
      </c>
      <c r="H57" s="2231" t="s">
        <v>119</v>
      </c>
      <c r="I57" s="2234">
        <f>SUM(I33,I54)</f>
        <v>0</v>
      </c>
      <c r="J57" s="2263" t="s">
        <v>120</v>
      </c>
      <c r="K57" s="224">
        <f>SUM(K33,K54)</f>
        <v>0</v>
      </c>
      <c r="L57" s="225">
        <f>SUM(L33,L54)</f>
        <v>0</v>
      </c>
      <c r="M57" s="225">
        <f t="shared" ref="M57:AD57" si="93">SUM(M33,M54)</f>
        <v>0</v>
      </c>
      <c r="N57" s="225">
        <f t="shared" si="93"/>
        <v>0</v>
      </c>
      <c r="O57" s="225">
        <f t="shared" si="93"/>
        <v>0</v>
      </c>
      <c r="P57" s="225">
        <f t="shared" si="93"/>
        <v>0</v>
      </c>
      <c r="Q57" s="225">
        <f t="shared" si="93"/>
        <v>0</v>
      </c>
      <c r="R57" s="225">
        <f t="shared" si="93"/>
        <v>0</v>
      </c>
      <c r="S57" s="225">
        <f t="shared" si="93"/>
        <v>0</v>
      </c>
      <c r="T57" s="226">
        <f t="shared" si="93"/>
        <v>0</v>
      </c>
      <c r="U57" s="227">
        <f t="shared" si="93"/>
        <v>0</v>
      </c>
      <c r="V57" s="225">
        <f t="shared" si="93"/>
        <v>0</v>
      </c>
      <c r="W57" s="225">
        <f t="shared" si="93"/>
        <v>0</v>
      </c>
      <c r="X57" s="225">
        <f t="shared" si="93"/>
        <v>0</v>
      </c>
      <c r="Y57" s="225">
        <f t="shared" si="93"/>
        <v>0</v>
      </c>
      <c r="Z57" s="225">
        <f t="shared" si="93"/>
        <v>0</v>
      </c>
      <c r="AA57" s="225">
        <f t="shared" si="93"/>
        <v>0</v>
      </c>
      <c r="AB57" s="225">
        <f t="shared" si="93"/>
        <v>0</v>
      </c>
      <c r="AC57" s="225">
        <f t="shared" si="93"/>
        <v>0</v>
      </c>
      <c r="AD57" s="228">
        <f t="shared" si="93"/>
        <v>0</v>
      </c>
      <c r="AE57" s="161"/>
      <c r="AF57" s="161"/>
      <c r="AG57" s="318"/>
    </row>
    <row r="58" spans="1:33" ht="12" customHeight="1" x14ac:dyDescent="0.2">
      <c r="A58" s="2246"/>
      <c r="B58" s="2232"/>
      <c r="C58" s="2232"/>
      <c r="D58" s="2232"/>
      <c r="E58" s="2232"/>
      <c r="F58" s="2238"/>
      <c r="G58" s="2238"/>
      <c r="H58" s="2232"/>
      <c r="I58" s="2235"/>
      <c r="J58" s="2264"/>
      <c r="K58" s="216">
        <f>ROUND(SUM(K34,K55),0)</f>
        <v>0</v>
      </c>
      <c r="L58" s="217">
        <f t="shared" ref="L58:AD58" si="94">ROUND(SUM(L34,L55),0)</f>
        <v>0</v>
      </c>
      <c r="M58" s="217">
        <f t="shared" si="94"/>
        <v>0</v>
      </c>
      <c r="N58" s="217">
        <f t="shared" si="94"/>
        <v>0</v>
      </c>
      <c r="O58" s="217">
        <f t="shared" si="94"/>
        <v>0</v>
      </c>
      <c r="P58" s="217">
        <f t="shared" si="94"/>
        <v>0</v>
      </c>
      <c r="Q58" s="217">
        <f t="shared" si="94"/>
        <v>0</v>
      </c>
      <c r="R58" s="217">
        <f t="shared" si="94"/>
        <v>0</v>
      </c>
      <c r="S58" s="217">
        <f t="shared" si="94"/>
        <v>0</v>
      </c>
      <c r="T58" s="218">
        <f t="shared" si="94"/>
        <v>0</v>
      </c>
      <c r="U58" s="219">
        <f t="shared" si="94"/>
        <v>0</v>
      </c>
      <c r="V58" s="217">
        <f t="shared" si="94"/>
        <v>0</v>
      </c>
      <c r="W58" s="217">
        <f t="shared" si="94"/>
        <v>0</v>
      </c>
      <c r="X58" s="217">
        <f t="shared" si="94"/>
        <v>0</v>
      </c>
      <c r="Y58" s="217">
        <f t="shared" si="94"/>
        <v>0</v>
      </c>
      <c r="Z58" s="217">
        <f t="shared" si="94"/>
        <v>0</v>
      </c>
      <c r="AA58" s="217">
        <f t="shared" si="94"/>
        <v>0</v>
      </c>
      <c r="AB58" s="217">
        <f t="shared" si="94"/>
        <v>0</v>
      </c>
      <c r="AC58" s="217">
        <f t="shared" si="94"/>
        <v>0</v>
      </c>
      <c r="AD58" s="229">
        <f t="shared" si="94"/>
        <v>0</v>
      </c>
      <c r="AE58" s="161">
        <f>SUM(K58:AD58)</f>
        <v>0</v>
      </c>
      <c r="AF58" s="161"/>
      <c r="AG58" s="318"/>
    </row>
    <row r="59" spans="1:33" ht="12" customHeight="1" thickBot="1" x14ac:dyDescent="0.25">
      <c r="A59" s="2246"/>
      <c r="B59" s="2232"/>
      <c r="C59" s="2232"/>
      <c r="D59" s="2232"/>
      <c r="E59" s="2232"/>
      <c r="F59" s="2238"/>
      <c r="G59" s="2238"/>
      <c r="H59" s="2232"/>
      <c r="I59" s="2235"/>
      <c r="J59" s="2265"/>
      <c r="K59" s="230">
        <f>ROUND(SUM(K35,K56),0)</f>
        <v>0</v>
      </c>
      <c r="L59" s="231">
        <f t="shared" ref="L59:AD59" si="95">ROUND(SUM(L35,L56),0)</f>
        <v>0</v>
      </c>
      <c r="M59" s="231">
        <f t="shared" si="95"/>
        <v>0</v>
      </c>
      <c r="N59" s="231">
        <f t="shared" si="95"/>
        <v>0</v>
      </c>
      <c r="O59" s="231">
        <f t="shared" si="95"/>
        <v>0</v>
      </c>
      <c r="P59" s="231">
        <f t="shared" si="95"/>
        <v>0</v>
      </c>
      <c r="Q59" s="231">
        <f t="shared" si="95"/>
        <v>0</v>
      </c>
      <c r="R59" s="231">
        <f t="shared" si="95"/>
        <v>0</v>
      </c>
      <c r="S59" s="231">
        <f t="shared" si="95"/>
        <v>0</v>
      </c>
      <c r="T59" s="232">
        <f t="shared" si="95"/>
        <v>0</v>
      </c>
      <c r="U59" s="233">
        <f t="shared" si="95"/>
        <v>0</v>
      </c>
      <c r="V59" s="231">
        <f t="shared" si="95"/>
        <v>0</v>
      </c>
      <c r="W59" s="231">
        <f t="shared" si="95"/>
        <v>0</v>
      </c>
      <c r="X59" s="231">
        <f t="shared" si="95"/>
        <v>0</v>
      </c>
      <c r="Y59" s="231">
        <f t="shared" si="95"/>
        <v>0</v>
      </c>
      <c r="Z59" s="231">
        <f t="shared" si="95"/>
        <v>0</v>
      </c>
      <c r="AA59" s="231">
        <f t="shared" si="95"/>
        <v>0</v>
      </c>
      <c r="AB59" s="231">
        <f t="shared" si="95"/>
        <v>0</v>
      </c>
      <c r="AC59" s="231">
        <f t="shared" si="95"/>
        <v>0</v>
      </c>
      <c r="AD59" s="234">
        <f t="shared" si="95"/>
        <v>0</v>
      </c>
      <c r="AE59" s="161">
        <f>SUM(K59:AD59)</f>
        <v>0</v>
      </c>
      <c r="AF59" s="161"/>
      <c r="AG59" s="318"/>
    </row>
    <row r="60" spans="1:33" ht="12" customHeight="1" thickBot="1" x14ac:dyDescent="0.25">
      <c r="A60" s="2247"/>
      <c r="B60" s="2248"/>
      <c r="C60" s="2233"/>
      <c r="D60" s="2233"/>
      <c r="E60" s="2233"/>
      <c r="F60" s="2239"/>
      <c r="G60" s="2239"/>
      <c r="H60" s="2233"/>
      <c r="I60" s="2236"/>
      <c r="J60" s="235" t="s">
        <v>123</v>
      </c>
      <c r="K60" s="236">
        <f>ROUND(SUM(K58:K59),0)</f>
        <v>0</v>
      </c>
      <c r="L60" s="237">
        <f t="shared" ref="L60:AD60" si="96">ROUND(SUM(L58:L59),0)</f>
        <v>0</v>
      </c>
      <c r="M60" s="237">
        <f t="shared" si="96"/>
        <v>0</v>
      </c>
      <c r="N60" s="237">
        <f t="shared" si="96"/>
        <v>0</v>
      </c>
      <c r="O60" s="237">
        <f t="shared" si="96"/>
        <v>0</v>
      </c>
      <c r="P60" s="237">
        <f t="shared" si="96"/>
        <v>0</v>
      </c>
      <c r="Q60" s="237">
        <f t="shared" si="96"/>
        <v>0</v>
      </c>
      <c r="R60" s="237">
        <f t="shared" si="96"/>
        <v>0</v>
      </c>
      <c r="S60" s="237">
        <f t="shared" si="96"/>
        <v>0</v>
      </c>
      <c r="T60" s="238">
        <f t="shared" si="96"/>
        <v>0</v>
      </c>
      <c r="U60" s="239">
        <f t="shared" si="96"/>
        <v>0</v>
      </c>
      <c r="V60" s="237">
        <f t="shared" si="96"/>
        <v>0</v>
      </c>
      <c r="W60" s="237">
        <f t="shared" si="96"/>
        <v>0</v>
      </c>
      <c r="X60" s="237">
        <f t="shared" si="96"/>
        <v>0</v>
      </c>
      <c r="Y60" s="237">
        <f t="shared" si="96"/>
        <v>0</v>
      </c>
      <c r="Z60" s="237">
        <f t="shared" si="96"/>
        <v>0</v>
      </c>
      <c r="AA60" s="237">
        <f t="shared" si="96"/>
        <v>0</v>
      </c>
      <c r="AB60" s="237">
        <f t="shared" si="96"/>
        <v>0</v>
      </c>
      <c r="AC60" s="237">
        <f t="shared" si="96"/>
        <v>0</v>
      </c>
      <c r="AD60" s="240">
        <f t="shared" si="96"/>
        <v>0</v>
      </c>
      <c r="AE60" s="161">
        <f>SUM(K60:AD60)</f>
        <v>0</v>
      </c>
      <c r="AF60" s="161"/>
      <c r="AG60" s="318"/>
    </row>
    <row r="63" spans="1:33" x14ac:dyDescent="0.2">
      <c r="K63" s="277"/>
    </row>
  </sheetData>
  <mergeCells count="150">
    <mergeCell ref="AF26:AG26"/>
    <mergeCell ref="J57:J59"/>
    <mergeCell ref="AH3:AQ3"/>
    <mergeCell ref="AR3:BA3"/>
    <mergeCell ref="J3:J5"/>
    <mergeCell ref="K3:T3"/>
    <mergeCell ref="U3:AD3"/>
    <mergeCell ref="AF24:AG24"/>
    <mergeCell ref="AF25:AG25"/>
    <mergeCell ref="J24:J26"/>
    <mergeCell ref="J54:J56"/>
    <mergeCell ref="J39:J41"/>
    <mergeCell ref="J48:J50"/>
    <mergeCell ref="J51:J53"/>
    <mergeCell ref="B39:B41"/>
    <mergeCell ref="C39:C41"/>
    <mergeCell ref="A57:B60"/>
    <mergeCell ref="C57:C60"/>
    <mergeCell ref="D57:D60"/>
    <mergeCell ref="E57:E60"/>
    <mergeCell ref="G54:G56"/>
    <mergeCell ref="H54:H56"/>
    <mergeCell ref="G51:G53"/>
    <mergeCell ref="B54:B56"/>
    <mergeCell ref="C54:C56"/>
    <mergeCell ref="D54:D56"/>
    <mergeCell ref="E54:E56"/>
    <mergeCell ref="F54:F56"/>
    <mergeCell ref="D39:D41"/>
    <mergeCell ref="E39:E41"/>
    <mergeCell ref="A36:A56"/>
    <mergeCell ref="B36:B38"/>
    <mergeCell ref="C36:C38"/>
    <mergeCell ref="D36:D38"/>
    <mergeCell ref="B42:B44"/>
    <mergeCell ref="C42:C44"/>
    <mergeCell ref="D42:D44"/>
    <mergeCell ref="B45:B47"/>
    <mergeCell ref="I54:I56"/>
    <mergeCell ref="E42:E44"/>
    <mergeCell ref="F42:F44"/>
    <mergeCell ref="H57:H60"/>
    <mergeCell ref="I57:I60"/>
    <mergeCell ref="F39:F41"/>
    <mergeCell ref="G39:G41"/>
    <mergeCell ref="F57:F60"/>
    <mergeCell ref="G57:G60"/>
    <mergeCell ref="G48:G50"/>
    <mergeCell ref="G42:G44"/>
    <mergeCell ref="F51:F53"/>
    <mergeCell ref="F48:F50"/>
    <mergeCell ref="C45:C47"/>
    <mergeCell ref="D45:D47"/>
    <mergeCell ref="J36:J38"/>
    <mergeCell ref="F30:F32"/>
    <mergeCell ref="G30:G32"/>
    <mergeCell ref="J30:J32"/>
    <mergeCell ref="H33:H35"/>
    <mergeCell ref="I33:I35"/>
    <mergeCell ref="J33:J35"/>
    <mergeCell ref="F33:F35"/>
    <mergeCell ref="G33:G35"/>
    <mergeCell ref="E36:E38"/>
    <mergeCell ref="F36:F38"/>
    <mergeCell ref="G36:G38"/>
    <mergeCell ref="J42:J44"/>
    <mergeCell ref="F45:F47"/>
    <mergeCell ref="G45:G47"/>
    <mergeCell ref="J45:J47"/>
    <mergeCell ref="B33:B35"/>
    <mergeCell ref="C33:C35"/>
    <mergeCell ref="D33:D35"/>
    <mergeCell ref="E33:E35"/>
    <mergeCell ref="J27:J29"/>
    <mergeCell ref="B24:B26"/>
    <mergeCell ref="C24:C26"/>
    <mergeCell ref="D24:D26"/>
    <mergeCell ref="E24:E26"/>
    <mergeCell ref="F24:F26"/>
    <mergeCell ref="G24:G26"/>
    <mergeCell ref="B27:B29"/>
    <mergeCell ref="C27:C29"/>
    <mergeCell ref="D27:D29"/>
    <mergeCell ref="E27:E29"/>
    <mergeCell ref="F27:F29"/>
    <mergeCell ref="G27:G29"/>
    <mergeCell ref="B30:B32"/>
    <mergeCell ref="C30:C32"/>
    <mergeCell ref="D30:D32"/>
    <mergeCell ref="E30:E32"/>
    <mergeCell ref="C21:C23"/>
    <mergeCell ref="D21:D23"/>
    <mergeCell ref="E21:E23"/>
    <mergeCell ref="F21:F23"/>
    <mergeCell ref="G21:G23"/>
    <mergeCell ref="B18:B20"/>
    <mergeCell ref="J21:J23"/>
    <mergeCell ref="D18:D20"/>
    <mergeCell ref="E18:E20"/>
    <mergeCell ref="F12:F14"/>
    <mergeCell ref="C12:C14"/>
    <mergeCell ref="D12:D14"/>
    <mergeCell ref="E12:E14"/>
    <mergeCell ref="F18:F20"/>
    <mergeCell ref="C18:C20"/>
    <mergeCell ref="G12:G14"/>
    <mergeCell ref="J12:J14"/>
    <mergeCell ref="B15:B17"/>
    <mergeCell ref="C15:C17"/>
    <mergeCell ref="D15:D17"/>
    <mergeCell ref="E15:E17"/>
    <mergeCell ref="F15:F17"/>
    <mergeCell ref="G15:G17"/>
    <mergeCell ref="J15:J17"/>
    <mergeCell ref="B12:B14"/>
    <mergeCell ref="G18:G20"/>
    <mergeCell ref="J18:J20"/>
    <mergeCell ref="F2:G2"/>
    <mergeCell ref="H2:J2"/>
    <mergeCell ref="F6:F8"/>
    <mergeCell ref="G6:G8"/>
    <mergeCell ref="J6:J8"/>
    <mergeCell ref="F9:F11"/>
    <mergeCell ref="G9:G11"/>
    <mergeCell ref="J9:J11"/>
    <mergeCell ref="E3:E5"/>
    <mergeCell ref="A1:D1"/>
    <mergeCell ref="B51:B53"/>
    <mergeCell ref="C51:C53"/>
    <mergeCell ref="D51:D53"/>
    <mergeCell ref="B48:B50"/>
    <mergeCell ref="C48:C50"/>
    <mergeCell ref="D48:D50"/>
    <mergeCell ref="A3:B5"/>
    <mergeCell ref="C2:E2"/>
    <mergeCell ref="B9:B11"/>
    <mergeCell ref="A6:A35"/>
    <mergeCell ref="B6:B8"/>
    <mergeCell ref="E48:E50"/>
    <mergeCell ref="E45:E47"/>
    <mergeCell ref="C3:C5"/>
    <mergeCell ref="C6:C8"/>
    <mergeCell ref="E51:E53"/>
    <mergeCell ref="D3:D5"/>
    <mergeCell ref="D6:D8"/>
    <mergeCell ref="E6:E8"/>
    <mergeCell ref="C9:C11"/>
    <mergeCell ref="D9:D11"/>
    <mergeCell ref="E9:E11"/>
    <mergeCell ref="B21:B23"/>
  </mergeCells>
  <phoneticPr fontId="3"/>
  <printOptions horizontalCentered="1"/>
  <pageMargins left="0.19685039370078741" right="0.19685039370078741" top="0.39370078740157483" bottom="0" header="0.19685039370078741" footer="0.51181102362204722"/>
  <pageSetup paperSize="9" scale="79" orientation="landscape" r:id="rId1"/>
  <headerFooter alignWithMargins="0">
    <oddHeader>&amp;R&amp;"ＭＳ 明朝,標準"８．償還計画表その&amp;P</oddHeader>
  </headerFooter>
  <colBreaks count="1" manualBreakCount="1">
    <brk id="20" max="59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5"/>
  <sheetViews>
    <sheetView showGridLines="0" view="pageBreakPreview" zoomScale="85" zoomScaleNormal="75" zoomScaleSheetLayoutView="85" workbookViewId="0">
      <pane xSplit="4" ySplit="4" topLeftCell="E5" activePane="bottomRight" state="frozen"/>
      <selection activeCell="E28" sqref="E28"/>
      <selection pane="topRight" activeCell="E28" sqref="E28"/>
      <selection pane="bottomLeft" activeCell="E28" sqref="E28"/>
      <selection pane="bottomRight" activeCell="K5" sqref="K5"/>
    </sheetView>
  </sheetViews>
  <sheetFormatPr defaultColWidth="9.09765625" defaultRowHeight="12" x14ac:dyDescent="0.2"/>
  <cols>
    <col min="1" max="1" width="1.69921875" style="1" customWidth="1"/>
    <col min="2" max="3" width="10.69921875" style="1" customWidth="1"/>
    <col min="4" max="4" width="12.69921875" style="1" hidden="1" customWidth="1"/>
    <col min="5" max="16" width="12.69921875" style="1" customWidth="1"/>
    <col min="17" max="17" width="8.69921875" style="1" customWidth="1"/>
    <col min="18" max="16384" width="9.09765625" style="1"/>
  </cols>
  <sheetData>
    <row r="1" spans="1:17" ht="20.149999999999999" customHeight="1" x14ac:dyDescent="0.2">
      <c r="A1" s="758" t="s">
        <v>412</v>
      </c>
      <c r="B1" s="938"/>
      <c r="C1" s="938"/>
      <c r="D1" s="938"/>
      <c r="E1" s="938"/>
      <c r="F1" s="938"/>
      <c r="G1" s="329"/>
      <c r="H1" s="938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16" customHeight="1" thickBot="1" x14ac:dyDescent="0.25">
      <c r="C2" s="424" t="s">
        <v>226</v>
      </c>
      <c r="D2" s="2337">
        <f>表紙!C19</f>
        <v>0</v>
      </c>
      <c r="E2" s="2337"/>
      <c r="F2" s="425"/>
      <c r="G2" s="2332"/>
      <c r="H2" s="2333"/>
    </row>
    <row r="3" spans="1:17" ht="12" customHeight="1" x14ac:dyDescent="0.2">
      <c r="A3" s="2323" t="s">
        <v>292</v>
      </c>
      <c r="B3" s="2324"/>
      <c r="C3" s="2325"/>
      <c r="D3" s="939" t="s">
        <v>191</v>
      </c>
      <c r="E3" s="441" t="s">
        <v>190</v>
      </c>
      <c r="F3" s="939" t="s">
        <v>50</v>
      </c>
      <c r="G3" s="1018" t="s">
        <v>591</v>
      </c>
      <c r="H3" s="941" t="s">
        <v>51</v>
      </c>
      <c r="I3" s="441" t="s">
        <v>52</v>
      </c>
      <c r="J3" s="441" t="s">
        <v>53</v>
      </c>
      <c r="K3" s="441" t="s">
        <v>54</v>
      </c>
      <c r="L3" s="441" t="s">
        <v>55</v>
      </c>
      <c r="M3" s="441" t="s">
        <v>56</v>
      </c>
      <c r="N3" s="441" t="s">
        <v>57</v>
      </c>
      <c r="O3" s="441" t="s">
        <v>188</v>
      </c>
      <c r="P3" s="940" t="s">
        <v>189</v>
      </c>
      <c r="Q3" s="2314" t="s">
        <v>9</v>
      </c>
    </row>
    <row r="4" spans="1:17" ht="12" customHeight="1" thickBot="1" x14ac:dyDescent="0.25">
      <c r="A4" s="2326"/>
      <c r="B4" s="2327"/>
      <c r="C4" s="2328"/>
      <c r="D4" s="452">
        <f>E4-1</f>
        <v>5</v>
      </c>
      <c r="E4" s="1355">
        <f>F4-1</f>
        <v>6</v>
      </c>
      <c r="F4" s="1356">
        <f>G4-1</f>
        <v>7</v>
      </c>
      <c r="G4" s="1357">
        <f>⑤農経改善計画!H4</f>
        <v>8</v>
      </c>
      <c r="H4" s="1356">
        <f>G4+1</f>
        <v>9</v>
      </c>
      <c r="I4" s="1358">
        <f t="shared" ref="I4:P4" si="0">H4+1</f>
        <v>10</v>
      </c>
      <c r="J4" s="1358">
        <f t="shared" si="0"/>
        <v>11</v>
      </c>
      <c r="K4" s="1358">
        <f t="shared" si="0"/>
        <v>12</v>
      </c>
      <c r="L4" s="1358">
        <f t="shared" si="0"/>
        <v>13</v>
      </c>
      <c r="M4" s="1358">
        <f t="shared" si="0"/>
        <v>14</v>
      </c>
      <c r="N4" s="1358">
        <f t="shared" si="0"/>
        <v>15</v>
      </c>
      <c r="O4" s="1358">
        <f t="shared" si="0"/>
        <v>16</v>
      </c>
      <c r="P4" s="1358">
        <f t="shared" si="0"/>
        <v>17</v>
      </c>
      <c r="Q4" s="2315"/>
    </row>
    <row r="5" spans="1:17" ht="14.15" customHeight="1" x14ac:dyDescent="0.2">
      <c r="A5" s="2288" t="s">
        <v>192</v>
      </c>
      <c r="B5" s="2289"/>
      <c r="C5" s="2290"/>
      <c r="D5" s="944">
        <f>SUM(D8,D11,D14,D17,D20,D23,D24)</f>
        <v>0</v>
      </c>
      <c r="E5" s="945">
        <f t="shared" ref="E5:P5" si="1">SUM(E8,E11,E14,E17,E20,E23,E24)</f>
        <v>0</v>
      </c>
      <c r="F5" s="946">
        <f t="shared" si="1"/>
        <v>0</v>
      </c>
      <c r="G5" s="944">
        <f t="shared" si="1"/>
        <v>0</v>
      </c>
      <c r="H5" s="945">
        <f t="shared" si="1"/>
        <v>0</v>
      </c>
      <c r="I5" s="945">
        <f t="shared" si="1"/>
        <v>0</v>
      </c>
      <c r="J5" s="945">
        <f t="shared" si="1"/>
        <v>0</v>
      </c>
      <c r="K5" s="945">
        <f t="shared" si="1"/>
        <v>0</v>
      </c>
      <c r="L5" s="945">
        <f t="shared" si="1"/>
        <v>0</v>
      </c>
      <c r="M5" s="945">
        <f t="shared" si="1"/>
        <v>0</v>
      </c>
      <c r="N5" s="945">
        <f t="shared" si="1"/>
        <v>0</v>
      </c>
      <c r="O5" s="945">
        <f t="shared" si="1"/>
        <v>0</v>
      </c>
      <c r="P5" s="947">
        <f t="shared" si="1"/>
        <v>0</v>
      </c>
      <c r="Q5" s="948"/>
    </row>
    <row r="6" spans="1:17" ht="14.15" customHeight="1" x14ac:dyDescent="0.2">
      <c r="A6" s="2316"/>
      <c r="B6" s="2318" t="str">
        <f>IF(⑤農経改善計画!B5=0,"-",⑤農経改善計画!B5)</f>
        <v>子牛販売収入</v>
      </c>
      <c r="C6" s="131" t="s">
        <v>178</v>
      </c>
      <c r="D6" s="949">
        <f>②飼養計画!F11</f>
        <v>0</v>
      </c>
      <c r="E6" s="950">
        <f>②飼養計画!G11</f>
        <v>0</v>
      </c>
      <c r="F6" s="951">
        <f>②飼養計画!H11</f>
        <v>0</v>
      </c>
      <c r="G6" s="949">
        <f>②飼養計画!I11</f>
        <v>0</v>
      </c>
      <c r="H6" s="952">
        <f>②飼養計画!J11</f>
        <v>0</v>
      </c>
      <c r="I6" s="950">
        <f>②飼養計画!K11</f>
        <v>0</v>
      </c>
      <c r="J6" s="950">
        <f>②飼養計画!L11</f>
        <v>0</v>
      </c>
      <c r="K6" s="950">
        <f>②飼養計画!M11</f>
        <v>0</v>
      </c>
      <c r="L6" s="950">
        <f>②飼養計画!N11</f>
        <v>0</v>
      </c>
      <c r="M6" s="950">
        <f>②飼養計画!O11</f>
        <v>0</v>
      </c>
      <c r="N6" s="950">
        <f>②飼養計画!P11</f>
        <v>0</v>
      </c>
      <c r="O6" s="950">
        <f>②飼養計画!Q11</f>
        <v>0</v>
      </c>
      <c r="P6" s="953">
        <f>②飼養計画!R11</f>
        <v>0</v>
      </c>
      <c r="Q6" s="954"/>
    </row>
    <row r="7" spans="1:17" ht="14.15" customHeight="1" x14ac:dyDescent="0.2">
      <c r="A7" s="2316"/>
      <c r="B7" s="2319"/>
      <c r="C7" s="132" t="s">
        <v>216</v>
      </c>
      <c r="D7" s="955">
        <f>②飼養計画!F17</f>
        <v>0</v>
      </c>
      <c r="E7" s="956">
        <f>②飼養計画!G17</f>
        <v>0</v>
      </c>
      <c r="F7" s="957">
        <f>②飼養計画!H17</f>
        <v>0</v>
      </c>
      <c r="G7" s="955">
        <f>②飼養計画!I17</f>
        <v>0</v>
      </c>
      <c r="H7" s="958">
        <f>②飼養計画!J17</f>
        <v>0</v>
      </c>
      <c r="I7" s="956">
        <f>②飼養計画!K17</f>
        <v>0</v>
      </c>
      <c r="J7" s="956">
        <f>②飼養計画!L17</f>
        <v>0</v>
      </c>
      <c r="K7" s="956">
        <f>②飼養計画!M17</f>
        <v>0</v>
      </c>
      <c r="L7" s="956">
        <f>②飼養計画!N17</f>
        <v>0</v>
      </c>
      <c r="M7" s="956">
        <f>②飼養計画!O17</f>
        <v>0</v>
      </c>
      <c r="N7" s="956">
        <f>②飼養計画!P17</f>
        <v>0</v>
      </c>
      <c r="O7" s="956">
        <f>②飼養計画!Q17</f>
        <v>0</v>
      </c>
      <c r="P7" s="959">
        <f>②飼養計画!R17</f>
        <v>0</v>
      </c>
      <c r="Q7" s="960"/>
    </row>
    <row r="8" spans="1:17" ht="14.15" customHeight="1" x14ac:dyDescent="0.2">
      <c r="A8" s="2316"/>
      <c r="B8" s="2320"/>
      <c r="C8" s="133" t="s">
        <v>179</v>
      </c>
      <c r="D8" s="955">
        <f>③農経改善計画肉牛内訳!D5</f>
        <v>0</v>
      </c>
      <c r="E8" s="956">
        <f>③農経改善計画肉牛内訳!E5</f>
        <v>0</v>
      </c>
      <c r="F8" s="957">
        <f>③農経改善計画肉牛内訳!F5</f>
        <v>0</v>
      </c>
      <c r="G8" s="955">
        <f>③農経改善計画肉牛内訳!G5</f>
        <v>0</v>
      </c>
      <c r="H8" s="958">
        <f>③農経改善計画肉牛内訳!H5</f>
        <v>0</v>
      </c>
      <c r="I8" s="956">
        <f>③農経改善計画肉牛内訳!I5</f>
        <v>0</v>
      </c>
      <c r="J8" s="956">
        <f>③農経改善計画肉牛内訳!J5</f>
        <v>0</v>
      </c>
      <c r="K8" s="956">
        <f>③農経改善計画肉牛内訳!K5</f>
        <v>0</v>
      </c>
      <c r="L8" s="956">
        <f>③農経改善計画肉牛内訳!L5</f>
        <v>0</v>
      </c>
      <c r="M8" s="956">
        <f>③農経改善計画肉牛内訳!M5</f>
        <v>0</v>
      </c>
      <c r="N8" s="956">
        <f>③農経改善計画肉牛内訳!N5</f>
        <v>0</v>
      </c>
      <c r="O8" s="956">
        <f>③農経改善計画肉牛内訳!O5</f>
        <v>0</v>
      </c>
      <c r="P8" s="959">
        <f>③農経改善計画肉牛内訳!P5</f>
        <v>0</v>
      </c>
      <c r="Q8" s="960"/>
    </row>
    <row r="9" spans="1:17" ht="14.15" customHeight="1" x14ac:dyDescent="0.2">
      <c r="A9" s="2316"/>
      <c r="B9" s="2285" t="str">
        <f>IF(⑤農経改善計画!B6=0,"-",⑤農経改善計画!B6)</f>
        <v>育成牛販売収入</v>
      </c>
      <c r="C9" s="131" t="s">
        <v>178</v>
      </c>
      <c r="D9" s="961">
        <f>②飼養計画!F22</f>
        <v>0</v>
      </c>
      <c r="E9" s="962">
        <f>②飼養計画!G22</f>
        <v>0</v>
      </c>
      <c r="F9" s="963">
        <f>②飼養計画!H22</f>
        <v>0</v>
      </c>
      <c r="G9" s="961">
        <f>②飼養計画!I22</f>
        <v>0</v>
      </c>
      <c r="H9" s="964">
        <f>②飼養計画!J22</f>
        <v>0</v>
      </c>
      <c r="I9" s="962">
        <f>②飼養計画!K22</f>
        <v>0</v>
      </c>
      <c r="J9" s="962">
        <f>②飼養計画!L22</f>
        <v>0</v>
      </c>
      <c r="K9" s="962">
        <f>②飼養計画!M22</f>
        <v>0</v>
      </c>
      <c r="L9" s="962">
        <f>②飼養計画!N22</f>
        <v>0</v>
      </c>
      <c r="M9" s="962">
        <f>②飼養計画!O22</f>
        <v>0</v>
      </c>
      <c r="N9" s="962">
        <f>②飼養計画!P22</f>
        <v>0</v>
      </c>
      <c r="O9" s="962">
        <f>②飼養計画!Q22</f>
        <v>0</v>
      </c>
      <c r="P9" s="965">
        <f>②飼養計画!R22</f>
        <v>0</v>
      </c>
      <c r="Q9" s="966"/>
    </row>
    <row r="10" spans="1:17" ht="14.15" customHeight="1" x14ac:dyDescent="0.2">
      <c r="A10" s="2316"/>
      <c r="B10" s="2286"/>
      <c r="C10" s="132" t="s">
        <v>217</v>
      </c>
      <c r="D10" s="955">
        <f>②飼養計画!F27</f>
        <v>0</v>
      </c>
      <c r="E10" s="956">
        <f>②飼養計画!G27</f>
        <v>0</v>
      </c>
      <c r="F10" s="957">
        <f>②飼養計画!H27</f>
        <v>0</v>
      </c>
      <c r="G10" s="955">
        <f>②飼養計画!I27</f>
        <v>0</v>
      </c>
      <c r="H10" s="958">
        <f>②飼養計画!J27</f>
        <v>0</v>
      </c>
      <c r="I10" s="956">
        <f>②飼養計画!K27</f>
        <v>0</v>
      </c>
      <c r="J10" s="956">
        <f>②飼養計画!L27</f>
        <v>0</v>
      </c>
      <c r="K10" s="956">
        <f>②飼養計画!M27</f>
        <v>0</v>
      </c>
      <c r="L10" s="956">
        <f>②飼養計画!N27</f>
        <v>0</v>
      </c>
      <c r="M10" s="956">
        <f>②飼養計画!O27</f>
        <v>0</v>
      </c>
      <c r="N10" s="956">
        <f>②飼養計画!P27</f>
        <v>0</v>
      </c>
      <c r="O10" s="956">
        <f>②飼養計画!Q27</f>
        <v>0</v>
      </c>
      <c r="P10" s="959">
        <f>②飼養計画!R27</f>
        <v>0</v>
      </c>
      <c r="Q10" s="960"/>
    </row>
    <row r="11" spans="1:17" ht="14.15" customHeight="1" x14ac:dyDescent="0.2">
      <c r="A11" s="2316"/>
      <c r="B11" s="2287"/>
      <c r="C11" s="133" t="s">
        <v>179</v>
      </c>
      <c r="D11" s="967">
        <f>③農経改善計画肉牛内訳!D7</f>
        <v>0</v>
      </c>
      <c r="E11" s="968">
        <f>③農経改善計画肉牛内訳!E7</f>
        <v>0</v>
      </c>
      <c r="F11" s="969">
        <f>③農経改善計画肉牛内訳!F7</f>
        <v>0</v>
      </c>
      <c r="G11" s="967">
        <f>③農経改善計画肉牛内訳!G7</f>
        <v>0</v>
      </c>
      <c r="H11" s="970">
        <f>③農経改善計画肉牛内訳!H7</f>
        <v>0</v>
      </c>
      <c r="I11" s="968">
        <f>③農経改善計画肉牛内訳!I7</f>
        <v>0</v>
      </c>
      <c r="J11" s="968">
        <f>③農経改善計画肉牛内訳!J7</f>
        <v>0</v>
      </c>
      <c r="K11" s="968">
        <f>③農経改善計画肉牛内訳!K7</f>
        <v>0</v>
      </c>
      <c r="L11" s="968">
        <f>③農経改善計画肉牛内訳!L7</f>
        <v>0</v>
      </c>
      <c r="M11" s="968">
        <f>③農経改善計画肉牛内訳!M7</f>
        <v>0</v>
      </c>
      <c r="N11" s="968">
        <f>③農経改善計画肉牛内訳!N7</f>
        <v>0</v>
      </c>
      <c r="O11" s="968">
        <f>③農経改善計画肉牛内訳!O7</f>
        <v>0</v>
      </c>
      <c r="P11" s="971">
        <f>③農経改善計画肉牛内訳!P7</f>
        <v>0</v>
      </c>
      <c r="Q11" s="972"/>
    </row>
    <row r="12" spans="1:17" ht="14.15" customHeight="1" x14ac:dyDescent="0.2">
      <c r="A12" s="2316"/>
      <c r="B12" s="2318" t="str">
        <f>IF(⑤農経改善計画!B7=0,"-",⑤農経改善計画!B7)</f>
        <v>肥育牛販売収入</v>
      </c>
      <c r="C12" s="131" t="s">
        <v>178</v>
      </c>
      <c r="D12" s="964">
        <f>②飼養計画!F31</f>
        <v>0</v>
      </c>
      <c r="E12" s="964">
        <f>②飼養計画!G31</f>
        <v>0</v>
      </c>
      <c r="F12" s="973">
        <f>②飼養計画!H31</f>
        <v>0</v>
      </c>
      <c r="G12" s="961">
        <f>②飼養計画!I31</f>
        <v>0</v>
      </c>
      <c r="H12" s="964">
        <f>②飼養計画!J31</f>
        <v>0</v>
      </c>
      <c r="I12" s="964">
        <f>②飼養計画!K31</f>
        <v>0</v>
      </c>
      <c r="J12" s="964">
        <f>②飼養計画!L31</f>
        <v>0</v>
      </c>
      <c r="K12" s="964">
        <f>②飼養計画!M31</f>
        <v>0</v>
      </c>
      <c r="L12" s="964">
        <f>②飼養計画!N31</f>
        <v>0</v>
      </c>
      <c r="M12" s="964">
        <f>②飼養計画!O31</f>
        <v>0</v>
      </c>
      <c r="N12" s="964">
        <f>②飼養計画!P31</f>
        <v>0</v>
      </c>
      <c r="O12" s="964">
        <f>②飼養計画!Q31</f>
        <v>0</v>
      </c>
      <c r="P12" s="965">
        <f>②飼養計画!R31</f>
        <v>0</v>
      </c>
      <c r="Q12" s="966"/>
    </row>
    <row r="13" spans="1:17" ht="14.15" customHeight="1" x14ac:dyDescent="0.2">
      <c r="A13" s="2316"/>
      <c r="B13" s="2319"/>
      <c r="C13" s="132" t="s">
        <v>217</v>
      </c>
      <c r="D13" s="958">
        <f>②飼養計画!F36</f>
        <v>0</v>
      </c>
      <c r="E13" s="956">
        <f>②飼養計画!G36</f>
        <v>0</v>
      </c>
      <c r="F13" s="957">
        <f>②飼養計画!H36</f>
        <v>0</v>
      </c>
      <c r="G13" s="955">
        <f>②飼養計画!I36</f>
        <v>0</v>
      </c>
      <c r="H13" s="958">
        <f>②飼養計画!J36</f>
        <v>0</v>
      </c>
      <c r="I13" s="956">
        <f>②飼養計画!K36</f>
        <v>0</v>
      </c>
      <c r="J13" s="956">
        <f>②飼養計画!L36</f>
        <v>0</v>
      </c>
      <c r="K13" s="956">
        <f>②飼養計画!M36</f>
        <v>0</v>
      </c>
      <c r="L13" s="956">
        <f>②飼養計画!N36</f>
        <v>0</v>
      </c>
      <c r="M13" s="956">
        <f>②飼養計画!O36</f>
        <v>0</v>
      </c>
      <c r="N13" s="956">
        <f>②飼養計画!P36</f>
        <v>0</v>
      </c>
      <c r="O13" s="956">
        <f>②飼養計画!Q36</f>
        <v>0</v>
      </c>
      <c r="P13" s="959">
        <f>②飼養計画!R36</f>
        <v>0</v>
      </c>
      <c r="Q13" s="960"/>
    </row>
    <row r="14" spans="1:17" ht="14.15" customHeight="1" x14ac:dyDescent="0.2">
      <c r="A14" s="2316"/>
      <c r="B14" s="2320"/>
      <c r="C14" s="133" t="s">
        <v>179</v>
      </c>
      <c r="D14" s="970">
        <f>③農経改善計画肉牛内訳!D9</f>
        <v>0</v>
      </c>
      <c r="E14" s="968">
        <f>③農経改善計画肉牛内訳!E9</f>
        <v>0</v>
      </c>
      <c r="F14" s="969">
        <f>③農経改善計画肉牛内訳!F9</f>
        <v>0</v>
      </c>
      <c r="G14" s="967">
        <f>③農経改善計画肉牛内訳!G9</f>
        <v>0</v>
      </c>
      <c r="H14" s="970">
        <f>③農経改善計画肉牛内訳!H9</f>
        <v>0</v>
      </c>
      <c r="I14" s="968">
        <f>③農経改善計画肉牛内訳!I9</f>
        <v>0</v>
      </c>
      <c r="J14" s="968">
        <f>③農経改善計画肉牛内訳!J9</f>
        <v>0</v>
      </c>
      <c r="K14" s="968">
        <f>③農経改善計画肉牛内訳!K9</f>
        <v>0</v>
      </c>
      <c r="L14" s="968">
        <f>③農経改善計画肉牛内訳!L9</f>
        <v>0</v>
      </c>
      <c r="M14" s="968">
        <f>③農経改善計画肉牛内訳!M9</f>
        <v>0</v>
      </c>
      <c r="N14" s="968">
        <f>③農経改善計画肉牛内訳!N9</f>
        <v>0</v>
      </c>
      <c r="O14" s="968">
        <f>③農経改善計画肉牛内訳!O9</f>
        <v>0</v>
      </c>
      <c r="P14" s="971">
        <f>③農経改善計画肉牛内訳!P9</f>
        <v>0</v>
      </c>
      <c r="Q14" s="972"/>
    </row>
    <row r="15" spans="1:17" ht="14.15" customHeight="1" x14ac:dyDescent="0.2">
      <c r="A15" s="2316"/>
      <c r="B15" s="2318" t="str">
        <f>IF(⑤農経改善計画!B8=0,"-",⑤農経改善計画!B8)</f>
        <v>経産牛販売収入</v>
      </c>
      <c r="C15" s="131" t="s">
        <v>178</v>
      </c>
      <c r="D15" s="961">
        <f>②飼養計画!F5</f>
        <v>0</v>
      </c>
      <c r="E15" s="964">
        <f>②飼養計画!G5</f>
        <v>0</v>
      </c>
      <c r="F15" s="973">
        <f>②飼養計画!H5</f>
        <v>0</v>
      </c>
      <c r="G15" s="961">
        <f>②飼養計画!I5</f>
        <v>0</v>
      </c>
      <c r="H15" s="964">
        <f>②飼養計画!J5</f>
        <v>0</v>
      </c>
      <c r="I15" s="964">
        <f>②飼養計画!K5</f>
        <v>0</v>
      </c>
      <c r="J15" s="964">
        <f>②飼養計画!L5</f>
        <v>0</v>
      </c>
      <c r="K15" s="964">
        <f>②飼養計画!M5</f>
        <v>0</v>
      </c>
      <c r="L15" s="964">
        <f>②飼養計画!N5</f>
        <v>0</v>
      </c>
      <c r="M15" s="964">
        <f>②飼養計画!O5</f>
        <v>0</v>
      </c>
      <c r="N15" s="964">
        <f>②飼養計画!P5</f>
        <v>0</v>
      </c>
      <c r="O15" s="964">
        <f>②飼養計画!Q5</f>
        <v>0</v>
      </c>
      <c r="P15" s="974">
        <f>②飼養計画!R5</f>
        <v>0</v>
      </c>
      <c r="Q15" s="656"/>
    </row>
    <row r="16" spans="1:17" ht="14.15" customHeight="1" x14ac:dyDescent="0.2">
      <c r="A16" s="2316"/>
      <c r="B16" s="2319"/>
      <c r="C16" s="132" t="s">
        <v>218</v>
      </c>
      <c r="D16" s="955">
        <f>②飼養計画!F8</f>
        <v>0</v>
      </c>
      <c r="E16" s="958">
        <f>②飼養計画!G8</f>
        <v>0</v>
      </c>
      <c r="F16" s="975">
        <f>②飼養計画!H8</f>
        <v>0</v>
      </c>
      <c r="G16" s="955">
        <f>②飼養計画!I8</f>
        <v>0</v>
      </c>
      <c r="H16" s="958">
        <f>②飼養計画!J8</f>
        <v>0</v>
      </c>
      <c r="I16" s="958">
        <f>②飼養計画!K8</f>
        <v>0</v>
      </c>
      <c r="J16" s="958">
        <f>②飼養計画!L8</f>
        <v>0</v>
      </c>
      <c r="K16" s="958">
        <f>②飼養計画!M8</f>
        <v>0</v>
      </c>
      <c r="L16" s="958">
        <f>②飼養計画!N8</f>
        <v>0</v>
      </c>
      <c r="M16" s="958">
        <f>②飼養計画!O8</f>
        <v>0</v>
      </c>
      <c r="N16" s="958">
        <f>②飼養計画!P8</f>
        <v>0</v>
      </c>
      <c r="O16" s="958">
        <f>②飼養計画!Q8</f>
        <v>0</v>
      </c>
      <c r="P16" s="976">
        <f>②飼養計画!R8</f>
        <v>0</v>
      </c>
      <c r="Q16" s="977"/>
    </row>
    <row r="17" spans="1:17" ht="14.15" customHeight="1" x14ac:dyDescent="0.2">
      <c r="A17" s="2316"/>
      <c r="B17" s="2320"/>
      <c r="C17" s="133" t="s">
        <v>179</v>
      </c>
      <c r="D17" s="967">
        <f>③農経改善計画肉牛内訳!D11</f>
        <v>0</v>
      </c>
      <c r="E17" s="970">
        <f>③農経改善計画肉牛内訳!E11</f>
        <v>0</v>
      </c>
      <c r="F17" s="978">
        <f>③農経改善計画肉牛内訳!F11</f>
        <v>0</v>
      </c>
      <c r="G17" s="967">
        <f>③農経改善計画肉牛内訳!G11</f>
        <v>0</v>
      </c>
      <c r="H17" s="970">
        <f>③農経改善計画肉牛内訳!H11</f>
        <v>0</v>
      </c>
      <c r="I17" s="970">
        <f>③農経改善計画肉牛内訳!I11</f>
        <v>0</v>
      </c>
      <c r="J17" s="970">
        <f>③農経改善計画肉牛内訳!J11</f>
        <v>0</v>
      </c>
      <c r="K17" s="970">
        <f>③農経改善計画肉牛内訳!K11</f>
        <v>0</v>
      </c>
      <c r="L17" s="970">
        <f>③農経改善計画肉牛内訳!L11</f>
        <v>0</v>
      </c>
      <c r="M17" s="970">
        <f>③農経改善計画肉牛内訳!M11</f>
        <v>0</v>
      </c>
      <c r="N17" s="970">
        <f>③農経改善計画肉牛内訳!N11</f>
        <v>0</v>
      </c>
      <c r="O17" s="970">
        <f>③農経改善計画肉牛内訳!O11</f>
        <v>0</v>
      </c>
      <c r="P17" s="979">
        <f>③農経改善計画肉牛内訳!P11</f>
        <v>0</v>
      </c>
      <c r="Q17" s="980"/>
    </row>
    <row r="18" spans="1:17" ht="14.15" customHeight="1" x14ac:dyDescent="0.2">
      <c r="A18" s="2316"/>
      <c r="B18" s="2318" t="str">
        <f>IF(⑤農経改善計画!B9=0,"-",⑤農経改善計画!B9)</f>
        <v>堆肥等販売収入</v>
      </c>
      <c r="C18" s="131" t="s">
        <v>178</v>
      </c>
      <c r="D18" s="653"/>
      <c r="E18" s="654"/>
      <c r="F18" s="655"/>
      <c r="G18" s="653"/>
      <c r="H18" s="654"/>
      <c r="I18" s="654"/>
      <c r="J18" s="654"/>
      <c r="K18" s="654"/>
      <c r="L18" s="654"/>
      <c r="M18" s="654"/>
      <c r="N18" s="654"/>
      <c r="O18" s="654"/>
      <c r="P18" s="656"/>
      <c r="Q18" s="656"/>
    </row>
    <row r="19" spans="1:17" ht="14.15" customHeight="1" x14ac:dyDescent="0.2">
      <c r="A19" s="2316"/>
      <c r="B19" s="2319"/>
      <c r="C19" s="132" t="s">
        <v>218</v>
      </c>
      <c r="D19" s="955">
        <f>③農経改善計画肉牛内訳!D14</f>
        <v>0</v>
      </c>
      <c r="E19" s="958">
        <f>③農経改善計画肉牛内訳!E14</f>
        <v>0</v>
      </c>
      <c r="F19" s="975">
        <f>③農経改善計画肉牛内訳!F14</f>
        <v>0</v>
      </c>
      <c r="G19" s="955">
        <f>③農経改善計画肉牛内訳!G14</f>
        <v>0</v>
      </c>
      <c r="H19" s="958">
        <f>③農経改善計画肉牛内訳!H14</f>
        <v>0</v>
      </c>
      <c r="I19" s="958">
        <f>③農経改善計画肉牛内訳!I14</f>
        <v>0</v>
      </c>
      <c r="J19" s="958">
        <f>③農経改善計画肉牛内訳!J14</f>
        <v>0</v>
      </c>
      <c r="K19" s="958">
        <f>③農経改善計画肉牛内訳!K14</f>
        <v>0</v>
      </c>
      <c r="L19" s="958">
        <f>③農経改善計画肉牛内訳!L14</f>
        <v>0</v>
      </c>
      <c r="M19" s="958">
        <f>③農経改善計画肉牛内訳!M14</f>
        <v>0</v>
      </c>
      <c r="N19" s="958">
        <f>③農経改善計画肉牛内訳!N14</f>
        <v>0</v>
      </c>
      <c r="O19" s="958">
        <f>③農経改善計画肉牛内訳!O14</f>
        <v>0</v>
      </c>
      <c r="P19" s="976">
        <f>③農経改善計画肉牛内訳!P14</f>
        <v>0</v>
      </c>
      <c r="Q19" s="977"/>
    </row>
    <row r="20" spans="1:17" ht="14.15" customHeight="1" x14ac:dyDescent="0.2">
      <c r="A20" s="2316"/>
      <c r="B20" s="2320"/>
      <c r="C20" s="133" t="s">
        <v>179</v>
      </c>
      <c r="D20" s="967">
        <f>③農経改善計画肉牛内訳!D14</f>
        <v>0</v>
      </c>
      <c r="E20" s="970">
        <f>③農経改善計画肉牛内訳!E14</f>
        <v>0</v>
      </c>
      <c r="F20" s="978">
        <f>③農経改善計画肉牛内訳!F14</f>
        <v>0</v>
      </c>
      <c r="G20" s="967">
        <f>③農経改善計画肉牛内訳!G14</f>
        <v>0</v>
      </c>
      <c r="H20" s="970">
        <f>③農経改善計画肉牛内訳!H14</f>
        <v>0</v>
      </c>
      <c r="I20" s="970">
        <f>③農経改善計画肉牛内訳!I14</f>
        <v>0</v>
      </c>
      <c r="J20" s="970">
        <f>③農経改善計画肉牛内訳!J14</f>
        <v>0</v>
      </c>
      <c r="K20" s="970">
        <f>③農経改善計画肉牛内訳!K14</f>
        <v>0</v>
      </c>
      <c r="L20" s="970">
        <f>③農経改善計画肉牛内訳!L14</f>
        <v>0</v>
      </c>
      <c r="M20" s="970">
        <f>③農経改善計画肉牛内訳!M14</f>
        <v>0</v>
      </c>
      <c r="N20" s="970">
        <f>③農経改善計画肉牛内訳!N14</f>
        <v>0</v>
      </c>
      <c r="O20" s="970">
        <f>③農経改善計画肉牛内訳!O14</f>
        <v>0</v>
      </c>
      <c r="P20" s="979">
        <f>③農経改善計画肉牛内訳!P14</f>
        <v>0</v>
      </c>
      <c r="Q20" s="980"/>
    </row>
    <row r="21" spans="1:17" ht="14.15" customHeight="1" x14ac:dyDescent="0.2">
      <c r="A21" s="2316"/>
      <c r="B21" s="2318" t="str">
        <f>IF(⑤農経改善計画!B10=0,"-",⑤農経改善計画!B10)</f>
        <v>粗飼料販売収入</v>
      </c>
      <c r="C21" s="131" t="s">
        <v>178</v>
      </c>
      <c r="D21" s="653"/>
      <c r="E21" s="654"/>
      <c r="F21" s="655"/>
      <c r="G21" s="653"/>
      <c r="H21" s="654"/>
      <c r="I21" s="654"/>
      <c r="J21" s="654"/>
      <c r="K21" s="654"/>
      <c r="L21" s="654"/>
      <c r="M21" s="654"/>
      <c r="N21" s="654"/>
      <c r="O21" s="654"/>
      <c r="P21" s="656"/>
      <c r="Q21" s="981"/>
    </row>
    <row r="22" spans="1:17" ht="14.15" customHeight="1" x14ac:dyDescent="0.2">
      <c r="A22" s="2316"/>
      <c r="B22" s="2319"/>
      <c r="C22" s="132" t="s">
        <v>218</v>
      </c>
      <c r="D22" s="955">
        <f>③農経改善計画肉牛内訳!D16</f>
        <v>0</v>
      </c>
      <c r="E22" s="958">
        <f>③農経改善計画肉牛内訳!E16</f>
        <v>0</v>
      </c>
      <c r="F22" s="975">
        <f>③農経改善計画肉牛内訳!F16</f>
        <v>0</v>
      </c>
      <c r="G22" s="955">
        <f>③農経改善計画肉牛内訳!G16</f>
        <v>0</v>
      </c>
      <c r="H22" s="958">
        <f>③農経改善計画肉牛内訳!H16</f>
        <v>0</v>
      </c>
      <c r="I22" s="958">
        <f>③農経改善計画肉牛内訳!I16</f>
        <v>0</v>
      </c>
      <c r="J22" s="958">
        <f>③農経改善計画肉牛内訳!J16</f>
        <v>0</v>
      </c>
      <c r="K22" s="958">
        <f>③農経改善計画肉牛内訳!K16</f>
        <v>0</v>
      </c>
      <c r="L22" s="958">
        <f>③農経改善計画肉牛内訳!L16</f>
        <v>0</v>
      </c>
      <c r="M22" s="958">
        <f>③農経改善計画肉牛内訳!M16</f>
        <v>0</v>
      </c>
      <c r="N22" s="958">
        <f>③農経改善計画肉牛内訳!N16</f>
        <v>0</v>
      </c>
      <c r="O22" s="958">
        <f>③農経改善計画肉牛内訳!O16</f>
        <v>0</v>
      </c>
      <c r="P22" s="976">
        <f>③農経改善計画肉牛内訳!P16</f>
        <v>0</v>
      </c>
      <c r="Q22" s="981"/>
    </row>
    <row r="23" spans="1:17" ht="14.15" customHeight="1" x14ac:dyDescent="0.2">
      <c r="A23" s="2316"/>
      <c r="B23" s="2320"/>
      <c r="C23" s="133" t="s">
        <v>179</v>
      </c>
      <c r="D23" s="967">
        <f>⑤農経改善計画!E10</f>
        <v>0</v>
      </c>
      <c r="E23" s="970">
        <f>⑤農経改善計画!F10</f>
        <v>0</v>
      </c>
      <c r="F23" s="978">
        <f>⑤農経改善計画!G10</f>
        <v>0</v>
      </c>
      <c r="G23" s="967">
        <f>⑤農経改善計画!H10</f>
        <v>0</v>
      </c>
      <c r="H23" s="970">
        <f>⑤農経改善計画!I10</f>
        <v>0</v>
      </c>
      <c r="I23" s="970">
        <f>⑤農経改善計画!J10</f>
        <v>0</v>
      </c>
      <c r="J23" s="970">
        <f>⑤農経改善計画!K10</f>
        <v>0</v>
      </c>
      <c r="K23" s="970">
        <f>⑤農経改善計画!L10</f>
        <v>0</v>
      </c>
      <c r="L23" s="970">
        <f>⑤農経改善計画!M10</f>
        <v>0</v>
      </c>
      <c r="M23" s="970">
        <f>⑤農経改善計画!N10</f>
        <v>0</v>
      </c>
      <c r="N23" s="970">
        <f>⑤農経改善計画!O10</f>
        <v>0</v>
      </c>
      <c r="O23" s="970">
        <f>⑤農経改善計画!P10</f>
        <v>0</v>
      </c>
      <c r="P23" s="979">
        <f>⑤農経改善計画!Q10</f>
        <v>0</v>
      </c>
      <c r="Q23" s="981"/>
    </row>
    <row r="24" spans="1:17" ht="14.15" customHeight="1" x14ac:dyDescent="0.2">
      <c r="A24" s="2317"/>
      <c r="B24" s="2321" t="s">
        <v>404</v>
      </c>
      <c r="C24" s="2322"/>
      <c r="D24" s="982">
        <f>⑤農経改善計画!E11</f>
        <v>0</v>
      </c>
      <c r="E24" s="983">
        <f>⑤農経改善計画!F11</f>
        <v>0</v>
      </c>
      <c r="F24" s="984">
        <f>⑤農経改善計画!G11</f>
        <v>0</v>
      </c>
      <c r="G24" s="982">
        <f>⑤農経改善計画!H11</f>
        <v>0</v>
      </c>
      <c r="H24" s="983">
        <f>⑤農経改善計画!I11</f>
        <v>0</v>
      </c>
      <c r="I24" s="983">
        <f>⑤農経改善計画!J11</f>
        <v>0</v>
      </c>
      <c r="J24" s="983">
        <f>⑤農経改善計画!K11</f>
        <v>0</v>
      </c>
      <c r="K24" s="983">
        <f>⑤農経改善計画!L11</f>
        <v>0</v>
      </c>
      <c r="L24" s="983">
        <f>⑤農経改善計画!M11</f>
        <v>0</v>
      </c>
      <c r="M24" s="983">
        <f>⑤農経改善計画!N11</f>
        <v>0</v>
      </c>
      <c r="N24" s="983">
        <f>⑤農経改善計画!O11</f>
        <v>0</v>
      </c>
      <c r="O24" s="983">
        <f>⑤農経改善計画!P11</f>
        <v>0</v>
      </c>
      <c r="P24" s="985">
        <f>⑤農経改善計画!Q11</f>
        <v>0</v>
      </c>
      <c r="Q24" s="986"/>
    </row>
    <row r="25" spans="1:17" ht="14.15" customHeight="1" x14ac:dyDescent="0.2">
      <c r="A25" s="2283" t="s">
        <v>193</v>
      </c>
      <c r="B25" s="1782"/>
      <c r="C25" s="1783"/>
      <c r="D25" s="982">
        <f>SUM(D26:D27,D29:D35)</f>
        <v>0</v>
      </c>
      <c r="E25" s="987">
        <f>SUM(E26:E27,E29:E35)</f>
        <v>0</v>
      </c>
      <c r="F25" s="988">
        <f>SUM(F26:F27,F29:F35)</f>
        <v>0</v>
      </c>
      <c r="G25" s="982" t="e">
        <f>SUM(G26:G27,G29:G35)</f>
        <v>#DIV/0!</v>
      </c>
      <c r="H25" s="983" t="e">
        <f t="shared" ref="H25:P25" si="2">SUM(H26:H27,H29:H35)</f>
        <v>#DIV/0!</v>
      </c>
      <c r="I25" s="987" t="e">
        <f t="shared" si="2"/>
        <v>#DIV/0!</v>
      </c>
      <c r="J25" s="987" t="e">
        <f t="shared" si="2"/>
        <v>#DIV/0!</v>
      </c>
      <c r="K25" s="987" t="e">
        <f t="shared" si="2"/>
        <v>#DIV/0!</v>
      </c>
      <c r="L25" s="987" t="e">
        <f t="shared" si="2"/>
        <v>#DIV/0!</v>
      </c>
      <c r="M25" s="987" t="e">
        <f t="shared" si="2"/>
        <v>#DIV/0!</v>
      </c>
      <c r="N25" s="987" t="e">
        <f t="shared" si="2"/>
        <v>#DIV/0!</v>
      </c>
      <c r="O25" s="987" t="e">
        <f t="shared" si="2"/>
        <v>#DIV/0!</v>
      </c>
      <c r="P25" s="989" t="e">
        <f t="shared" si="2"/>
        <v>#DIV/0!</v>
      </c>
      <c r="Q25" s="121"/>
    </row>
    <row r="26" spans="1:17" ht="14.15" customHeight="1" x14ac:dyDescent="0.2">
      <c r="A26" s="2317"/>
      <c r="B26" s="1769" t="s">
        <v>180</v>
      </c>
      <c r="C26" s="1771"/>
      <c r="D26" s="982">
        <f>SUM(⑤農経改善計画!E13:E18,⑤農経改善計画!E23)</f>
        <v>0</v>
      </c>
      <c r="E26" s="987">
        <f>SUM(⑤農経改善計画!F13:F18,⑤農経改善計画!F23)</f>
        <v>0</v>
      </c>
      <c r="F26" s="988">
        <f>SUM(⑤農経改善計画!G13:G18,⑤農経改善計画!G23)</f>
        <v>0</v>
      </c>
      <c r="G26" s="982" t="e">
        <f>SUM(⑤農経改善計画!H13:H18,⑤農経改善計画!H23)</f>
        <v>#DIV/0!</v>
      </c>
      <c r="H26" s="983" t="e">
        <f>SUM(⑤農経改善計画!I13:I18,⑤農経改善計画!I23)</f>
        <v>#DIV/0!</v>
      </c>
      <c r="I26" s="987" t="e">
        <f>SUM(⑤農経改善計画!J13:J18,⑤農経改善計画!J23)</f>
        <v>#DIV/0!</v>
      </c>
      <c r="J26" s="987" t="e">
        <f>SUM(⑤農経改善計画!K13:K18,⑤農経改善計画!K23)</f>
        <v>#DIV/0!</v>
      </c>
      <c r="K26" s="987" t="e">
        <f>SUM(⑤農経改善計画!L13:L18,⑤農経改善計画!L23)</f>
        <v>#DIV/0!</v>
      </c>
      <c r="L26" s="987" t="e">
        <f>SUM(⑤農経改善計画!M13:M18,⑤農経改善計画!M23)</f>
        <v>#DIV/0!</v>
      </c>
      <c r="M26" s="987" t="e">
        <f>SUM(⑤農経改善計画!N13:N18,⑤農経改善計画!N23)</f>
        <v>#DIV/0!</v>
      </c>
      <c r="N26" s="987" t="e">
        <f>SUM(⑤農経改善計画!O13:O18,⑤農経改善計画!O23)</f>
        <v>#DIV/0!</v>
      </c>
      <c r="O26" s="987" t="e">
        <f>SUM(⑤農経改善計画!P13:P18,⑤農経改善計画!P23)</f>
        <v>#DIV/0!</v>
      </c>
      <c r="P26" s="989" t="e">
        <f>SUM(⑤農経改善計画!Q13:Q18,⑤農経改善計画!Q23)</f>
        <v>#DIV/0!</v>
      </c>
      <c r="Q26" s="121"/>
    </row>
    <row r="27" spans="1:17" ht="14.15" customHeight="1" x14ac:dyDescent="0.2">
      <c r="A27" s="2334"/>
      <c r="B27" s="1781" t="s">
        <v>181</v>
      </c>
      <c r="C27" s="1771"/>
      <c r="D27" s="982">
        <f>D28+⑤農経改善計画!E22</f>
        <v>0</v>
      </c>
      <c r="E27" s="987">
        <f>E28+⑤農経改善計画!F22</f>
        <v>0</v>
      </c>
      <c r="F27" s="988">
        <f>F28+⑤農経改善計画!G22</f>
        <v>0</v>
      </c>
      <c r="G27" s="982">
        <f>G28+⑤農経改善計画!H22</f>
        <v>0</v>
      </c>
      <c r="H27" s="983">
        <f>H28+⑤農経改善計画!I22</f>
        <v>0</v>
      </c>
      <c r="I27" s="987">
        <f>I28+⑤農経改善計画!J22</f>
        <v>0</v>
      </c>
      <c r="J27" s="987">
        <f>J28+⑤農経改善計画!K22</f>
        <v>0</v>
      </c>
      <c r="K27" s="987">
        <f>K28+⑤農経改善計画!L22</f>
        <v>0</v>
      </c>
      <c r="L27" s="987">
        <f>L28+⑤農経改善計画!M22</f>
        <v>0</v>
      </c>
      <c r="M27" s="987">
        <f>M28+⑤農経改善計画!N22</f>
        <v>0</v>
      </c>
      <c r="N27" s="987">
        <f>N28+⑤農経改善計画!O22</f>
        <v>0</v>
      </c>
      <c r="O27" s="987">
        <f>O28+⑤農経改善計画!P22</f>
        <v>0</v>
      </c>
      <c r="P27" s="989">
        <f>P28+⑤農経改善計画!Q22</f>
        <v>0</v>
      </c>
      <c r="Q27" s="121"/>
    </row>
    <row r="28" spans="1:17" ht="14.15" customHeight="1" x14ac:dyDescent="0.2">
      <c r="A28" s="2334"/>
      <c r="B28" s="7"/>
      <c r="C28" s="120" t="s">
        <v>207</v>
      </c>
      <c r="D28" s="982">
        <f>SUM(⑤農経改善計画!E19:E20)</f>
        <v>0</v>
      </c>
      <c r="E28" s="987">
        <f>SUM(⑤農経改善計画!F19:F20)</f>
        <v>0</v>
      </c>
      <c r="F28" s="988">
        <f>SUM(⑤農経改善計画!G19:G20)</f>
        <v>0</v>
      </c>
      <c r="G28" s="982">
        <f>SUM(⑤農経改善計画!H19:H20)</f>
        <v>0</v>
      </c>
      <c r="H28" s="983">
        <f>SUM(⑤農経改善計画!I19:I20)</f>
        <v>0</v>
      </c>
      <c r="I28" s="987">
        <f>SUM(⑤農経改善計画!J19:J20)</f>
        <v>0</v>
      </c>
      <c r="J28" s="987">
        <f>SUM(⑤農経改善計画!K19:K20)</f>
        <v>0</v>
      </c>
      <c r="K28" s="987">
        <f>SUM(⑤農経改善計画!L19:L20)</f>
        <v>0</v>
      </c>
      <c r="L28" s="987">
        <f>SUM(⑤農経改善計画!M19:M20)</f>
        <v>0</v>
      </c>
      <c r="M28" s="987">
        <f>SUM(⑤農経改善計画!N19:N20)</f>
        <v>0</v>
      </c>
      <c r="N28" s="987">
        <f>SUM(⑤農経改善計画!O19:O20)</f>
        <v>0</v>
      </c>
      <c r="O28" s="987">
        <f>SUM(⑤農経改善計画!P19:P20)</f>
        <v>0</v>
      </c>
      <c r="P28" s="989">
        <f>SUM(⑤農経改善計画!Q19:Q20)</f>
        <v>0</v>
      </c>
      <c r="Q28" s="121"/>
    </row>
    <row r="29" spans="1:17" ht="14.15" customHeight="1" x14ac:dyDescent="0.2">
      <c r="A29" s="2334"/>
      <c r="B29" s="1769" t="s">
        <v>295</v>
      </c>
      <c r="C29" s="1771"/>
      <c r="D29" s="982">
        <f>⑤農経改善計画!E21</f>
        <v>0</v>
      </c>
      <c r="E29" s="987">
        <f>⑤農経改善計画!F21</f>
        <v>0</v>
      </c>
      <c r="F29" s="988">
        <f>⑤農経改善計画!G21</f>
        <v>0</v>
      </c>
      <c r="G29" s="982" t="e">
        <f>⑤農経改善計画!H21</f>
        <v>#VALUE!</v>
      </c>
      <c r="H29" s="983" t="e">
        <f>⑤農経改善計画!I21</f>
        <v>#VALUE!</v>
      </c>
      <c r="I29" s="987" t="e">
        <f>⑤農経改善計画!J21</f>
        <v>#VALUE!</v>
      </c>
      <c r="J29" s="987">
        <f>⑤農経改善計画!K21</f>
        <v>0</v>
      </c>
      <c r="K29" s="987">
        <f>⑤農経改善計画!L21</f>
        <v>0</v>
      </c>
      <c r="L29" s="987">
        <f>⑤農経改善計画!M21</f>
        <v>0</v>
      </c>
      <c r="M29" s="987">
        <f>⑤農経改善計画!N21</f>
        <v>0</v>
      </c>
      <c r="N29" s="987">
        <f>⑤農経改善計画!O21</f>
        <v>0</v>
      </c>
      <c r="O29" s="987">
        <f>⑤農経改善計画!P21</f>
        <v>0</v>
      </c>
      <c r="P29" s="989">
        <f>⑤農経改善計画!Q21</f>
        <v>0</v>
      </c>
      <c r="Q29" s="121"/>
    </row>
    <row r="30" spans="1:17" ht="14.15" customHeight="1" x14ac:dyDescent="0.2">
      <c r="A30" s="2334"/>
      <c r="B30" s="2336" t="s">
        <v>266</v>
      </c>
      <c r="C30" s="1771"/>
      <c r="D30" s="982">
        <f>⑤農経改善計画!E25</f>
        <v>0</v>
      </c>
      <c r="E30" s="987">
        <f>⑤農経改善計画!F25</f>
        <v>0</v>
      </c>
      <c r="F30" s="988">
        <f>⑤農経改善計画!G25</f>
        <v>0</v>
      </c>
      <c r="G30" s="982" t="e">
        <f>⑤農経改善計画!H25</f>
        <v>#DIV/0!</v>
      </c>
      <c r="H30" s="983" t="e">
        <f>⑤農経改善計画!I25</f>
        <v>#DIV/0!</v>
      </c>
      <c r="I30" s="987" t="e">
        <f>⑤農経改善計画!J25</f>
        <v>#DIV/0!</v>
      </c>
      <c r="J30" s="987" t="e">
        <f>⑤農経改善計画!K25</f>
        <v>#DIV/0!</v>
      </c>
      <c r="K30" s="987" t="e">
        <f>⑤農経改善計画!L25</f>
        <v>#DIV/0!</v>
      </c>
      <c r="L30" s="987" t="e">
        <f>⑤農経改善計画!M25</f>
        <v>#DIV/0!</v>
      </c>
      <c r="M30" s="987" t="e">
        <f>⑤農経改善計画!N25</f>
        <v>#DIV/0!</v>
      </c>
      <c r="N30" s="987" t="e">
        <f>⑤農経改善計画!O25</f>
        <v>#DIV/0!</v>
      </c>
      <c r="O30" s="987" t="e">
        <f>⑤農経改善計画!P25</f>
        <v>#DIV/0!</v>
      </c>
      <c r="P30" s="989" t="e">
        <f>⑤農経改善計画!Q25</f>
        <v>#DIV/0!</v>
      </c>
      <c r="Q30" s="121"/>
    </row>
    <row r="31" spans="1:17" ht="14.15" customHeight="1" x14ac:dyDescent="0.2">
      <c r="A31" s="2334"/>
      <c r="B31" s="1769" t="s">
        <v>267</v>
      </c>
      <c r="C31" s="1771"/>
      <c r="D31" s="982">
        <f>⑤農経改善計画!E26</f>
        <v>0</v>
      </c>
      <c r="E31" s="987">
        <f>⑤農経改善計画!F26</f>
        <v>0</v>
      </c>
      <c r="F31" s="988">
        <f>⑤農経改善計画!G26</f>
        <v>0</v>
      </c>
      <c r="G31" s="982" t="e">
        <f>⑤農経改善計画!H26</f>
        <v>#DIV/0!</v>
      </c>
      <c r="H31" s="983" t="e">
        <f>⑤農経改善計画!I26</f>
        <v>#DIV/0!</v>
      </c>
      <c r="I31" s="987" t="e">
        <f>⑤農経改善計画!J26</f>
        <v>#DIV/0!</v>
      </c>
      <c r="J31" s="987" t="e">
        <f>⑤農経改善計画!K26</f>
        <v>#DIV/0!</v>
      </c>
      <c r="K31" s="987" t="e">
        <f>⑤農経改善計画!L26</f>
        <v>#DIV/0!</v>
      </c>
      <c r="L31" s="987" t="e">
        <f>⑤農経改善計画!M26</f>
        <v>#DIV/0!</v>
      </c>
      <c r="M31" s="987" t="e">
        <f>⑤農経改善計画!N26</f>
        <v>#DIV/0!</v>
      </c>
      <c r="N31" s="987" t="e">
        <f>⑤農経改善計画!O26</f>
        <v>#DIV/0!</v>
      </c>
      <c r="O31" s="987" t="e">
        <f>⑤農経改善計画!P26</f>
        <v>#DIV/0!</v>
      </c>
      <c r="P31" s="989" t="e">
        <f>⑤農経改善計画!Q26</f>
        <v>#DIV/0!</v>
      </c>
      <c r="Q31" s="121"/>
    </row>
    <row r="32" spans="1:17" ht="14.15" customHeight="1" x14ac:dyDescent="0.2">
      <c r="A32" s="2334"/>
      <c r="B32" s="1769" t="s">
        <v>182</v>
      </c>
      <c r="C32" s="1771"/>
      <c r="D32" s="982">
        <f>⑤農経改善計画!E24</f>
        <v>0</v>
      </c>
      <c r="E32" s="987">
        <f>⑤農経改善計画!F24</f>
        <v>0</v>
      </c>
      <c r="F32" s="988">
        <f>⑤農経改善計画!G24</f>
        <v>0</v>
      </c>
      <c r="G32" s="982">
        <f>⑤農経改善計画!H24</f>
        <v>0</v>
      </c>
      <c r="H32" s="983">
        <f>⑤農経改善計画!I24</f>
        <v>0</v>
      </c>
      <c r="I32" s="987">
        <f>⑤農経改善計画!J24</f>
        <v>0</v>
      </c>
      <c r="J32" s="987">
        <f>⑤農経改善計画!K24</f>
        <v>0</v>
      </c>
      <c r="K32" s="987">
        <f>⑤農経改善計画!L24</f>
        <v>0</v>
      </c>
      <c r="L32" s="987">
        <f>⑤農経改善計画!M24</f>
        <v>0</v>
      </c>
      <c r="M32" s="987">
        <f>⑤農経改善計画!N24</f>
        <v>0</v>
      </c>
      <c r="N32" s="987">
        <f>⑤農経改善計画!O24</f>
        <v>0</v>
      </c>
      <c r="O32" s="987">
        <f>⑤農経改善計画!P24</f>
        <v>0</v>
      </c>
      <c r="P32" s="989">
        <f>⑤農経改善計画!Q24</f>
        <v>0</v>
      </c>
      <c r="Q32" s="121"/>
    </row>
    <row r="33" spans="1:17" ht="14.15" customHeight="1" x14ac:dyDescent="0.2">
      <c r="A33" s="2334"/>
      <c r="B33" s="1769" t="s">
        <v>183</v>
      </c>
      <c r="C33" s="1771"/>
      <c r="D33" s="983">
        <f>⑤農経改善計画!E28</f>
        <v>0</v>
      </c>
      <c r="E33" s="983">
        <f>⑤農経改善計画!F28</f>
        <v>0</v>
      </c>
      <c r="F33" s="984">
        <f>⑤農経改善計画!G28</f>
        <v>0</v>
      </c>
      <c r="G33" s="982">
        <f>⑤農経改善計画!H28</f>
        <v>0</v>
      </c>
      <c r="H33" s="983">
        <f>⑤農経改善計画!I28</f>
        <v>0</v>
      </c>
      <c r="I33" s="983">
        <f>⑤農経改善計画!J28</f>
        <v>0</v>
      </c>
      <c r="J33" s="983">
        <f>⑤農経改善計画!K28</f>
        <v>0</v>
      </c>
      <c r="K33" s="983">
        <f>⑤農経改善計画!L28</f>
        <v>0</v>
      </c>
      <c r="L33" s="983">
        <f>⑤農経改善計画!M28</f>
        <v>0</v>
      </c>
      <c r="M33" s="983">
        <f>⑤農経改善計画!N28</f>
        <v>0</v>
      </c>
      <c r="N33" s="983">
        <f>⑤農経改善計画!O28</f>
        <v>0</v>
      </c>
      <c r="O33" s="983">
        <f>⑤農経改善計画!P28</f>
        <v>0</v>
      </c>
      <c r="P33" s="989">
        <f>⑤農経改善計画!Q28</f>
        <v>0</v>
      </c>
      <c r="Q33" s="121"/>
    </row>
    <row r="34" spans="1:17" ht="14.15" customHeight="1" x14ac:dyDescent="0.2">
      <c r="A34" s="2334"/>
      <c r="B34" s="1769" t="s">
        <v>184</v>
      </c>
      <c r="C34" s="1771"/>
      <c r="D34" s="983">
        <f>⑤農経改善計画!E27</f>
        <v>0</v>
      </c>
      <c r="E34" s="983">
        <f>⑤農経改善計画!F27</f>
        <v>0</v>
      </c>
      <c r="F34" s="984">
        <f>⑤農経改善計画!G27</f>
        <v>0</v>
      </c>
      <c r="G34" s="982">
        <f>⑤農経改善計画!H27</f>
        <v>0</v>
      </c>
      <c r="H34" s="983">
        <f>⑤農経改善計画!I27</f>
        <v>0</v>
      </c>
      <c r="I34" s="983">
        <f>⑤農経改善計画!J27</f>
        <v>0</v>
      </c>
      <c r="J34" s="983">
        <f>⑤農経改善計画!K27</f>
        <v>0</v>
      </c>
      <c r="K34" s="983">
        <f>⑤農経改善計画!L27</f>
        <v>0</v>
      </c>
      <c r="L34" s="983">
        <f>⑤農経改善計画!M27</f>
        <v>0</v>
      </c>
      <c r="M34" s="983">
        <f>⑤農経改善計画!N27</f>
        <v>0</v>
      </c>
      <c r="N34" s="983">
        <f>⑤農経改善計画!O27</f>
        <v>0</v>
      </c>
      <c r="O34" s="983">
        <f>⑤農経改善計画!P27</f>
        <v>0</v>
      </c>
      <c r="P34" s="989">
        <f>⑤農経改善計画!Q27</f>
        <v>0</v>
      </c>
      <c r="Q34" s="121"/>
    </row>
    <row r="35" spans="1:17" ht="14.15" customHeight="1" thickBot="1" x14ac:dyDescent="0.25">
      <c r="A35" s="2335"/>
      <c r="B35" s="1781" t="s">
        <v>185</v>
      </c>
      <c r="C35" s="1783"/>
      <c r="D35" s="990">
        <f>⑤農経改善計画!E29</f>
        <v>0</v>
      </c>
      <c r="E35" s="990">
        <f>⑤農経改善計画!F29</f>
        <v>0</v>
      </c>
      <c r="F35" s="991">
        <f>⑤農経改善計画!G29</f>
        <v>0</v>
      </c>
      <c r="G35" s="999" t="e">
        <f>⑤農経改善計画!H29</f>
        <v>#DIV/0!</v>
      </c>
      <c r="H35" s="990" t="e">
        <f>⑤農経改善計画!I29</f>
        <v>#DIV/0!</v>
      </c>
      <c r="I35" s="990" t="e">
        <f>⑤農経改善計画!J29</f>
        <v>#DIV/0!</v>
      </c>
      <c r="J35" s="990" t="e">
        <f>⑤農経改善計画!K29</f>
        <v>#DIV/0!</v>
      </c>
      <c r="K35" s="990" t="e">
        <f>⑤農経改善計画!L29</f>
        <v>#DIV/0!</v>
      </c>
      <c r="L35" s="990" t="e">
        <f>⑤農経改善計画!M29</f>
        <v>#DIV/0!</v>
      </c>
      <c r="M35" s="990" t="e">
        <f>⑤農経改善計画!N29</f>
        <v>#DIV/0!</v>
      </c>
      <c r="N35" s="990" t="e">
        <f>⑤農経改善計画!O29</f>
        <v>#DIV/0!</v>
      </c>
      <c r="O35" s="990" t="e">
        <f>⑤農経改善計画!P29</f>
        <v>#DIV/0!</v>
      </c>
      <c r="P35" s="992" t="e">
        <f>⑤農経改善計画!Q29</f>
        <v>#DIV/0!</v>
      </c>
      <c r="Q35" s="993"/>
    </row>
    <row r="36" spans="1:17" s="1017" customFormat="1" ht="14.15" customHeight="1" thickTop="1" x14ac:dyDescent="0.2">
      <c r="A36" s="2308" t="s">
        <v>194</v>
      </c>
      <c r="B36" s="2309"/>
      <c r="C36" s="2310"/>
      <c r="D36" s="1215">
        <f t="shared" ref="D36:P36" si="3">D5-D25</f>
        <v>0</v>
      </c>
      <c r="E36" s="1216">
        <f t="shared" si="3"/>
        <v>0</v>
      </c>
      <c r="F36" s="1217">
        <f t="shared" si="3"/>
        <v>0</v>
      </c>
      <c r="G36" s="1215" t="e">
        <f t="shared" si="3"/>
        <v>#DIV/0!</v>
      </c>
      <c r="H36" s="1218" t="e">
        <f t="shared" si="3"/>
        <v>#DIV/0!</v>
      </c>
      <c r="I36" s="1216" t="e">
        <f t="shared" si="3"/>
        <v>#DIV/0!</v>
      </c>
      <c r="J36" s="1216" t="e">
        <f t="shared" si="3"/>
        <v>#DIV/0!</v>
      </c>
      <c r="K36" s="1216" t="e">
        <f t="shared" si="3"/>
        <v>#DIV/0!</v>
      </c>
      <c r="L36" s="1216" t="e">
        <f t="shared" si="3"/>
        <v>#DIV/0!</v>
      </c>
      <c r="M36" s="1216" t="e">
        <f t="shared" si="3"/>
        <v>#DIV/0!</v>
      </c>
      <c r="N36" s="1216" t="e">
        <f t="shared" si="3"/>
        <v>#DIV/0!</v>
      </c>
      <c r="O36" s="1216" t="e">
        <f t="shared" si="3"/>
        <v>#DIV/0!</v>
      </c>
      <c r="P36" s="1219" t="e">
        <f t="shared" si="3"/>
        <v>#DIV/0!</v>
      </c>
      <c r="Q36" s="1016"/>
    </row>
    <row r="37" spans="1:17" ht="14.15" customHeight="1" x14ac:dyDescent="0.2">
      <c r="A37" s="2311" t="s">
        <v>195</v>
      </c>
      <c r="B37" s="2312"/>
      <c r="C37" s="2313"/>
      <c r="D37" s="726"/>
      <c r="E37" s="917"/>
      <c r="F37" s="915"/>
      <c r="G37" s="1019"/>
      <c r="H37" s="916"/>
      <c r="I37" s="917"/>
      <c r="J37" s="917"/>
      <c r="K37" s="917"/>
      <c r="L37" s="917"/>
      <c r="M37" s="917"/>
      <c r="N37" s="917"/>
      <c r="O37" s="917"/>
      <c r="P37" s="918"/>
      <c r="Q37" s="121"/>
    </row>
    <row r="38" spans="1:17" ht="14.15" customHeight="1" x14ac:dyDescent="0.2">
      <c r="A38" s="2300" t="s">
        <v>196</v>
      </c>
      <c r="B38" s="2301"/>
      <c r="C38" s="2302"/>
      <c r="D38" s="994"/>
      <c r="E38" s="997"/>
      <c r="F38" s="995"/>
      <c r="G38" s="1020"/>
      <c r="H38" s="996"/>
      <c r="I38" s="997"/>
      <c r="J38" s="997"/>
      <c r="K38" s="997"/>
      <c r="L38" s="997"/>
      <c r="M38" s="997"/>
      <c r="N38" s="997"/>
      <c r="O38" s="997"/>
      <c r="P38" s="998"/>
      <c r="Q38" s="121"/>
    </row>
    <row r="39" spans="1:17" ht="14.15" customHeight="1" thickBot="1" x14ac:dyDescent="0.25">
      <c r="A39" s="2329" t="s">
        <v>197</v>
      </c>
      <c r="B39" s="2330"/>
      <c r="C39" s="2331"/>
      <c r="D39" s="999">
        <f>SUM(D36:D38)</f>
        <v>0</v>
      </c>
      <c r="E39" s="1000">
        <f t="shared" ref="E39:O39" si="4">SUM(E36:E38)</f>
        <v>0</v>
      </c>
      <c r="F39" s="1001">
        <f t="shared" si="4"/>
        <v>0</v>
      </c>
      <c r="G39" s="999" t="e">
        <f t="shared" si="4"/>
        <v>#DIV/0!</v>
      </c>
      <c r="H39" s="990" t="e">
        <f t="shared" si="4"/>
        <v>#DIV/0!</v>
      </c>
      <c r="I39" s="1000" t="e">
        <f t="shared" si="4"/>
        <v>#DIV/0!</v>
      </c>
      <c r="J39" s="1000" t="e">
        <f t="shared" si="4"/>
        <v>#DIV/0!</v>
      </c>
      <c r="K39" s="1000" t="e">
        <f t="shared" si="4"/>
        <v>#DIV/0!</v>
      </c>
      <c r="L39" s="1000" t="e">
        <f t="shared" si="4"/>
        <v>#DIV/0!</v>
      </c>
      <c r="M39" s="1000" t="e">
        <f t="shared" si="4"/>
        <v>#DIV/0!</v>
      </c>
      <c r="N39" s="1000" t="e">
        <f t="shared" si="4"/>
        <v>#DIV/0!</v>
      </c>
      <c r="O39" s="1000" t="e">
        <f t="shared" si="4"/>
        <v>#DIV/0!</v>
      </c>
      <c r="P39" s="992" t="e">
        <f>SUM(P36:P38)</f>
        <v>#DIV/0!</v>
      </c>
      <c r="Q39" s="993"/>
    </row>
    <row r="40" spans="1:17" ht="14.15" customHeight="1" thickTop="1" x14ac:dyDescent="0.2">
      <c r="A40" s="2297" t="s">
        <v>198</v>
      </c>
      <c r="B40" s="2298"/>
      <c r="C40" s="2299"/>
      <c r="D40" s="1002">
        <f>⑦家計費計画!B14</f>
        <v>0</v>
      </c>
      <c r="E40" s="1003">
        <f>⑦家計費計画!C14</f>
        <v>0</v>
      </c>
      <c r="F40" s="1004">
        <f>⑦家計費計画!D14</f>
        <v>0</v>
      </c>
      <c r="G40" s="1002">
        <f>⑦家計費計画!E14</f>
        <v>0</v>
      </c>
      <c r="H40" s="1005">
        <f>⑦家計費計画!F14</f>
        <v>0</v>
      </c>
      <c r="I40" s="1003">
        <f>⑦家計費計画!G14</f>
        <v>0</v>
      </c>
      <c r="J40" s="1003">
        <f>⑦家計費計画!H14</f>
        <v>0</v>
      </c>
      <c r="K40" s="1003">
        <f>⑦家計費計画!I14</f>
        <v>0</v>
      </c>
      <c r="L40" s="1003">
        <f>⑦家計費計画!J14</f>
        <v>0</v>
      </c>
      <c r="M40" s="1003">
        <f>⑦家計費計画!K14</f>
        <v>0</v>
      </c>
      <c r="N40" s="1003">
        <f>⑦家計費計画!L14</f>
        <v>0</v>
      </c>
      <c r="O40" s="1003">
        <f>⑦家計費計画!M14</f>
        <v>0</v>
      </c>
      <c r="P40" s="1006">
        <f>⑦家計費計画!N14</f>
        <v>0</v>
      </c>
      <c r="Q40" s="129"/>
    </row>
    <row r="41" spans="1:17" ht="14.15" customHeight="1" x14ac:dyDescent="0.2">
      <c r="A41" s="2300" t="s">
        <v>199</v>
      </c>
      <c r="B41" s="2301"/>
      <c r="C41" s="2302"/>
      <c r="D41" s="725"/>
      <c r="E41" s="1206"/>
      <c r="F41" s="1207"/>
      <c r="G41" s="983" t="e">
        <f t="shared" ref="G41" si="5">(G5*30%*0.08)+(G36*0.1)</f>
        <v>#DIV/0!</v>
      </c>
      <c r="H41" s="983" t="e">
        <f>(H5*30%*0.08)+(H36*0.1)</f>
        <v>#DIV/0!</v>
      </c>
      <c r="I41" s="983" t="e">
        <f t="shared" ref="I41:P41" si="6">(I5*30%*0.1)+(I36*0.1)</f>
        <v>#DIV/0!</v>
      </c>
      <c r="J41" s="983" t="e">
        <f t="shared" si="6"/>
        <v>#DIV/0!</v>
      </c>
      <c r="K41" s="983" t="e">
        <f t="shared" si="6"/>
        <v>#DIV/0!</v>
      </c>
      <c r="L41" s="983" t="e">
        <f t="shared" si="6"/>
        <v>#DIV/0!</v>
      </c>
      <c r="M41" s="983" t="e">
        <f t="shared" si="6"/>
        <v>#DIV/0!</v>
      </c>
      <c r="N41" s="983" t="e">
        <f t="shared" si="6"/>
        <v>#DIV/0!</v>
      </c>
      <c r="O41" s="983" t="e">
        <f t="shared" si="6"/>
        <v>#DIV/0!</v>
      </c>
      <c r="P41" s="989" t="e">
        <f t="shared" si="6"/>
        <v>#DIV/0!</v>
      </c>
      <c r="Q41" s="986" t="s">
        <v>541</v>
      </c>
    </row>
    <row r="42" spans="1:17" ht="14.15" customHeight="1" x14ac:dyDescent="0.2">
      <c r="A42" s="2307" t="s">
        <v>200</v>
      </c>
      <c r="B42" s="1770"/>
      <c r="C42" s="1771"/>
      <c r="D42" s="982">
        <f>D39+D28+D29-D40-D41</f>
        <v>0</v>
      </c>
      <c r="E42" s="987">
        <f>E39+E28+E29-E40-E41</f>
        <v>0</v>
      </c>
      <c r="F42" s="988">
        <f>F39+F28+F29-F40-F41</f>
        <v>0</v>
      </c>
      <c r="G42" s="982" t="e">
        <f>G39+G28+G29-G40-G41</f>
        <v>#DIV/0!</v>
      </c>
      <c r="H42" s="983" t="e">
        <f t="shared" ref="H42:P42" si="7">H39+H28+H29-H40-H41</f>
        <v>#DIV/0!</v>
      </c>
      <c r="I42" s="987" t="e">
        <f t="shared" si="7"/>
        <v>#DIV/0!</v>
      </c>
      <c r="J42" s="987" t="e">
        <f t="shared" si="7"/>
        <v>#DIV/0!</v>
      </c>
      <c r="K42" s="987" t="e">
        <f t="shared" si="7"/>
        <v>#DIV/0!</v>
      </c>
      <c r="L42" s="987" t="e">
        <f t="shared" si="7"/>
        <v>#DIV/0!</v>
      </c>
      <c r="M42" s="987" t="e">
        <f t="shared" si="7"/>
        <v>#DIV/0!</v>
      </c>
      <c r="N42" s="987" t="e">
        <f t="shared" si="7"/>
        <v>#DIV/0!</v>
      </c>
      <c r="O42" s="987" t="e">
        <f t="shared" si="7"/>
        <v>#DIV/0!</v>
      </c>
      <c r="P42" s="989" t="e">
        <f t="shared" si="7"/>
        <v>#DIV/0!</v>
      </c>
      <c r="Q42" s="121"/>
    </row>
    <row r="43" spans="1:17" ht="14.15" customHeight="1" x14ac:dyDescent="0.2">
      <c r="A43" s="2307" t="s">
        <v>201</v>
      </c>
      <c r="B43" s="1770"/>
      <c r="C43" s="1771"/>
      <c r="D43" s="982">
        <f>⑧償還計画!K58</f>
        <v>0</v>
      </c>
      <c r="E43" s="987">
        <f>⑧償還計画!L58</f>
        <v>0</v>
      </c>
      <c r="F43" s="988">
        <f>⑧償還計画!M58</f>
        <v>0</v>
      </c>
      <c r="G43" s="982">
        <f>⑧償還計画!N58</f>
        <v>0</v>
      </c>
      <c r="H43" s="983">
        <f>⑧償還計画!O58</f>
        <v>0</v>
      </c>
      <c r="I43" s="987">
        <f>⑧償還計画!P58</f>
        <v>0</v>
      </c>
      <c r="J43" s="987">
        <f>⑧償還計画!Q58</f>
        <v>0</v>
      </c>
      <c r="K43" s="987">
        <f>⑧償還計画!R58</f>
        <v>0</v>
      </c>
      <c r="L43" s="987">
        <f>⑧償還計画!S58</f>
        <v>0</v>
      </c>
      <c r="M43" s="987">
        <f>⑧償還計画!T58</f>
        <v>0</v>
      </c>
      <c r="N43" s="987">
        <f>⑧償還計画!U58</f>
        <v>0</v>
      </c>
      <c r="O43" s="987">
        <f>⑧償還計画!V58</f>
        <v>0</v>
      </c>
      <c r="P43" s="989">
        <f>⑧償還計画!W58</f>
        <v>0</v>
      </c>
      <c r="Q43" s="121"/>
    </row>
    <row r="44" spans="1:17" ht="14.15" customHeight="1" thickBot="1" x14ac:dyDescent="0.25">
      <c r="A44" s="2283" t="s">
        <v>211</v>
      </c>
      <c r="B44" s="1782"/>
      <c r="C44" s="1783"/>
      <c r="D44" s="949">
        <f>⑧償還計画!K56</f>
        <v>0</v>
      </c>
      <c r="E44" s="950">
        <f>⑧償還計画!L56</f>
        <v>0</v>
      </c>
      <c r="F44" s="951">
        <f>⑧償還計画!M56</f>
        <v>0</v>
      </c>
      <c r="G44" s="949">
        <f>⑧償還計画!N56</f>
        <v>0</v>
      </c>
      <c r="H44" s="952">
        <f>⑧償還計画!O56</f>
        <v>0</v>
      </c>
      <c r="I44" s="950">
        <f>⑧償還計画!P56</f>
        <v>0</v>
      </c>
      <c r="J44" s="950">
        <f>⑧償還計画!Q56</f>
        <v>0</v>
      </c>
      <c r="K44" s="950">
        <f>⑧償還計画!R56</f>
        <v>0</v>
      </c>
      <c r="L44" s="950">
        <f>⑧償還計画!S56</f>
        <v>0</v>
      </c>
      <c r="M44" s="950">
        <f>⑧償還計画!T56</f>
        <v>0</v>
      </c>
      <c r="N44" s="950">
        <f>⑧償還計画!U56</f>
        <v>0</v>
      </c>
      <c r="O44" s="950">
        <f>⑧償還計画!V56</f>
        <v>0</v>
      </c>
      <c r="P44" s="953">
        <f>⑧償還計画!W56</f>
        <v>0</v>
      </c>
      <c r="Q44" s="954"/>
    </row>
    <row r="45" spans="1:17" ht="14.15" customHeight="1" thickTop="1" thickBot="1" x14ac:dyDescent="0.25">
      <c r="A45" s="2291" t="s">
        <v>212</v>
      </c>
      <c r="B45" s="2292"/>
      <c r="C45" s="2293"/>
      <c r="D45" s="1007">
        <f>D42-D43-D44</f>
        <v>0</v>
      </c>
      <c r="E45" s="1008">
        <f t="shared" ref="E45:P45" si="8">E42-E43-E44</f>
        <v>0</v>
      </c>
      <c r="F45" s="1238">
        <f t="shared" si="8"/>
        <v>0</v>
      </c>
      <c r="G45" s="1007" t="e">
        <f t="shared" si="8"/>
        <v>#DIV/0!</v>
      </c>
      <c r="H45" s="1009" t="e">
        <f t="shared" si="8"/>
        <v>#DIV/0!</v>
      </c>
      <c r="I45" s="1008" t="e">
        <f t="shared" si="8"/>
        <v>#DIV/0!</v>
      </c>
      <c r="J45" s="1008" t="e">
        <f t="shared" si="8"/>
        <v>#DIV/0!</v>
      </c>
      <c r="K45" s="1008" t="e">
        <f t="shared" si="8"/>
        <v>#DIV/0!</v>
      </c>
      <c r="L45" s="1008" t="e">
        <f t="shared" si="8"/>
        <v>#DIV/0!</v>
      </c>
      <c r="M45" s="1008" t="e">
        <f t="shared" si="8"/>
        <v>#DIV/0!</v>
      </c>
      <c r="N45" s="1008" t="e">
        <f t="shared" si="8"/>
        <v>#DIV/0!</v>
      </c>
      <c r="O45" s="1008" t="e">
        <f t="shared" si="8"/>
        <v>#DIV/0!</v>
      </c>
      <c r="P45" s="1010" t="e">
        <f t="shared" si="8"/>
        <v>#DIV/0!</v>
      </c>
      <c r="Q45" s="128"/>
    </row>
    <row r="46" spans="1:17" ht="14.15" customHeight="1" thickTop="1" thickBot="1" x14ac:dyDescent="0.25">
      <c r="A46" s="2294" t="s">
        <v>186</v>
      </c>
      <c r="B46" s="2295"/>
      <c r="C46" s="2296"/>
      <c r="D46" s="134"/>
      <c r="E46" s="135"/>
      <c r="F46" s="136"/>
      <c r="G46" s="1007">
        <f>⑥固定資産償却!R79</f>
        <v>0</v>
      </c>
      <c r="H46" s="1009">
        <f>⑥固定資産償却!S79</f>
        <v>0</v>
      </c>
      <c r="I46" s="1008">
        <f>⑥固定資産償却!T79</f>
        <v>0</v>
      </c>
      <c r="J46" s="1008">
        <f>⑥固定資産償却!U79</f>
        <v>0</v>
      </c>
      <c r="K46" s="1008">
        <f>⑥固定資産償却!V79</f>
        <v>0</v>
      </c>
      <c r="L46" s="1008">
        <f>⑥固定資産償却!W79</f>
        <v>0</v>
      </c>
      <c r="M46" s="1008">
        <f>⑥固定資産償却!X79</f>
        <v>0</v>
      </c>
      <c r="N46" s="1008">
        <f>⑥固定資産償却!Y79</f>
        <v>0</v>
      </c>
      <c r="O46" s="1008">
        <f>⑥固定資産償却!Z79</f>
        <v>0</v>
      </c>
      <c r="P46" s="1010">
        <f>⑥固定資産償却!AA79</f>
        <v>0</v>
      </c>
      <c r="Q46" s="128"/>
    </row>
    <row r="47" spans="1:17" ht="14.15" customHeight="1" thickTop="1" x14ac:dyDescent="0.2">
      <c r="A47" s="2303" t="s">
        <v>208</v>
      </c>
      <c r="B47" s="2304"/>
      <c r="C47" s="326" t="s">
        <v>209</v>
      </c>
      <c r="D47" s="1005">
        <f>⑧償還計画!AH24</f>
        <v>0</v>
      </c>
      <c r="E47" s="1003">
        <f>⑧償還計画!AI24</f>
        <v>0</v>
      </c>
      <c r="F47" s="1004">
        <f>⑧償還計画!AJ24</f>
        <v>0</v>
      </c>
      <c r="G47" s="1002">
        <f>⑧償還計画!AK24</f>
        <v>0</v>
      </c>
      <c r="H47" s="1005">
        <f>⑧償還計画!AL24</f>
        <v>0</v>
      </c>
      <c r="I47" s="1003">
        <f>⑧償還計画!AM24</f>
        <v>0</v>
      </c>
      <c r="J47" s="1003">
        <f>⑧償還計画!AN24</f>
        <v>0</v>
      </c>
      <c r="K47" s="1003">
        <f>⑧償還計画!AO24</f>
        <v>0</v>
      </c>
      <c r="L47" s="1003">
        <f>⑧償還計画!AP24</f>
        <v>0</v>
      </c>
      <c r="M47" s="1003">
        <f>⑧償還計画!AQ24</f>
        <v>0</v>
      </c>
      <c r="N47" s="1003">
        <f>⑧償還計画!AR24</f>
        <v>0</v>
      </c>
      <c r="O47" s="1003">
        <f>⑧償還計画!AS24</f>
        <v>0</v>
      </c>
      <c r="P47" s="1006">
        <f>⑧償還計画!AT24</f>
        <v>0</v>
      </c>
      <c r="Q47" s="129"/>
    </row>
    <row r="48" spans="1:17" ht="14.15" customHeight="1" x14ac:dyDescent="0.2">
      <c r="A48" s="2305"/>
      <c r="B48" s="2306"/>
      <c r="C48" s="327" t="s">
        <v>210</v>
      </c>
      <c r="D48" s="983">
        <f>⑧償還計画!AH25</f>
        <v>0</v>
      </c>
      <c r="E48" s="987">
        <f>⑧償還計画!AI25</f>
        <v>0</v>
      </c>
      <c r="F48" s="988">
        <f>⑧償還計画!AJ25</f>
        <v>0</v>
      </c>
      <c r="G48" s="982">
        <f>⑧償還計画!AK25</f>
        <v>0</v>
      </c>
      <c r="H48" s="983">
        <f>⑧償還計画!AL25</f>
        <v>0</v>
      </c>
      <c r="I48" s="987">
        <f>⑧償還計画!AM25</f>
        <v>0</v>
      </c>
      <c r="J48" s="987">
        <f>⑧償還計画!AN25</f>
        <v>0</v>
      </c>
      <c r="K48" s="987">
        <f>⑧償還計画!AO25</f>
        <v>0</v>
      </c>
      <c r="L48" s="987">
        <f>⑧償還計画!AP25</f>
        <v>0</v>
      </c>
      <c r="M48" s="987">
        <f>⑧償還計画!AQ25</f>
        <v>0</v>
      </c>
      <c r="N48" s="987">
        <f>⑧償還計画!AR25</f>
        <v>0</v>
      </c>
      <c r="O48" s="987">
        <f>⑧償還計画!AS25</f>
        <v>0</v>
      </c>
      <c r="P48" s="989">
        <f>⑧償還計画!AT25</f>
        <v>0</v>
      </c>
      <c r="Q48" s="121"/>
    </row>
    <row r="49" spans="1:17" ht="14.15" customHeight="1" x14ac:dyDescent="0.2">
      <c r="A49" s="2283" t="s">
        <v>213</v>
      </c>
      <c r="B49" s="1782"/>
      <c r="C49" s="1783"/>
      <c r="D49" s="983">
        <f>⑧償還計画!AH22</f>
        <v>0</v>
      </c>
      <c r="E49" s="987">
        <f>⑧償還計画!AI22</f>
        <v>0</v>
      </c>
      <c r="F49" s="988">
        <f>⑧償還計画!AJ22</f>
        <v>0</v>
      </c>
      <c r="G49" s="982">
        <f>⑧償還計画!AK22</f>
        <v>0</v>
      </c>
      <c r="H49" s="983">
        <f>⑧償還計画!AL22</f>
        <v>0</v>
      </c>
      <c r="I49" s="987">
        <f>⑧償還計画!AM22</f>
        <v>0</v>
      </c>
      <c r="J49" s="987">
        <f>⑧償還計画!AN22</f>
        <v>0</v>
      </c>
      <c r="K49" s="987">
        <f>⑧償還計画!AO22</f>
        <v>0</v>
      </c>
      <c r="L49" s="987">
        <f>⑧償還計画!AP22</f>
        <v>0</v>
      </c>
      <c r="M49" s="987">
        <f>⑧償還計画!AQ22</f>
        <v>0</v>
      </c>
      <c r="N49" s="987">
        <f>⑧償還計画!AR22</f>
        <v>0</v>
      </c>
      <c r="O49" s="987">
        <f>⑧償還計画!AS22</f>
        <v>0</v>
      </c>
      <c r="P49" s="989">
        <f>⑧償還計画!AT22</f>
        <v>0</v>
      </c>
      <c r="Q49" s="121"/>
    </row>
    <row r="50" spans="1:17" ht="14.15" customHeight="1" thickBot="1" x14ac:dyDescent="0.25">
      <c r="A50" s="2284" t="s">
        <v>187</v>
      </c>
      <c r="B50" s="1795"/>
      <c r="C50" s="1796"/>
      <c r="D50" s="1011">
        <f>SUM(D47:D49)</f>
        <v>0</v>
      </c>
      <c r="E50" s="1012">
        <f t="shared" ref="E50:P50" si="9">SUM(E47:E49)</f>
        <v>0</v>
      </c>
      <c r="F50" s="1013">
        <f t="shared" si="9"/>
        <v>0</v>
      </c>
      <c r="G50" s="1011">
        <f t="shared" si="9"/>
        <v>0</v>
      </c>
      <c r="H50" s="1012">
        <f t="shared" si="9"/>
        <v>0</v>
      </c>
      <c r="I50" s="1012">
        <f t="shared" si="9"/>
        <v>0</v>
      </c>
      <c r="J50" s="1012">
        <f t="shared" si="9"/>
        <v>0</v>
      </c>
      <c r="K50" s="1012">
        <f t="shared" si="9"/>
        <v>0</v>
      </c>
      <c r="L50" s="1012">
        <f t="shared" si="9"/>
        <v>0</v>
      </c>
      <c r="M50" s="1012">
        <f t="shared" si="9"/>
        <v>0</v>
      </c>
      <c r="N50" s="1012">
        <f t="shared" si="9"/>
        <v>0</v>
      </c>
      <c r="O50" s="1012">
        <f t="shared" si="9"/>
        <v>0</v>
      </c>
      <c r="P50" s="1014">
        <f t="shared" si="9"/>
        <v>0</v>
      </c>
      <c r="Q50" s="1015"/>
    </row>
    <row r="51" spans="1:17" x14ac:dyDescent="0.2">
      <c r="B51" s="252" t="s">
        <v>214</v>
      </c>
    </row>
    <row r="53" spans="1:17" x14ac:dyDescent="0.2">
      <c r="F53" s="857"/>
      <c r="G53" s="857"/>
      <c r="H53" s="857"/>
      <c r="I53" s="857"/>
      <c r="J53" s="857"/>
      <c r="K53" s="857"/>
      <c r="L53" s="857"/>
      <c r="M53" s="857"/>
      <c r="N53" s="857"/>
      <c r="O53" s="857"/>
      <c r="P53" s="857"/>
    </row>
    <row r="54" spans="1:17" x14ac:dyDescent="0.2">
      <c r="F54" s="857"/>
      <c r="G54" s="857"/>
      <c r="H54" s="857"/>
      <c r="I54" s="857"/>
      <c r="J54" s="857"/>
      <c r="K54" s="857"/>
      <c r="L54" s="857"/>
      <c r="M54" s="857"/>
      <c r="N54" s="857"/>
      <c r="O54" s="857"/>
      <c r="P54" s="857"/>
    </row>
    <row r="55" spans="1:17" x14ac:dyDescent="0.2">
      <c r="F55" s="857"/>
      <c r="G55" s="857"/>
      <c r="H55" s="857"/>
      <c r="I55" s="857"/>
      <c r="J55" s="857"/>
      <c r="K55" s="857"/>
      <c r="L55" s="857"/>
      <c r="M55" s="857"/>
      <c r="N55" s="857"/>
      <c r="O55" s="857"/>
      <c r="P55" s="857"/>
    </row>
  </sheetData>
  <mergeCells count="38">
    <mergeCell ref="A39:C39"/>
    <mergeCell ref="B31:C31"/>
    <mergeCell ref="G2:H2"/>
    <mergeCell ref="A26:A35"/>
    <mergeCell ref="B26:C26"/>
    <mergeCell ref="B27:C27"/>
    <mergeCell ref="B30:C30"/>
    <mergeCell ref="B32:C32"/>
    <mergeCell ref="B33:C33"/>
    <mergeCell ref="B34:C34"/>
    <mergeCell ref="B35:C35"/>
    <mergeCell ref="B29:C29"/>
    <mergeCell ref="D2:E2"/>
    <mergeCell ref="Q3:Q4"/>
    <mergeCell ref="A6:A24"/>
    <mergeCell ref="B6:B8"/>
    <mergeCell ref="B12:B14"/>
    <mergeCell ref="B15:B17"/>
    <mergeCell ref="B18:B20"/>
    <mergeCell ref="B24:C24"/>
    <mergeCell ref="A3:C4"/>
    <mergeCell ref="B21:B23"/>
    <mergeCell ref="A49:C49"/>
    <mergeCell ref="A50:C50"/>
    <mergeCell ref="B9:B11"/>
    <mergeCell ref="A5:C5"/>
    <mergeCell ref="A25:C25"/>
    <mergeCell ref="A45:C45"/>
    <mergeCell ref="A46:C46"/>
    <mergeCell ref="A40:C40"/>
    <mergeCell ref="A41:C41"/>
    <mergeCell ref="A47:B48"/>
    <mergeCell ref="A44:C44"/>
    <mergeCell ref="A42:C42"/>
    <mergeCell ref="A43:C43"/>
    <mergeCell ref="A36:C36"/>
    <mergeCell ref="A37:C37"/>
    <mergeCell ref="A38:C38"/>
  </mergeCells>
  <phoneticPr fontId="3"/>
  <printOptions horizontalCentered="1"/>
  <pageMargins left="0.19685039370078741" right="0.19685039370078741" top="0.59055118110236227" bottom="0.19685039370078741" header="0.39370078740157483" footer="0"/>
  <pageSetup paperSize="9" scale="77" orientation="landscape" horizontalDpi="300" verticalDpi="300" r:id="rId1"/>
  <headerFooter alignWithMargins="0">
    <oddHeader>&amp;R&amp;"ＭＳ 明朝,標準"９．農家収支計画（最終総括）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5"/>
  <sheetViews>
    <sheetView showGridLines="0" view="pageBreakPreview" zoomScale="70" zoomScaleNormal="75" workbookViewId="0">
      <selection activeCell="N34" sqref="N34"/>
    </sheetView>
  </sheetViews>
  <sheetFormatPr defaultColWidth="9.09765625" defaultRowHeight="12" x14ac:dyDescent="0.2"/>
  <cols>
    <col min="1" max="1" width="2.59765625" style="784" customWidth="1"/>
    <col min="2" max="3" width="4.8984375" style="784" customWidth="1"/>
    <col min="4" max="4" width="35.296875" style="784" customWidth="1"/>
    <col min="5" max="14" width="15.69921875" style="784" customWidth="1"/>
    <col min="15" max="15" width="46.296875" style="784" customWidth="1"/>
    <col min="16" max="16" width="9.09765625" style="784"/>
    <col min="17" max="17" width="14.69921875" style="784" customWidth="1"/>
    <col min="18" max="18" width="9.69921875" style="784" bestFit="1" customWidth="1"/>
    <col min="19" max="16384" width="9.09765625" style="784"/>
  </cols>
  <sheetData>
    <row r="1" spans="1:15" ht="7.5" customHeight="1" x14ac:dyDescent="0.2">
      <c r="A1" s="783"/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</row>
    <row r="2" spans="1:15" ht="23.25" customHeight="1" x14ac:dyDescent="0.2">
      <c r="A2" s="783"/>
      <c r="B2" s="644" t="s">
        <v>467</v>
      </c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</row>
    <row r="3" spans="1:15" ht="13.5" thickBot="1" x14ac:dyDescent="0.25">
      <c r="A3" s="783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5" t="s">
        <v>468</v>
      </c>
    </row>
    <row r="4" spans="1:15" ht="21" customHeight="1" x14ac:dyDescent="0.2">
      <c r="A4" s="783"/>
      <c r="B4" s="2355" t="s">
        <v>469</v>
      </c>
      <c r="C4" s="2356"/>
      <c r="D4" s="2357"/>
      <c r="E4" s="1359">
        <f>②飼養計画!I4</f>
        <v>8</v>
      </c>
      <c r="F4" s="1359">
        <f>E4+1</f>
        <v>9</v>
      </c>
      <c r="G4" s="1359">
        <f t="shared" ref="G4:N4" si="0">F4+1</f>
        <v>10</v>
      </c>
      <c r="H4" s="1359">
        <f t="shared" si="0"/>
        <v>11</v>
      </c>
      <c r="I4" s="1359">
        <f t="shared" si="0"/>
        <v>12</v>
      </c>
      <c r="J4" s="1359">
        <f t="shared" si="0"/>
        <v>13</v>
      </c>
      <c r="K4" s="1359">
        <f t="shared" si="0"/>
        <v>14</v>
      </c>
      <c r="L4" s="1359">
        <f t="shared" si="0"/>
        <v>15</v>
      </c>
      <c r="M4" s="1359">
        <f t="shared" si="0"/>
        <v>16</v>
      </c>
      <c r="N4" s="1359">
        <f t="shared" si="0"/>
        <v>17</v>
      </c>
      <c r="O4" s="2361" t="s">
        <v>9</v>
      </c>
    </row>
    <row r="5" spans="1:15" ht="21" customHeight="1" thickBot="1" x14ac:dyDescent="0.25">
      <c r="A5" s="783"/>
      <c r="B5" s="2358"/>
      <c r="C5" s="2359"/>
      <c r="D5" s="2360"/>
      <c r="E5" s="786" t="s">
        <v>470</v>
      </c>
      <c r="F5" s="787" t="s">
        <v>51</v>
      </c>
      <c r="G5" s="786" t="s">
        <v>52</v>
      </c>
      <c r="H5" s="787" t="s">
        <v>53</v>
      </c>
      <c r="I5" s="786" t="s">
        <v>54</v>
      </c>
      <c r="J5" s="787" t="s">
        <v>55</v>
      </c>
      <c r="K5" s="786" t="s">
        <v>56</v>
      </c>
      <c r="L5" s="787" t="s">
        <v>57</v>
      </c>
      <c r="M5" s="786" t="s">
        <v>188</v>
      </c>
      <c r="N5" s="787" t="s">
        <v>189</v>
      </c>
      <c r="O5" s="2362"/>
    </row>
    <row r="6" spans="1:15" s="791" customFormat="1" ht="25" customHeight="1" x14ac:dyDescent="0.2">
      <c r="A6" s="788"/>
      <c r="B6" s="2350" t="s">
        <v>471</v>
      </c>
      <c r="C6" s="2363" t="s">
        <v>472</v>
      </c>
      <c r="D6" s="2364"/>
      <c r="E6" s="919"/>
      <c r="F6" s="789" t="e">
        <f>E28</f>
        <v>#DIV/0!</v>
      </c>
      <c r="G6" s="789" t="e">
        <f t="shared" ref="G6:N6" si="1">F28</f>
        <v>#DIV/0!</v>
      </c>
      <c r="H6" s="789" t="e">
        <f t="shared" si="1"/>
        <v>#DIV/0!</v>
      </c>
      <c r="I6" s="789" t="e">
        <f t="shared" si="1"/>
        <v>#DIV/0!</v>
      </c>
      <c r="J6" s="789" t="e">
        <f t="shared" si="1"/>
        <v>#DIV/0!</v>
      </c>
      <c r="K6" s="789" t="e">
        <f t="shared" si="1"/>
        <v>#DIV/0!</v>
      </c>
      <c r="L6" s="789" t="e">
        <f t="shared" si="1"/>
        <v>#DIV/0!</v>
      </c>
      <c r="M6" s="789" t="e">
        <f t="shared" si="1"/>
        <v>#DIV/0!</v>
      </c>
      <c r="N6" s="789" t="e">
        <f t="shared" si="1"/>
        <v>#DIV/0!</v>
      </c>
      <c r="O6" s="790"/>
    </row>
    <row r="7" spans="1:15" s="791" customFormat="1" ht="25" customHeight="1" x14ac:dyDescent="0.2">
      <c r="A7" s="788"/>
      <c r="B7" s="2351"/>
      <c r="C7" s="2340" t="s">
        <v>452</v>
      </c>
      <c r="D7" s="2341"/>
      <c r="E7" s="792" t="e">
        <f>⑨農家収支計画!G36</f>
        <v>#DIV/0!</v>
      </c>
      <c r="F7" s="792" t="e">
        <f>⑨農家収支計画!H36</f>
        <v>#DIV/0!</v>
      </c>
      <c r="G7" s="792" t="e">
        <f>⑨農家収支計画!I36</f>
        <v>#DIV/0!</v>
      </c>
      <c r="H7" s="792" t="e">
        <f>⑨農家収支計画!J36</f>
        <v>#DIV/0!</v>
      </c>
      <c r="I7" s="792" t="e">
        <f>⑨農家収支計画!K36</f>
        <v>#DIV/0!</v>
      </c>
      <c r="J7" s="792" t="e">
        <f>⑨農家収支計画!L36</f>
        <v>#DIV/0!</v>
      </c>
      <c r="K7" s="792" t="e">
        <f>⑨農家収支計画!M36</f>
        <v>#DIV/0!</v>
      </c>
      <c r="L7" s="792" t="e">
        <f>⑨農家収支計画!N36</f>
        <v>#DIV/0!</v>
      </c>
      <c r="M7" s="792" t="e">
        <f>⑨農家収支計画!O36</f>
        <v>#DIV/0!</v>
      </c>
      <c r="N7" s="792" t="e">
        <f>⑨農家収支計画!P36</f>
        <v>#DIV/0!</v>
      </c>
      <c r="O7" s="793"/>
    </row>
    <row r="8" spans="1:15" s="791" customFormat="1" ht="25" customHeight="1" x14ac:dyDescent="0.2">
      <c r="A8" s="788"/>
      <c r="B8" s="2351"/>
      <c r="C8" s="2340" t="s">
        <v>473</v>
      </c>
      <c r="D8" s="2341"/>
      <c r="E8" s="792">
        <f>⑨農家収支計画!G37</f>
        <v>0</v>
      </c>
      <c r="F8" s="792">
        <f>⑨農家収支計画!H37</f>
        <v>0</v>
      </c>
      <c r="G8" s="792">
        <f>⑨農家収支計画!I37</f>
        <v>0</v>
      </c>
      <c r="H8" s="792">
        <f>⑨農家収支計画!J37</f>
        <v>0</v>
      </c>
      <c r="I8" s="792">
        <f>⑨農家収支計画!K37</f>
        <v>0</v>
      </c>
      <c r="J8" s="792">
        <f>⑨農家収支計画!L37</f>
        <v>0</v>
      </c>
      <c r="K8" s="792">
        <f>⑨農家収支計画!M37</f>
        <v>0</v>
      </c>
      <c r="L8" s="792">
        <f>⑨農家収支計画!N37</f>
        <v>0</v>
      </c>
      <c r="M8" s="792">
        <f>⑨農家収支計画!O37</f>
        <v>0</v>
      </c>
      <c r="N8" s="792">
        <f>⑨農家収支計画!P37</f>
        <v>0</v>
      </c>
      <c r="O8" s="793"/>
    </row>
    <row r="9" spans="1:15" s="791" customFormat="1" ht="25" customHeight="1" x14ac:dyDescent="0.2">
      <c r="A9" s="788"/>
      <c r="B9" s="2351"/>
      <c r="C9" s="2340" t="s">
        <v>474</v>
      </c>
      <c r="D9" s="2341"/>
      <c r="E9" s="792">
        <v>0</v>
      </c>
      <c r="F9" s="792">
        <v>0</v>
      </c>
      <c r="G9" s="792">
        <v>0</v>
      </c>
      <c r="H9" s="792">
        <v>0</v>
      </c>
      <c r="I9" s="792">
        <v>0</v>
      </c>
      <c r="J9" s="792">
        <v>0</v>
      </c>
      <c r="K9" s="792">
        <v>0</v>
      </c>
      <c r="L9" s="792">
        <v>0</v>
      </c>
      <c r="M9" s="792">
        <v>0</v>
      </c>
      <c r="N9" s="792">
        <v>0</v>
      </c>
      <c r="O9" s="793"/>
    </row>
    <row r="10" spans="1:15" s="791" customFormat="1" ht="25" customHeight="1" x14ac:dyDescent="0.2">
      <c r="A10" s="788"/>
      <c r="B10" s="2351"/>
      <c r="C10" s="2340" t="s">
        <v>475</v>
      </c>
      <c r="D10" s="2341"/>
      <c r="E10" s="794"/>
      <c r="F10" s="794"/>
      <c r="G10" s="794"/>
      <c r="H10" s="794"/>
      <c r="I10" s="794"/>
      <c r="J10" s="794"/>
      <c r="K10" s="794"/>
      <c r="L10" s="794"/>
      <c r="M10" s="795"/>
      <c r="N10" s="796"/>
      <c r="O10" s="797"/>
    </row>
    <row r="11" spans="1:15" s="791" customFormat="1" ht="25" customHeight="1" x14ac:dyDescent="0.2">
      <c r="A11" s="788"/>
      <c r="B11" s="2351"/>
      <c r="C11" s="2340" t="s">
        <v>476</v>
      </c>
      <c r="D11" s="2341"/>
      <c r="E11" s="792" t="e">
        <f>⑨農家収支計画!G28+⑨農家収支計画!G29</f>
        <v>#VALUE!</v>
      </c>
      <c r="F11" s="792" t="e">
        <f>⑨農家収支計画!H28+⑨農家収支計画!H29</f>
        <v>#VALUE!</v>
      </c>
      <c r="G11" s="792" t="e">
        <f>⑨農家収支計画!I28+⑨農家収支計画!I29</f>
        <v>#VALUE!</v>
      </c>
      <c r="H11" s="792">
        <f>⑨農家収支計画!J28+⑨農家収支計画!J29</f>
        <v>0</v>
      </c>
      <c r="I11" s="792">
        <f>⑨農家収支計画!K28+⑨農家収支計画!K29</f>
        <v>0</v>
      </c>
      <c r="J11" s="792">
        <f>⑨農家収支計画!L28+⑨農家収支計画!L29</f>
        <v>0</v>
      </c>
      <c r="K11" s="792">
        <f>⑨農家収支計画!M28+⑨農家収支計画!M29</f>
        <v>0</v>
      </c>
      <c r="L11" s="792">
        <f>⑨農家収支計画!N28+⑨農家収支計画!N29</f>
        <v>0</v>
      </c>
      <c r="M11" s="792">
        <f>⑨農家収支計画!O28+⑨農家収支計画!O29</f>
        <v>0</v>
      </c>
      <c r="N11" s="792">
        <f>⑨農家収支計画!P28+⑨農家収支計画!P29</f>
        <v>0</v>
      </c>
      <c r="O11" s="793"/>
    </row>
    <row r="12" spans="1:15" s="791" customFormat="1" ht="25" customHeight="1" x14ac:dyDescent="0.2">
      <c r="A12" s="788"/>
      <c r="B12" s="2351"/>
      <c r="C12" s="2340" t="s">
        <v>477</v>
      </c>
      <c r="D12" s="2341"/>
      <c r="E12" s="792">
        <f t="shared" ref="E12:N12" si="2">SUM(E13:E14)</f>
        <v>0</v>
      </c>
      <c r="F12" s="792">
        <f t="shared" si="2"/>
        <v>0</v>
      </c>
      <c r="G12" s="792">
        <f t="shared" si="2"/>
        <v>0</v>
      </c>
      <c r="H12" s="792">
        <f t="shared" si="2"/>
        <v>0</v>
      </c>
      <c r="I12" s="792">
        <f t="shared" si="2"/>
        <v>0</v>
      </c>
      <c r="J12" s="792">
        <f t="shared" si="2"/>
        <v>0</v>
      </c>
      <c r="K12" s="792">
        <f t="shared" si="2"/>
        <v>0</v>
      </c>
      <c r="L12" s="792">
        <f t="shared" si="2"/>
        <v>0</v>
      </c>
      <c r="M12" s="798">
        <f t="shared" si="2"/>
        <v>0</v>
      </c>
      <c r="N12" s="799">
        <f t="shared" si="2"/>
        <v>0</v>
      </c>
      <c r="O12" s="793"/>
    </row>
    <row r="13" spans="1:15" s="791" customFormat="1" ht="25" customHeight="1" x14ac:dyDescent="0.2">
      <c r="A13" s="788"/>
      <c r="B13" s="2351"/>
      <c r="C13" s="2342" t="s">
        <v>478</v>
      </c>
      <c r="D13" s="800" t="s">
        <v>479</v>
      </c>
      <c r="E13" s="801"/>
      <c r="F13" s="801"/>
      <c r="G13" s="801"/>
      <c r="H13" s="801"/>
      <c r="I13" s="801"/>
      <c r="J13" s="801"/>
      <c r="K13" s="801"/>
      <c r="L13" s="801"/>
      <c r="M13" s="802"/>
      <c r="N13" s="803"/>
      <c r="O13" s="804"/>
    </row>
    <row r="14" spans="1:15" s="791" customFormat="1" ht="25" customHeight="1" x14ac:dyDescent="0.2">
      <c r="A14" s="788"/>
      <c r="B14" s="2351"/>
      <c r="C14" s="2342"/>
      <c r="D14" s="805" t="s">
        <v>480</v>
      </c>
      <c r="E14" s="806">
        <f t="shared" ref="E14:N14" si="3">E36</f>
        <v>0</v>
      </c>
      <c r="F14" s="806">
        <f t="shared" si="3"/>
        <v>0</v>
      </c>
      <c r="G14" s="806">
        <f t="shared" si="3"/>
        <v>0</v>
      </c>
      <c r="H14" s="806">
        <f t="shared" si="3"/>
        <v>0</v>
      </c>
      <c r="I14" s="806">
        <f t="shared" si="3"/>
        <v>0</v>
      </c>
      <c r="J14" s="806">
        <f t="shared" si="3"/>
        <v>0</v>
      </c>
      <c r="K14" s="806">
        <f t="shared" si="3"/>
        <v>0</v>
      </c>
      <c r="L14" s="806">
        <f t="shared" si="3"/>
        <v>0</v>
      </c>
      <c r="M14" s="807">
        <f t="shared" si="3"/>
        <v>0</v>
      </c>
      <c r="N14" s="808">
        <f t="shared" si="3"/>
        <v>0</v>
      </c>
      <c r="O14" s="809"/>
    </row>
    <row r="15" spans="1:15" s="791" customFormat="1" ht="25" customHeight="1" x14ac:dyDescent="0.2">
      <c r="A15" s="788"/>
      <c r="B15" s="2351"/>
      <c r="C15" s="2340" t="s">
        <v>481</v>
      </c>
      <c r="D15" s="2341"/>
      <c r="E15" s="794"/>
      <c r="F15" s="794"/>
      <c r="G15" s="794"/>
      <c r="H15" s="794"/>
      <c r="I15" s="794"/>
      <c r="J15" s="794"/>
      <c r="K15" s="794"/>
      <c r="L15" s="794"/>
      <c r="M15" s="795"/>
      <c r="N15" s="796"/>
      <c r="O15" s="810"/>
    </row>
    <row r="16" spans="1:15" s="791" customFormat="1" ht="25" customHeight="1" thickBot="1" x14ac:dyDescent="0.25">
      <c r="A16" s="788"/>
      <c r="B16" s="2351"/>
      <c r="C16" s="2343" t="s">
        <v>482</v>
      </c>
      <c r="D16" s="2344"/>
      <c r="E16" s="811"/>
      <c r="F16" s="811"/>
      <c r="G16" s="811"/>
      <c r="H16" s="811"/>
      <c r="I16" s="811"/>
      <c r="J16" s="811"/>
      <c r="K16" s="811"/>
      <c r="L16" s="811"/>
      <c r="M16" s="812"/>
      <c r="N16" s="813"/>
      <c r="O16" s="814"/>
    </row>
    <row r="17" spans="1:15" s="791" customFormat="1" ht="25" customHeight="1" thickTop="1" thickBot="1" x14ac:dyDescent="0.25">
      <c r="A17" s="788"/>
      <c r="B17" s="2352"/>
      <c r="C17" s="2345" t="s">
        <v>33</v>
      </c>
      <c r="D17" s="2346"/>
      <c r="E17" s="815" t="e">
        <f t="shared" ref="E17:N17" si="4">SUM(E6:E16)-E13-E14</f>
        <v>#DIV/0!</v>
      </c>
      <c r="F17" s="815" t="e">
        <f t="shared" si="4"/>
        <v>#DIV/0!</v>
      </c>
      <c r="G17" s="815" t="e">
        <f t="shared" si="4"/>
        <v>#DIV/0!</v>
      </c>
      <c r="H17" s="815" t="e">
        <f t="shared" si="4"/>
        <v>#DIV/0!</v>
      </c>
      <c r="I17" s="815" t="e">
        <f t="shared" si="4"/>
        <v>#DIV/0!</v>
      </c>
      <c r="J17" s="815" t="e">
        <f t="shared" si="4"/>
        <v>#DIV/0!</v>
      </c>
      <c r="K17" s="815" t="e">
        <f t="shared" si="4"/>
        <v>#DIV/0!</v>
      </c>
      <c r="L17" s="815" t="e">
        <f t="shared" si="4"/>
        <v>#DIV/0!</v>
      </c>
      <c r="M17" s="816" t="e">
        <f t="shared" si="4"/>
        <v>#DIV/0!</v>
      </c>
      <c r="N17" s="817" t="e">
        <f t="shared" si="4"/>
        <v>#DIV/0!</v>
      </c>
      <c r="O17" s="818"/>
    </row>
    <row r="18" spans="1:15" s="791" customFormat="1" ht="25" customHeight="1" x14ac:dyDescent="0.2">
      <c r="A18" s="788"/>
      <c r="B18" s="2350" t="s">
        <v>483</v>
      </c>
      <c r="C18" s="2353" t="s">
        <v>484</v>
      </c>
      <c r="D18" s="2354"/>
      <c r="E18" s="819">
        <f t="shared" ref="E18:N18" si="5">E39</f>
        <v>0</v>
      </c>
      <c r="F18" s="819">
        <f t="shared" si="5"/>
        <v>0</v>
      </c>
      <c r="G18" s="819">
        <f t="shared" si="5"/>
        <v>0</v>
      </c>
      <c r="H18" s="819">
        <f t="shared" si="5"/>
        <v>0</v>
      </c>
      <c r="I18" s="819">
        <f t="shared" si="5"/>
        <v>0</v>
      </c>
      <c r="J18" s="819">
        <f t="shared" si="5"/>
        <v>0</v>
      </c>
      <c r="K18" s="819">
        <f t="shared" si="5"/>
        <v>0</v>
      </c>
      <c r="L18" s="819">
        <f t="shared" si="5"/>
        <v>0</v>
      </c>
      <c r="M18" s="820">
        <f t="shared" si="5"/>
        <v>0</v>
      </c>
      <c r="N18" s="821">
        <f t="shared" si="5"/>
        <v>0</v>
      </c>
      <c r="O18" s="822"/>
    </row>
    <row r="19" spans="1:15" s="791" customFormat="1" ht="25" customHeight="1" x14ac:dyDescent="0.2">
      <c r="A19" s="788"/>
      <c r="B19" s="2351"/>
      <c r="C19" s="2340" t="s">
        <v>485</v>
      </c>
      <c r="D19" s="2341"/>
      <c r="E19" s="823"/>
      <c r="F19" s="823"/>
      <c r="G19" s="823"/>
      <c r="H19" s="823"/>
      <c r="I19" s="823"/>
      <c r="J19" s="823"/>
      <c r="K19" s="823"/>
      <c r="L19" s="823"/>
      <c r="M19" s="824"/>
      <c r="N19" s="825"/>
      <c r="O19" s="826"/>
    </row>
    <row r="20" spans="1:15" s="791" customFormat="1" ht="25" customHeight="1" x14ac:dyDescent="0.2">
      <c r="A20" s="788"/>
      <c r="B20" s="2351"/>
      <c r="C20" s="2340" t="s">
        <v>486</v>
      </c>
      <c r="D20" s="2341"/>
      <c r="E20" s="792">
        <f>⑨農家収支計画!G40</f>
        <v>0</v>
      </c>
      <c r="F20" s="792">
        <f>⑨農家収支計画!H40</f>
        <v>0</v>
      </c>
      <c r="G20" s="792">
        <f>⑨農家収支計画!I40</f>
        <v>0</v>
      </c>
      <c r="H20" s="792">
        <f>⑨農家収支計画!J40</f>
        <v>0</v>
      </c>
      <c r="I20" s="792">
        <f>⑨農家収支計画!K40</f>
        <v>0</v>
      </c>
      <c r="J20" s="792">
        <f>⑨農家収支計画!L40</f>
        <v>0</v>
      </c>
      <c r="K20" s="792">
        <f>⑨農家収支計画!M40</f>
        <v>0</v>
      </c>
      <c r="L20" s="792">
        <f>⑨農家収支計画!N40</f>
        <v>0</v>
      </c>
      <c r="M20" s="792">
        <f>⑨農家収支計画!O40</f>
        <v>0</v>
      </c>
      <c r="N20" s="792">
        <f>⑨農家収支計画!P40</f>
        <v>0</v>
      </c>
      <c r="O20" s="793"/>
    </row>
    <row r="21" spans="1:15" s="791" customFormat="1" ht="25" customHeight="1" x14ac:dyDescent="0.2">
      <c r="A21" s="788"/>
      <c r="B21" s="2351"/>
      <c r="C21" s="2340" t="s">
        <v>487</v>
      </c>
      <c r="D21" s="2341"/>
      <c r="E21" s="823"/>
      <c r="F21" s="823"/>
      <c r="G21" s="823"/>
      <c r="H21" s="823"/>
      <c r="I21" s="823"/>
      <c r="J21" s="823"/>
      <c r="K21" s="823"/>
      <c r="L21" s="823"/>
      <c r="M21" s="824"/>
      <c r="N21" s="825"/>
      <c r="O21" s="826"/>
    </row>
    <row r="22" spans="1:15" s="791" customFormat="1" ht="25" customHeight="1" x14ac:dyDescent="0.2">
      <c r="A22" s="788"/>
      <c r="B22" s="2351"/>
      <c r="C22" s="2340" t="s">
        <v>488</v>
      </c>
      <c r="D22" s="2341"/>
      <c r="E22" s="792">
        <f t="shared" ref="E22:N22" si="6">SUM(E23:E24)</f>
        <v>0</v>
      </c>
      <c r="F22" s="792">
        <f t="shared" si="6"/>
        <v>0</v>
      </c>
      <c r="G22" s="792">
        <f t="shared" si="6"/>
        <v>0</v>
      </c>
      <c r="H22" s="792">
        <f t="shared" si="6"/>
        <v>0</v>
      </c>
      <c r="I22" s="792">
        <f t="shared" si="6"/>
        <v>0</v>
      </c>
      <c r="J22" s="792">
        <f t="shared" si="6"/>
        <v>0</v>
      </c>
      <c r="K22" s="792">
        <f t="shared" si="6"/>
        <v>0</v>
      </c>
      <c r="L22" s="792">
        <f t="shared" si="6"/>
        <v>0</v>
      </c>
      <c r="M22" s="798">
        <f t="shared" si="6"/>
        <v>0</v>
      </c>
      <c r="N22" s="799">
        <f t="shared" si="6"/>
        <v>0</v>
      </c>
      <c r="O22" s="793"/>
    </row>
    <row r="23" spans="1:15" s="791" customFormat="1" ht="25" customHeight="1" x14ac:dyDescent="0.2">
      <c r="A23" s="788"/>
      <c r="B23" s="2351"/>
      <c r="C23" s="2342" t="s">
        <v>478</v>
      </c>
      <c r="D23" s="827" t="s">
        <v>489</v>
      </c>
      <c r="E23" s="828">
        <f>⑨農家収支計画!G43</f>
        <v>0</v>
      </c>
      <c r="F23" s="828">
        <f>⑨農家収支計画!H43</f>
        <v>0</v>
      </c>
      <c r="G23" s="828">
        <f>⑨農家収支計画!I43</f>
        <v>0</v>
      </c>
      <c r="H23" s="828">
        <f>⑨農家収支計画!J43</f>
        <v>0</v>
      </c>
      <c r="I23" s="828">
        <f>⑨農家収支計画!K43</f>
        <v>0</v>
      </c>
      <c r="J23" s="828">
        <f>⑨農家収支計画!L43</f>
        <v>0</v>
      </c>
      <c r="K23" s="828">
        <f>⑨農家収支計画!M43</f>
        <v>0</v>
      </c>
      <c r="L23" s="828">
        <f>⑨農家収支計画!N43</f>
        <v>0</v>
      </c>
      <c r="M23" s="828">
        <f>⑨農家収支計画!O43</f>
        <v>0</v>
      </c>
      <c r="N23" s="828">
        <f>⑨農家収支計画!P43</f>
        <v>0</v>
      </c>
      <c r="O23" s="829"/>
    </row>
    <row r="24" spans="1:15" s="791" customFormat="1" ht="25" customHeight="1" x14ac:dyDescent="0.2">
      <c r="A24" s="788"/>
      <c r="B24" s="2351"/>
      <c r="C24" s="2342"/>
      <c r="D24" s="805" t="s">
        <v>490</v>
      </c>
      <c r="E24" s="830"/>
      <c r="F24" s="830"/>
      <c r="G24" s="830"/>
      <c r="H24" s="830"/>
      <c r="I24" s="830"/>
      <c r="J24" s="830"/>
      <c r="K24" s="830"/>
      <c r="L24" s="830"/>
      <c r="M24" s="831"/>
      <c r="N24" s="832"/>
      <c r="O24" s="833"/>
    </row>
    <row r="25" spans="1:15" s="791" customFormat="1" ht="25" customHeight="1" x14ac:dyDescent="0.2">
      <c r="A25" s="788"/>
      <c r="B25" s="2351"/>
      <c r="C25" s="2340" t="s">
        <v>491</v>
      </c>
      <c r="D25" s="2341"/>
      <c r="E25" s="792" t="e">
        <f>⑨農家収支計画!G41</f>
        <v>#DIV/0!</v>
      </c>
      <c r="F25" s="792" t="e">
        <f>⑨農家収支計画!H41</f>
        <v>#DIV/0!</v>
      </c>
      <c r="G25" s="792" t="e">
        <f>⑨農家収支計画!I41</f>
        <v>#DIV/0!</v>
      </c>
      <c r="H25" s="792" t="e">
        <f>⑨農家収支計画!J41</f>
        <v>#DIV/0!</v>
      </c>
      <c r="I25" s="792" t="e">
        <f>⑨農家収支計画!K41</f>
        <v>#DIV/0!</v>
      </c>
      <c r="J25" s="792" t="e">
        <f>⑨農家収支計画!L41</f>
        <v>#DIV/0!</v>
      </c>
      <c r="K25" s="792" t="e">
        <f>⑨農家収支計画!M41</f>
        <v>#DIV/0!</v>
      </c>
      <c r="L25" s="792" t="e">
        <f>⑨農家収支計画!N41</f>
        <v>#DIV/0!</v>
      </c>
      <c r="M25" s="792" t="e">
        <f>⑨農家収支計画!O41</f>
        <v>#DIV/0!</v>
      </c>
      <c r="N25" s="792" t="e">
        <f>⑨農家収支計画!P41</f>
        <v>#DIV/0!</v>
      </c>
      <c r="O25" s="793"/>
    </row>
    <row r="26" spans="1:15" s="791" customFormat="1" ht="25" customHeight="1" thickBot="1" x14ac:dyDescent="0.25">
      <c r="A26" s="788"/>
      <c r="B26" s="2351"/>
      <c r="C26" s="2343" t="s">
        <v>492</v>
      </c>
      <c r="D26" s="2344"/>
      <c r="E26" s="834">
        <f t="shared" ref="E26:N26" si="7">E46</f>
        <v>0</v>
      </c>
      <c r="F26" s="834">
        <f t="shared" si="7"/>
        <v>0</v>
      </c>
      <c r="G26" s="834">
        <f>G46</f>
        <v>0</v>
      </c>
      <c r="H26" s="834">
        <f t="shared" si="7"/>
        <v>0</v>
      </c>
      <c r="I26" s="834">
        <f t="shared" si="7"/>
        <v>0</v>
      </c>
      <c r="J26" s="834">
        <f t="shared" si="7"/>
        <v>0</v>
      </c>
      <c r="K26" s="834">
        <f t="shared" si="7"/>
        <v>0</v>
      </c>
      <c r="L26" s="834">
        <f t="shared" si="7"/>
        <v>0</v>
      </c>
      <c r="M26" s="835">
        <f t="shared" si="7"/>
        <v>0</v>
      </c>
      <c r="N26" s="836">
        <f t="shared" si="7"/>
        <v>0</v>
      </c>
      <c r="O26" s="837"/>
    </row>
    <row r="27" spans="1:15" s="791" customFormat="1" ht="25" customHeight="1" thickTop="1" thickBot="1" x14ac:dyDescent="0.25">
      <c r="A27" s="788"/>
      <c r="B27" s="2352"/>
      <c r="C27" s="2345" t="s">
        <v>33</v>
      </c>
      <c r="D27" s="2346"/>
      <c r="E27" s="815" t="e">
        <f t="shared" ref="E27:N27" si="8">SUM(E18:E26)-E23-E24</f>
        <v>#DIV/0!</v>
      </c>
      <c r="F27" s="815" t="e">
        <f t="shared" si="8"/>
        <v>#DIV/0!</v>
      </c>
      <c r="G27" s="815" t="e">
        <f t="shared" si="8"/>
        <v>#DIV/0!</v>
      </c>
      <c r="H27" s="815" t="e">
        <f t="shared" si="8"/>
        <v>#DIV/0!</v>
      </c>
      <c r="I27" s="815" t="e">
        <f t="shared" si="8"/>
        <v>#DIV/0!</v>
      </c>
      <c r="J27" s="815" t="e">
        <f t="shared" si="8"/>
        <v>#DIV/0!</v>
      </c>
      <c r="K27" s="815" t="e">
        <f t="shared" si="8"/>
        <v>#DIV/0!</v>
      </c>
      <c r="L27" s="815" t="e">
        <f t="shared" si="8"/>
        <v>#DIV/0!</v>
      </c>
      <c r="M27" s="816" t="e">
        <f t="shared" si="8"/>
        <v>#DIV/0!</v>
      </c>
      <c r="N27" s="838" t="e">
        <f t="shared" si="8"/>
        <v>#DIV/0!</v>
      </c>
      <c r="O27" s="818"/>
    </row>
    <row r="28" spans="1:15" s="791" customFormat="1" ht="25" customHeight="1" thickBot="1" x14ac:dyDescent="0.25">
      <c r="A28" s="788"/>
      <c r="B28" s="2347" t="s">
        <v>493</v>
      </c>
      <c r="C28" s="2348"/>
      <c r="D28" s="2349"/>
      <c r="E28" s="815" t="e">
        <f t="shared" ref="E28:N28" si="9">E17-E27</f>
        <v>#DIV/0!</v>
      </c>
      <c r="F28" s="815" t="e">
        <f t="shared" si="9"/>
        <v>#DIV/0!</v>
      </c>
      <c r="G28" s="815" t="e">
        <f t="shared" si="9"/>
        <v>#DIV/0!</v>
      </c>
      <c r="H28" s="815" t="e">
        <f t="shared" si="9"/>
        <v>#DIV/0!</v>
      </c>
      <c r="I28" s="815" t="e">
        <f t="shared" si="9"/>
        <v>#DIV/0!</v>
      </c>
      <c r="J28" s="815" t="e">
        <f t="shared" si="9"/>
        <v>#DIV/0!</v>
      </c>
      <c r="K28" s="815" t="e">
        <f t="shared" si="9"/>
        <v>#DIV/0!</v>
      </c>
      <c r="L28" s="815" t="e">
        <f t="shared" si="9"/>
        <v>#DIV/0!</v>
      </c>
      <c r="M28" s="816" t="e">
        <f t="shared" si="9"/>
        <v>#DIV/0!</v>
      </c>
      <c r="N28" s="838" t="e">
        <f t="shared" si="9"/>
        <v>#DIV/0!</v>
      </c>
      <c r="O28" s="818"/>
    </row>
    <row r="29" spans="1:15" ht="19.5" customHeight="1" x14ac:dyDescent="0.25">
      <c r="A29" s="783"/>
      <c r="B29" s="783"/>
      <c r="C29" s="783"/>
      <c r="D29" s="783"/>
      <c r="E29" s="783"/>
      <c r="F29" s="783"/>
      <c r="G29" s="839"/>
      <c r="H29" s="783"/>
      <c r="I29" s="783"/>
      <c r="J29" s="783"/>
      <c r="K29" s="783"/>
      <c r="L29" s="783"/>
      <c r="M29" s="783"/>
      <c r="N29" s="783"/>
      <c r="O29" s="783"/>
    </row>
    <row r="30" spans="1:15" ht="15" customHeight="1" x14ac:dyDescent="0.2">
      <c r="A30" s="783"/>
      <c r="B30" s="783"/>
      <c r="C30" s="783"/>
      <c r="D30" s="1" t="s">
        <v>494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840"/>
    </row>
    <row r="31" spans="1:15" ht="15" customHeight="1" x14ac:dyDescent="0.2">
      <c r="D31" s="2338" t="s">
        <v>495</v>
      </c>
      <c r="E31" s="1360">
        <f t="shared" ref="E31:N32" si="10">E4</f>
        <v>8</v>
      </c>
      <c r="F31" s="1360">
        <f t="shared" si="10"/>
        <v>9</v>
      </c>
      <c r="G31" s="1360">
        <f t="shared" si="10"/>
        <v>10</v>
      </c>
      <c r="H31" s="1360">
        <f t="shared" si="10"/>
        <v>11</v>
      </c>
      <c r="I31" s="1360">
        <f t="shared" si="10"/>
        <v>12</v>
      </c>
      <c r="J31" s="1360">
        <f t="shared" si="10"/>
        <v>13</v>
      </c>
      <c r="K31" s="1360">
        <f t="shared" si="10"/>
        <v>14</v>
      </c>
      <c r="L31" s="1360">
        <f t="shared" si="10"/>
        <v>15</v>
      </c>
      <c r="M31" s="1360">
        <f t="shared" si="10"/>
        <v>16</v>
      </c>
      <c r="N31" s="1360">
        <f t="shared" si="10"/>
        <v>17</v>
      </c>
      <c r="O31" s="2338" t="s">
        <v>9</v>
      </c>
    </row>
    <row r="32" spans="1:15" ht="15" customHeight="1" x14ac:dyDescent="0.2">
      <c r="D32" s="2339"/>
      <c r="E32" s="841" t="str">
        <f t="shared" si="10"/>
        <v>1年目</v>
      </c>
      <c r="F32" s="841" t="str">
        <f t="shared" si="10"/>
        <v>2年目</v>
      </c>
      <c r="G32" s="841" t="str">
        <f t="shared" si="10"/>
        <v>3年目</v>
      </c>
      <c r="H32" s="841" t="str">
        <f t="shared" si="10"/>
        <v>4年目</v>
      </c>
      <c r="I32" s="841" t="str">
        <f t="shared" si="10"/>
        <v>5年目</v>
      </c>
      <c r="J32" s="841" t="str">
        <f t="shared" si="10"/>
        <v>6年目</v>
      </c>
      <c r="K32" s="841" t="str">
        <f t="shared" si="10"/>
        <v>7年目</v>
      </c>
      <c r="L32" s="841" t="str">
        <f t="shared" si="10"/>
        <v>8年目</v>
      </c>
      <c r="M32" s="841" t="str">
        <f t="shared" si="10"/>
        <v>9年目</v>
      </c>
      <c r="N32" s="841" t="str">
        <f t="shared" si="10"/>
        <v>10年目</v>
      </c>
      <c r="O32" s="2339"/>
    </row>
    <row r="33" spans="4:15" ht="15" customHeight="1" x14ac:dyDescent="0.2">
      <c r="D33" s="842" t="s">
        <v>42</v>
      </c>
      <c r="E33" s="843"/>
      <c r="F33" s="843"/>
      <c r="G33" s="843"/>
      <c r="H33" s="843"/>
      <c r="I33" s="843"/>
      <c r="J33" s="843"/>
      <c r="K33" s="843"/>
      <c r="L33" s="843"/>
      <c r="M33" s="843"/>
      <c r="N33" s="843"/>
      <c r="O33" s="844"/>
    </row>
    <row r="34" spans="4:15" ht="15" customHeight="1" x14ac:dyDescent="0.2">
      <c r="D34" s="842" t="s">
        <v>496</v>
      </c>
      <c r="E34" s="843"/>
      <c r="F34" s="843"/>
      <c r="G34" s="843"/>
      <c r="H34" s="843"/>
      <c r="I34" s="843"/>
      <c r="J34" s="843"/>
      <c r="K34" s="843"/>
      <c r="L34" s="843"/>
      <c r="M34" s="843"/>
      <c r="N34" s="843"/>
      <c r="O34" s="844"/>
    </row>
    <row r="35" spans="4:15" ht="15" customHeight="1" x14ac:dyDescent="0.2">
      <c r="D35" s="842" t="s">
        <v>497</v>
      </c>
      <c r="E35" s="843"/>
      <c r="F35" s="843"/>
      <c r="G35" s="843"/>
      <c r="H35" s="843"/>
      <c r="I35" s="843"/>
      <c r="J35" s="843"/>
      <c r="K35" s="843"/>
      <c r="L35" s="843"/>
      <c r="M35" s="843"/>
      <c r="N35" s="843"/>
      <c r="O35" s="844"/>
    </row>
    <row r="36" spans="4:15" ht="15" customHeight="1" x14ac:dyDescent="0.2">
      <c r="D36" s="842" t="s">
        <v>498</v>
      </c>
      <c r="E36" s="1152"/>
      <c r="F36" s="1152"/>
      <c r="G36" s="1152"/>
      <c r="H36" s="1152"/>
      <c r="I36" s="1152"/>
      <c r="J36" s="1152"/>
      <c r="K36" s="1152"/>
      <c r="L36" s="1152"/>
      <c r="M36" s="1152"/>
      <c r="N36" s="1152"/>
      <c r="O36" s="846"/>
    </row>
    <row r="37" spans="4:15" ht="15" customHeight="1" x14ac:dyDescent="0.2">
      <c r="D37" s="842" t="s">
        <v>499</v>
      </c>
      <c r="E37" s="1152"/>
      <c r="F37" s="1152"/>
      <c r="G37" s="1152"/>
      <c r="H37" s="1152"/>
      <c r="I37" s="1152"/>
      <c r="J37" s="1152"/>
      <c r="K37" s="1152"/>
      <c r="L37" s="1152"/>
      <c r="M37" s="1152"/>
      <c r="N37" s="1152"/>
      <c r="O37" s="844"/>
    </row>
    <row r="38" spans="4:15" ht="15" customHeight="1" x14ac:dyDescent="0.2">
      <c r="D38" s="842" t="s">
        <v>62</v>
      </c>
      <c r="E38" s="1152"/>
      <c r="F38" s="1152"/>
      <c r="G38" s="1152"/>
      <c r="H38" s="1152"/>
      <c r="I38" s="1152"/>
      <c r="J38" s="1152"/>
      <c r="K38" s="1152"/>
      <c r="L38" s="1152"/>
      <c r="M38" s="1152"/>
      <c r="N38" s="1152"/>
      <c r="O38" s="844"/>
    </row>
    <row r="39" spans="4:15" ht="15" customHeight="1" x14ac:dyDescent="0.2">
      <c r="D39" s="842" t="s">
        <v>33</v>
      </c>
      <c r="E39" s="845">
        <f>SUM(E33:E38)</f>
        <v>0</v>
      </c>
      <c r="F39" s="845">
        <f t="shared" ref="F39:I39" si="11">SUM(F33:F38)</f>
        <v>0</v>
      </c>
      <c r="G39" s="845">
        <f t="shared" si="11"/>
        <v>0</v>
      </c>
      <c r="H39" s="845">
        <f t="shared" si="11"/>
        <v>0</v>
      </c>
      <c r="I39" s="845">
        <f t="shared" si="11"/>
        <v>0</v>
      </c>
      <c r="J39" s="845">
        <f>SUM(J33:J38)</f>
        <v>0</v>
      </c>
      <c r="K39" s="845">
        <f>SUM(K33:K38)</f>
        <v>0</v>
      </c>
      <c r="L39" s="845">
        <f>SUM(L33:L38)</f>
        <v>0</v>
      </c>
      <c r="M39" s="845">
        <f>SUM(M33:M38)</f>
        <v>0</v>
      </c>
      <c r="N39" s="845">
        <f>SUM(N33:N38)</f>
        <v>0</v>
      </c>
      <c r="O39" s="844"/>
    </row>
    <row r="40" spans="4:15" ht="15" customHeight="1" x14ac:dyDescent="0.2">
      <c r="D40" s="422"/>
      <c r="E40" s="847"/>
      <c r="F40" s="847"/>
      <c r="G40" s="847"/>
      <c r="H40" s="847"/>
      <c r="I40" s="847"/>
      <c r="J40" s="847"/>
      <c r="K40" s="847"/>
      <c r="L40" s="847"/>
      <c r="M40" s="847"/>
      <c r="N40" s="847"/>
      <c r="O40" s="840"/>
    </row>
    <row r="41" spans="4:15" ht="15" customHeight="1" x14ac:dyDescent="0.2">
      <c r="D41" s="1" t="s">
        <v>500</v>
      </c>
      <c r="E41" s="848"/>
      <c r="F41" s="848"/>
      <c r="G41" s="848"/>
      <c r="H41" s="848"/>
      <c r="I41" s="848"/>
      <c r="J41" s="848"/>
      <c r="K41" s="848"/>
      <c r="L41" s="848"/>
      <c r="M41" s="848"/>
      <c r="N41" s="848"/>
      <c r="O41" s="840"/>
    </row>
    <row r="42" spans="4:15" ht="15" customHeight="1" x14ac:dyDescent="0.2">
      <c r="D42" s="2338" t="s">
        <v>495</v>
      </c>
      <c r="E42" s="1360">
        <f t="shared" ref="E42:N43" si="12">E31</f>
        <v>8</v>
      </c>
      <c r="F42" s="1360">
        <f t="shared" si="12"/>
        <v>9</v>
      </c>
      <c r="G42" s="1360">
        <f t="shared" si="12"/>
        <v>10</v>
      </c>
      <c r="H42" s="1360">
        <f t="shared" si="12"/>
        <v>11</v>
      </c>
      <c r="I42" s="1360">
        <f t="shared" si="12"/>
        <v>12</v>
      </c>
      <c r="J42" s="1360">
        <f t="shared" si="12"/>
        <v>13</v>
      </c>
      <c r="K42" s="1360">
        <f t="shared" si="12"/>
        <v>14</v>
      </c>
      <c r="L42" s="1360">
        <f t="shared" si="12"/>
        <v>15</v>
      </c>
      <c r="M42" s="1360">
        <f t="shared" si="12"/>
        <v>16</v>
      </c>
      <c r="N42" s="1360">
        <f t="shared" si="12"/>
        <v>17</v>
      </c>
      <c r="O42" s="840"/>
    </row>
    <row r="43" spans="4:15" ht="15" customHeight="1" x14ac:dyDescent="0.2">
      <c r="D43" s="2339"/>
      <c r="E43" s="841" t="str">
        <f t="shared" si="12"/>
        <v>1年目</v>
      </c>
      <c r="F43" s="841" t="str">
        <f t="shared" si="12"/>
        <v>2年目</v>
      </c>
      <c r="G43" s="841" t="str">
        <f t="shared" si="12"/>
        <v>3年目</v>
      </c>
      <c r="H43" s="841" t="str">
        <f t="shared" si="12"/>
        <v>4年目</v>
      </c>
      <c r="I43" s="841" t="str">
        <f t="shared" si="12"/>
        <v>5年目</v>
      </c>
      <c r="J43" s="841" t="str">
        <f t="shared" si="12"/>
        <v>6年目</v>
      </c>
      <c r="K43" s="841" t="str">
        <f t="shared" si="12"/>
        <v>7年目</v>
      </c>
      <c r="L43" s="841" t="str">
        <f t="shared" si="12"/>
        <v>8年目</v>
      </c>
      <c r="M43" s="841" t="str">
        <f t="shared" si="12"/>
        <v>9年目</v>
      </c>
      <c r="N43" s="841" t="str">
        <f t="shared" si="12"/>
        <v>10年目</v>
      </c>
      <c r="O43" s="840"/>
    </row>
    <row r="44" spans="4:15" ht="15" customHeight="1" x14ac:dyDescent="0.2">
      <c r="D44" s="842" t="s">
        <v>525</v>
      </c>
      <c r="E44" s="1152"/>
      <c r="F44" s="1152"/>
      <c r="G44" s="1152"/>
      <c r="H44" s="1152"/>
      <c r="I44" s="1152"/>
      <c r="J44" s="1152"/>
      <c r="K44" s="1152"/>
      <c r="L44" s="1152"/>
      <c r="M44" s="1152"/>
      <c r="N44" s="1152"/>
      <c r="O44" s="840"/>
    </row>
    <row r="45" spans="4:15" ht="15" customHeight="1" x14ac:dyDescent="0.2">
      <c r="D45" s="842" t="s">
        <v>526</v>
      </c>
      <c r="E45" s="1152"/>
      <c r="F45" s="1152"/>
      <c r="G45" s="1152"/>
      <c r="H45" s="1152"/>
      <c r="I45" s="1152"/>
      <c r="J45" s="1152"/>
      <c r="K45" s="1152"/>
      <c r="L45" s="1152"/>
      <c r="M45" s="1152"/>
      <c r="N45" s="1152"/>
      <c r="O45" s="840"/>
    </row>
    <row r="46" spans="4:15" ht="15" customHeight="1" x14ac:dyDescent="0.2">
      <c r="D46" s="842" t="s">
        <v>33</v>
      </c>
      <c r="E46" s="849">
        <f t="shared" ref="E46:N46" si="13">SUM(E44:E45)</f>
        <v>0</v>
      </c>
      <c r="F46" s="849">
        <f t="shared" si="13"/>
        <v>0</v>
      </c>
      <c r="G46" s="849">
        <f>SUM(G44:G45)</f>
        <v>0</v>
      </c>
      <c r="H46" s="849">
        <f t="shared" si="13"/>
        <v>0</v>
      </c>
      <c r="I46" s="849">
        <f t="shared" si="13"/>
        <v>0</v>
      </c>
      <c r="J46" s="849">
        <f t="shared" si="13"/>
        <v>0</v>
      </c>
      <c r="K46" s="849">
        <f t="shared" si="13"/>
        <v>0</v>
      </c>
      <c r="L46" s="849">
        <f t="shared" si="13"/>
        <v>0</v>
      </c>
      <c r="M46" s="849">
        <f t="shared" si="13"/>
        <v>0</v>
      </c>
      <c r="N46" s="849">
        <f t="shared" si="13"/>
        <v>0</v>
      </c>
      <c r="O46" s="840"/>
    </row>
    <row r="47" spans="4:15" ht="20.149999999999999" customHeight="1" x14ac:dyDescent="0.2"/>
    <row r="48" spans="4:15" ht="20.149999999999999" customHeight="1" x14ac:dyDescent="0.2"/>
    <row r="49" spans="4:4" ht="20.149999999999999" customHeight="1" x14ac:dyDescent="0.2">
      <c r="D49" s="850"/>
    </row>
    <row r="50" spans="4:4" ht="20.149999999999999" customHeight="1" x14ac:dyDescent="0.2">
      <c r="D50" s="851"/>
    </row>
    <row r="51" spans="4:4" ht="20.149999999999999" customHeight="1" x14ac:dyDescent="0.2"/>
    <row r="52" spans="4:4" ht="20.149999999999999" customHeight="1" x14ac:dyDescent="0.2"/>
    <row r="53" spans="4:4" ht="20.149999999999999" customHeight="1" x14ac:dyDescent="0.2"/>
    <row r="54" spans="4:4" ht="20.149999999999999" customHeight="1" x14ac:dyDescent="0.2"/>
    <row r="55" spans="4:4" ht="20.149999999999999" customHeight="1" x14ac:dyDescent="0.2"/>
    <row r="56" spans="4:4" ht="20.149999999999999" customHeight="1" x14ac:dyDescent="0.2"/>
    <row r="57" spans="4:4" ht="20.149999999999999" customHeight="1" x14ac:dyDescent="0.2"/>
    <row r="58" spans="4:4" ht="20.149999999999999" customHeight="1" x14ac:dyDescent="0.2"/>
    <row r="59" spans="4:4" ht="20.149999999999999" customHeight="1" x14ac:dyDescent="0.2"/>
    <row r="60" spans="4:4" ht="20.149999999999999" customHeight="1" x14ac:dyDescent="0.2"/>
    <row r="61" spans="4:4" ht="20.149999999999999" customHeight="1" x14ac:dyDescent="0.2"/>
    <row r="62" spans="4:4" ht="20.149999999999999" customHeight="1" x14ac:dyDescent="0.2"/>
    <row r="63" spans="4:4" ht="20.149999999999999" customHeight="1" x14ac:dyDescent="0.2"/>
    <row r="64" spans="4:4" ht="20.149999999999999" customHeight="1" x14ac:dyDescent="0.2"/>
    <row r="65" ht="20.149999999999999" customHeight="1" x14ac:dyDescent="0.2"/>
  </sheetData>
  <mergeCells count="28">
    <mergeCell ref="B4:D5"/>
    <mergeCell ref="O4:O5"/>
    <mergeCell ref="B6:B17"/>
    <mergeCell ref="C6:D6"/>
    <mergeCell ref="C7:D7"/>
    <mergeCell ref="C8:D8"/>
    <mergeCell ref="C9:D9"/>
    <mergeCell ref="C10:D10"/>
    <mergeCell ref="C11:D11"/>
    <mergeCell ref="C12:D12"/>
    <mergeCell ref="C13:C14"/>
    <mergeCell ref="C15:D15"/>
    <mergeCell ref="C16:D16"/>
    <mergeCell ref="C17:D17"/>
    <mergeCell ref="D31:D32"/>
    <mergeCell ref="O31:O32"/>
    <mergeCell ref="D42:D43"/>
    <mergeCell ref="C22:D22"/>
    <mergeCell ref="C23:C24"/>
    <mergeCell ref="C25:D25"/>
    <mergeCell ref="C26:D26"/>
    <mergeCell ref="C27:D27"/>
    <mergeCell ref="B28:D28"/>
    <mergeCell ref="B18:B27"/>
    <mergeCell ref="C18:D18"/>
    <mergeCell ref="C19:D19"/>
    <mergeCell ref="C20:D20"/>
    <mergeCell ref="C21:D21"/>
  </mergeCells>
  <phoneticPr fontId="3"/>
  <pageMargins left="0.26" right="0.24" top="0.54" bottom="0" header="0" footer="0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4"/>
  <sheetViews>
    <sheetView showGridLines="0" view="pageBreakPreview" topLeftCell="A96" zoomScaleNormal="75" zoomScaleSheetLayoutView="100" workbookViewId="0">
      <selection activeCell="H32" sqref="H32:I32"/>
    </sheetView>
  </sheetViews>
  <sheetFormatPr defaultColWidth="9.09765625" defaultRowHeight="12" x14ac:dyDescent="0.2"/>
  <cols>
    <col min="1" max="2" width="3.69921875" style="1" customWidth="1"/>
    <col min="3" max="3" width="6.69921875" style="1" customWidth="1"/>
    <col min="4" max="4" width="8.69921875" style="1" customWidth="1"/>
    <col min="5" max="11" width="4.69921875" style="1" customWidth="1"/>
    <col min="12" max="12" width="4.59765625" style="1" customWidth="1"/>
    <col min="13" max="15" width="4.69921875" style="1" customWidth="1"/>
    <col min="16" max="16" width="3.69921875" style="1" customWidth="1"/>
    <col min="17" max="18" width="4.69921875" style="1" customWidth="1"/>
    <col min="19" max="19" width="6.69921875" style="1" customWidth="1"/>
    <col min="20" max="25" width="4.69921875" style="1" customWidth="1"/>
    <col min="26" max="26" width="3.69921875" style="1" customWidth="1"/>
    <col min="27" max="27" width="4.69921875" style="1" customWidth="1"/>
    <col min="28" max="28" width="6.69921875" style="1" customWidth="1"/>
    <col min="29" max="29" width="4.69921875" style="1" customWidth="1"/>
    <col min="30" max="39" width="5.69921875" style="1" customWidth="1"/>
    <col min="40" max="16384" width="9.09765625" style="1"/>
  </cols>
  <sheetData>
    <row r="1" spans="1:31" ht="19" x14ac:dyDescent="0.2">
      <c r="A1" s="1407" t="s">
        <v>204</v>
      </c>
      <c r="B1" s="1408"/>
      <c r="C1" s="1408"/>
      <c r="D1" s="1408"/>
      <c r="E1" s="1408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  <c r="T1" s="882"/>
      <c r="U1" s="882"/>
      <c r="V1" s="882"/>
      <c r="W1" s="882"/>
      <c r="X1" s="882"/>
      <c r="Y1" s="882"/>
      <c r="Z1" s="882"/>
      <c r="AA1" s="882"/>
      <c r="AB1" s="882"/>
      <c r="AC1" s="882"/>
      <c r="AD1" s="882"/>
      <c r="AE1" s="882"/>
    </row>
    <row r="2" spans="1:31" ht="12" customHeight="1" x14ac:dyDescent="0.2">
      <c r="A2" s="882"/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882"/>
      <c r="Y2" s="1410"/>
      <c r="Z2" s="1410"/>
      <c r="AA2" s="1409"/>
      <c r="AB2" s="1409"/>
      <c r="AC2" s="1409"/>
      <c r="AD2" s="1409"/>
      <c r="AE2" s="330"/>
    </row>
    <row r="3" spans="1:31" ht="14.15" customHeight="1" thickBot="1" x14ac:dyDescent="0.25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</row>
    <row r="4" spans="1:31" ht="14.15" customHeight="1" x14ac:dyDescent="0.2">
      <c r="A4" s="1706" t="s">
        <v>2</v>
      </c>
      <c r="B4" s="1590"/>
      <c r="C4" s="1590"/>
      <c r="D4" s="1590"/>
      <c r="E4" s="1589" t="s">
        <v>3</v>
      </c>
      <c r="F4" s="1590"/>
      <c r="G4" s="1590"/>
      <c r="H4" s="1591"/>
      <c r="I4" s="1589" t="s">
        <v>4</v>
      </c>
      <c r="J4" s="1591"/>
      <c r="K4" s="1589" t="s">
        <v>5</v>
      </c>
      <c r="L4" s="1591"/>
      <c r="M4" s="1712" t="s">
        <v>6</v>
      </c>
      <c r="N4" s="1713"/>
      <c r="O4" s="1701" t="s">
        <v>7</v>
      </c>
      <c r="P4" s="1702"/>
      <c r="Q4" s="1702"/>
      <c r="R4" s="1703"/>
      <c r="S4" s="1589" t="s">
        <v>8</v>
      </c>
      <c r="T4" s="1590"/>
      <c r="U4" s="1591"/>
      <c r="V4" s="1712" t="s">
        <v>205</v>
      </c>
      <c r="W4" s="1615"/>
      <c r="X4" s="1713"/>
      <c r="Y4" s="1712" t="s">
        <v>9</v>
      </c>
      <c r="Z4" s="1615"/>
      <c r="AA4" s="1615"/>
      <c r="AB4" s="1615"/>
      <c r="AC4" s="1615"/>
      <c r="AD4" s="1616"/>
    </row>
    <row r="5" spans="1:31" ht="14.15" customHeight="1" thickBot="1" x14ac:dyDescent="0.25">
      <c r="A5" s="1707"/>
      <c r="B5" s="1593"/>
      <c r="C5" s="1593"/>
      <c r="D5" s="1593"/>
      <c r="E5" s="1592"/>
      <c r="F5" s="1593"/>
      <c r="G5" s="1593"/>
      <c r="H5" s="1594"/>
      <c r="I5" s="1592"/>
      <c r="J5" s="1594"/>
      <c r="K5" s="1592"/>
      <c r="L5" s="1594"/>
      <c r="M5" s="1640" t="s">
        <v>10</v>
      </c>
      <c r="N5" s="1714"/>
      <c r="O5" s="1595" t="s">
        <v>11</v>
      </c>
      <c r="P5" s="1411"/>
      <c r="Q5" s="1705"/>
      <c r="R5" s="2" t="s">
        <v>12</v>
      </c>
      <c r="S5" s="1722" t="s">
        <v>13</v>
      </c>
      <c r="T5" s="1722"/>
      <c r="U5" s="1722"/>
      <c r="V5" s="1719" t="s">
        <v>206</v>
      </c>
      <c r="W5" s="1720"/>
      <c r="X5" s="1721"/>
      <c r="Y5" s="1640"/>
      <c r="Z5" s="1641"/>
      <c r="AA5" s="1641"/>
      <c r="AB5" s="1641"/>
      <c r="AC5" s="1641"/>
      <c r="AD5" s="1642"/>
    </row>
    <row r="6" spans="1:31" ht="20.149999999999999" customHeight="1" x14ac:dyDescent="0.2">
      <c r="A6" s="1710" t="s">
        <v>14</v>
      </c>
      <c r="B6" s="1423">
        <f>表紙!C19</f>
        <v>0</v>
      </c>
      <c r="C6" s="1424"/>
      <c r="D6" s="1425"/>
      <c r="E6" s="866"/>
      <c r="F6" s="867"/>
      <c r="G6" s="867"/>
      <c r="H6" s="868"/>
      <c r="I6" s="1708"/>
      <c r="J6" s="1709"/>
      <c r="K6" s="1708"/>
      <c r="L6" s="1709"/>
      <c r="M6" s="1708"/>
      <c r="N6" s="1709"/>
      <c r="O6" s="1663"/>
      <c r="P6" s="1664"/>
      <c r="Q6" s="1665"/>
      <c r="R6" s="869"/>
      <c r="S6" s="1715"/>
      <c r="T6" s="1715"/>
      <c r="U6" s="1715"/>
      <c r="V6" s="1716"/>
      <c r="W6" s="1717"/>
      <c r="X6" s="1718"/>
      <c r="Y6" s="1023" t="s">
        <v>587</v>
      </c>
      <c r="Z6" s="1024"/>
      <c r="AA6" s="1024"/>
      <c r="AB6" s="1024"/>
      <c r="AC6" s="1024"/>
      <c r="AD6" s="1025"/>
    </row>
    <row r="7" spans="1:31" ht="20.149999999999999" customHeight="1" x14ac:dyDescent="0.2">
      <c r="A7" s="1710"/>
      <c r="B7" s="1418"/>
      <c r="C7" s="1522"/>
      <c r="D7" s="1523"/>
      <c r="E7" s="870"/>
      <c r="F7" s="871"/>
      <c r="G7" s="871"/>
      <c r="H7" s="872"/>
      <c r="I7" s="1660"/>
      <c r="J7" s="1661"/>
      <c r="K7" s="1660"/>
      <c r="L7" s="1661"/>
      <c r="M7" s="1418"/>
      <c r="N7" s="1523"/>
      <c r="O7" s="1418"/>
      <c r="P7" s="1522"/>
      <c r="Q7" s="1666"/>
      <c r="R7" s="873"/>
      <c r="S7" s="1657"/>
      <c r="T7" s="1657"/>
      <c r="U7" s="1657"/>
      <c r="V7" s="1648"/>
      <c r="W7" s="1649"/>
      <c r="X7" s="1650"/>
      <c r="Y7" s="1026"/>
      <c r="Z7" s="1027"/>
      <c r="AA7" s="1027"/>
      <c r="AB7" s="1027"/>
      <c r="AC7" s="1027"/>
      <c r="AD7" s="1028"/>
    </row>
    <row r="8" spans="1:31" ht="20.149999999999999" customHeight="1" x14ac:dyDescent="0.2">
      <c r="A8" s="1710"/>
      <c r="B8" s="1418"/>
      <c r="C8" s="1522"/>
      <c r="D8" s="1523"/>
      <c r="E8" s="870"/>
      <c r="F8" s="871"/>
      <c r="G8" s="871"/>
      <c r="H8" s="872"/>
      <c r="I8" s="1418"/>
      <c r="J8" s="1523"/>
      <c r="K8" s="1418"/>
      <c r="L8" s="1523"/>
      <c r="M8" s="1418"/>
      <c r="N8" s="1523"/>
      <c r="O8" s="1418"/>
      <c r="P8" s="1522"/>
      <c r="Q8" s="1666"/>
      <c r="R8" s="873"/>
      <c r="S8" s="1657"/>
      <c r="T8" s="1657"/>
      <c r="U8" s="1657"/>
      <c r="V8" s="1648"/>
      <c r="W8" s="1649"/>
      <c r="X8" s="1650"/>
      <c r="Y8" s="1026"/>
      <c r="Z8" s="1027"/>
      <c r="AA8" s="1027"/>
      <c r="AB8" s="1027"/>
      <c r="AC8" s="1027"/>
      <c r="AD8" s="1028"/>
    </row>
    <row r="9" spans="1:31" ht="20.149999999999999" customHeight="1" x14ac:dyDescent="0.2">
      <c r="A9" s="1710"/>
      <c r="B9" s="1418"/>
      <c r="C9" s="1522"/>
      <c r="D9" s="1523"/>
      <c r="E9" s="870"/>
      <c r="F9" s="871"/>
      <c r="G9" s="871"/>
      <c r="H9" s="872"/>
      <c r="I9" s="1418"/>
      <c r="J9" s="1523"/>
      <c r="K9" s="1418"/>
      <c r="L9" s="1523"/>
      <c r="M9" s="1418"/>
      <c r="N9" s="1523"/>
      <c r="O9" s="1418"/>
      <c r="P9" s="1522"/>
      <c r="Q9" s="1666"/>
      <c r="R9" s="873"/>
      <c r="S9" s="1657"/>
      <c r="T9" s="1657"/>
      <c r="U9" s="1657"/>
      <c r="V9" s="1648"/>
      <c r="W9" s="1649"/>
      <c r="X9" s="1650"/>
      <c r="Y9" s="1026"/>
      <c r="Z9" s="1027"/>
      <c r="AA9" s="1027"/>
      <c r="AB9" s="1027"/>
      <c r="AC9" s="1027"/>
      <c r="AD9" s="1028"/>
    </row>
    <row r="10" spans="1:31" ht="20.149999999999999" customHeight="1" x14ac:dyDescent="0.2">
      <c r="A10" s="1710"/>
      <c r="B10" s="1418"/>
      <c r="C10" s="1522"/>
      <c r="D10" s="1523"/>
      <c r="E10" s="874"/>
      <c r="F10" s="871"/>
      <c r="G10" s="871"/>
      <c r="H10" s="872"/>
      <c r="I10" s="1418"/>
      <c r="J10" s="1523"/>
      <c r="K10" s="1418"/>
      <c r="L10" s="1523"/>
      <c r="M10" s="1418"/>
      <c r="N10" s="1523"/>
      <c r="O10" s="1418"/>
      <c r="P10" s="1522"/>
      <c r="Q10" s="1666"/>
      <c r="R10" s="873"/>
      <c r="S10" s="1657"/>
      <c r="T10" s="1657"/>
      <c r="U10" s="1657"/>
      <c r="V10" s="1648"/>
      <c r="W10" s="1649"/>
      <c r="X10" s="1650"/>
      <c r="Y10" s="1026"/>
      <c r="Z10" s="1027"/>
      <c r="AA10" s="1027"/>
      <c r="AB10" s="1027"/>
      <c r="AC10" s="1027"/>
      <c r="AD10" s="1028"/>
    </row>
    <row r="11" spans="1:31" ht="20.149999999999999" customHeight="1" x14ac:dyDescent="0.2">
      <c r="A11" s="1710"/>
      <c r="B11" s="1418"/>
      <c r="C11" s="1522"/>
      <c r="D11" s="1523"/>
      <c r="E11" s="874"/>
      <c r="F11" s="871"/>
      <c r="G11" s="871"/>
      <c r="H11" s="872"/>
      <c r="I11" s="1418"/>
      <c r="J11" s="1523"/>
      <c r="K11" s="1418"/>
      <c r="L11" s="1523"/>
      <c r="M11" s="1418"/>
      <c r="N11" s="1523"/>
      <c r="O11" s="1418"/>
      <c r="P11" s="1522"/>
      <c r="Q11" s="1666"/>
      <c r="R11" s="873"/>
      <c r="S11" s="1657"/>
      <c r="T11" s="1657"/>
      <c r="U11" s="1657"/>
      <c r="V11" s="1648"/>
      <c r="W11" s="1649"/>
      <c r="X11" s="1650"/>
      <c r="Y11" s="1026"/>
      <c r="Z11" s="1027"/>
      <c r="AA11" s="1027"/>
      <c r="AB11" s="1027"/>
      <c r="AC11" s="1027"/>
      <c r="AD11" s="1028"/>
    </row>
    <row r="12" spans="1:31" ht="20.149999999999999" customHeight="1" x14ac:dyDescent="0.2">
      <c r="A12" s="1710"/>
      <c r="B12" s="1418"/>
      <c r="C12" s="1522"/>
      <c r="D12" s="1523"/>
      <c r="E12" s="874"/>
      <c r="F12" s="871"/>
      <c r="G12" s="871"/>
      <c r="H12" s="872"/>
      <c r="I12" s="1660"/>
      <c r="J12" s="1661"/>
      <c r="K12" s="1660"/>
      <c r="L12" s="1661"/>
      <c r="M12" s="1418"/>
      <c r="N12" s="1523"/>
      <c r="O12" s="1418"/>
      <c r="P12" s="1522"/>
      <c r="Q12" s="1666"/>
      <c r="R12" s="873"/>
      <c r="S12" s="1657"/>
      <c r="T12" s="1657"/>
      <c r="U12" s="1657"/>
      <c r="V12" s="1648"/>
      <c r="W12" s="1649"/>
      <c r="X12" s="1650"/>
      <c r="Y12" s="1026"/>
      <c r="Z12" s="1027"/>
      <c r="AA12" s="1027"/>
      <c r="AB12" s="1027"/>
      <c r="AC12" s="1027"/>
      <c r="AD12" s="1028"/>
    </row>
    <row r="13" spans="1:31" ht="20.149999999999999" customHeight="1" x14ac:dyDescent="0.2">
      <c r="A13" s="1710"/>
      <c r="B13" s="1418"/>
      <c r="C13" s="1522"/>
      <c r="D13" s="1523"/>
      <c r="E13" s="874"/>
      <c r="F13" s="871"/>
      <c r="G13" s="871"/>
      <c r="H13" s="872"/>
      <c r="I13" s="1704"/>
      <c r="J13" s="1704"/>
      <c r="K13" s="1418"/>
      <c r="L13" s="1523"/>
      <c r="M13" s="1418"/>
      <c r="N13" s="1523"/>
      <c r="O13" s="1418"/>
      <c r="P13" s="1522"/>
      <c r="Q13" s="1666"/>
      <c r="R13" s="873"/>
      <c r="S13" s="1657"/>
      <c r="T13" s="1657"/>
      <c r="U13" s="1657"/>
      <c r="V13" s="1648"/>
      <c r="W13" s="1649"/>
      <c r="X13" s="1650"/>
      <c r="Y13" s="1026"/>
      <c r="Z13" s="1027"/>
      <c r="AA13" s="1027"/>
      <c r="AB13" s="1027"/>
      <c r="AC13" s="1027"/>
      <c r="AD13" s="1028"/>
    </row>
    <row r="14" spans="1:31" ht="20.149999999999999" customHeight="1" x14ac:dyDescent="0.2">
      <c r="A14" s="1710"/>
      <c r="B14" s="1418"/>
      <c r="C14" s="1522"/>
      <c r="D14" s="1523"/>
      <c r="E14" s="874"/>
      <c r="F14" s="875"/>
      <c r="G14" s="875"/>
      <c r="H14" s="876"/>
      <c r="I14" s="1704"/>
      <c r="J14" s="1704"/>
      <c r="K14" s="1704"/>
      <c r="L14" s="1704"/>
      <c r="M14" s="1418"/>
      <c r="N14" s="1523"/>
      <c r="O14" s="1418"/>
      <c r="P14" s="1522"/>
      <c r="Q14" s="1666"/>
      <c r="R14" s="873"/>
      <c r="S14" s="1657"/>
      <c r="T14" s="1657"/>
      <c r="U14" s="1657"/>
      <c r="V14" s="1648"/>
      <c r="W14" s="1649"/>
      <c r="X14" s="1650"/>
      <c r="Y14" s="1026"/>
      <c r="Z14" s="1027"/>
      <c r="AA14" s="1027"/>
      <c r="AB14" s="1027"/>
      <c r="AC14" s="1027"/>
      <c r="AD14" s="1028"/>
    </row>
    <row r="15" spans="1:31" ht="20.149999999999999" customHeight="1" thickBot="1" x14ac:dyDescent="0.25">
      <c r="A15" s="1711"/>
      <c r="B15" s="1415"/>
      <c r="C15" s="1416"/>
      <c r="D15" s="1417"/>
      <c r="E15" s="877"/>
      <c r="F15" s="878"/>
      <c r="G15" s="878"/>
      <c r="H15" s="879"/>
      <c r="I15" s="1662"/>
      <c r="J15" s="1662"/>
      <c r="K15" s="1662"/>
      <c r="L15" s="1662"/>
      <c r="M15" s="1415"/>
      <c r="N15" s="1417"/>
      <c r="O15" s="1415"/>
      <c r="P15" s="1416"/>
      <c r="Q15" s="1667"/>
      <c r="R15" s="880"/>
      <c r="S15" s="1656"/>
      <c r="T15" s="1656"/>
      <c r="U15" s="1656"/>
      <c r="V15" s="1651"/>
      <c r="W15" s="1652"/>
      <c r="X15" s="1653"/>
      <c r="Y15" s="1029"/>
      <c r="Z15" s="1030"/>
      <c r="AA15" s="1030"/>
      <c r="AB15" s="1030"/>
      <c r="AC15" s="1030"/>
      <c r="AD15" s="1031"/>
    </row>
    <row r="16" spans="1:31" ht="20.149999999999999" customHeight="1" x14ac:dyDescent="0.2">
      <c r="A16" s="1579" t="s">
        <v>15</v>
      </c>
      <c r="B16" s="1581" t="s">
        <v>16</v>
      </c>
      <c r="C16" s="1551"/>
      <c r="D16" s="1552"/>
      <c r="E16" s="1587" t="s">
        <v>17</v>
      </c>
      <c r="F16" s="1587"/>
      <c r="G16" s="1546"/>
      <c r="H16" s="1547"/>
      <c r="I16" s="1547"/>
      <c r="J16" s="3" t="s">
        <v>18</v>
      </c>
      <c r="K16" s="1589" t="s">
        <v>19</v>
      </c>
      <c r="L16" s="1590"/>
      <c r="M16" s="1591"/>
      <c r="N16" s="1677" t="s">
        <v>17</v>
      </c>
      <c r="O16" s="1678"/>
      <c r="P16" s="1679"/>
      <c r="Q16" s="1546"/>
      <c r="R16" s="1547"/>
      <c r="S16" s="1547"/>
      <c r="T16" s="1413" t="s">
        <v>233</v>
      </c>
      <c r="U16" s="1414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</row>
    <row r="17" spans="1:32" ht="20.149999999999999" customHeight="1" thickBot="1" x14ac:dyDescent="0.25">
      <c r="A17" s="1580"/>
      <c r="B17" s="1582"/>
      <c r="C17" s="1583"/>
      <c r="D17" s="1584"/>
      <c r="E17" s="1588" t="s">
        <v>20</v>
      </c>
      <c r="F17" s="1588"/>
      <c r="G17" s="1548"/>
      <c r="H17" s="1549"/>
      <c r="I17" s="1549"/>
      <c r="J17" s="4" t="s">
        <v>21</v>
      </c>
      <c r="K17" s="1592"/>
      <c r="L17" s="1593"/>
      <c r="M17" s="1594"/>
      <c r="N17" s="1595" t="s">
        <v>20</v>
      </c>
      <c r="O17" s="1411"/>
      <c r="P17" s="1596"/>
      <c r="Q17" s="1548"/>
      <c r="R17" s="1549"/>
      <c r="S17" s="1549"/>
      <c r="T17" s="1411" t="s">
        <v>21</v>
      </c>
      <c r="U17" s="141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</row>
    <row r="18" spans="1:32" ht="10" customHeight="1" x14ac:dyDescent="0.2">
      <c r="A18" s="1586"/>
      <c r="B18" s="1586"/>
      <c r="C18" s="1586"/>
      <c r="D18" s="1586"/>
      <c r="E18" s="1586"/>
      <c r="F18" s="1586"/>
      <c r="G18" s="1586"/>
      <c r="H18" s="1586"/>
      <c r="I18" s="1586"/>
      <c r="J18" s="1586"/>
      <c r="K18" s="1586"/>
      <c r="L18" s="1586"/>
      <c r="M18" s="1586"/>
      <c r="N18" s="1586"/>
      <c r="O18" s="1586"/>
      <c r="P18" s="1586"/>
      <c r="Q18" s="1586"/>
      <c r="R18" s="1586"/>
      <c r="S18" s="1586"/>
      <c r="T18" s="1586"/>
      <c r="U18" s="1586"/>
      <c r="V18" s="1586"/>
      <c r="W18" s="1586"/>
      <c r="X18" s="1586"/>
      <c r="Y18" s="1586"/>
      <c r="Z18" s="1586"/>
      <c r="AA18" s="1586"/>
      <c r="AB18" s="1586"/>
      <c r="AC18" s="1586"/>
      <c r="AD18" s="1586"/>
      <c r="AE18" s="1586"/>
    </row>
    <row r="19" spans="1:32" ht="14.15" customHeight="1" thickBot="1" x14ac:dyDescent="0.25">
      <c r="A19" s="1585" t="s">
        <v>298</v>
      </c>
      <c r="B19" s="1451"/>
      <c r="C19" s="1451"/>
      <c r="D19" s="1451"/>
      <c r="E19" s="1451"/>
      <c r="F19" s="1451"/>
      <c r="G19" s="1451"/>
      <c r="H19" s="1451"/>
      <c r="I19" s="1451"/>
      <c r="J19" s="1451"/>
      <c r="K19" s="1451"/>
      <c r="M19" s="1451" t="s">
        <v>63</v>
      </c>
      <c r="N19" s="1451"/>
      <c r="O19" s="1451"/>
      <c r="P19" s="1451"/>
      <c r="Q19" s="1451"/>
      <c r="R19" s="1451"/>
      <c r="S19" s="1451"/>
      <c r="T19" s="1451"/>
      <c r="U19" s="1451"/>
      <c r="V19" s="1451"/>
      <c r="W19" s="1451"/>
      <c r="X19" s="1451"/>
      <c r="Y19" s="1451"/>
      <c r="Z19" s="1451"/>
      <c r="AA19" s="1451"/>
      <c r="AB19" s="1451"/>
      <c r="AC19" s="1451"/>
      <c r="AD19" s="1451"/>
    </row>
    <row r="20" spans="1:32" ht="19.5" customHeight="1" thickBot="1" x14ac:dyDescent="0.25">
      <c r="A20" s="1550" t="s">
        <v>263</v>
      </c>
      <c r="B20" s="1551"/>
      <c r="C20" s="1552"/>
      <c r="D20" s="1685" t="s">
        <v>283</v>
      </c>
      <c r="E20" s="1686"/>
      <c r="F20" s="1686"/>
      <c r="G20" s="1686"/>
      <c r="H20" s="1687"/>
      <c r="I20" s="1558" t="s">
        <v>262</v>
      </c>
      <c r="J20" s="1551"/>
      <c r="K20" s="1559"/>
      <c r="M20" s="1620" t="s">
        <v>23</v>
      </c>
      <c r="N20" s="1604"/>
      <c r="O20" s="1540"/>
      <c r="P20" s="1526" t="s">
        <v>590</v>
      </c>
      <c r="Q20" s="1527"/>
      <c r="R20" s="1527"/>
      <c r="S20" s="1527"/>
      <c r="T20" s="1528"/>
      <c r="U20" s="1611" t="s">
        <v>58</v>
      </c>
      <c r="V20" s="1612"/>
      <c r="W20" s="1612"/>
      <c r="X20" s="1612"/>
      <c r="Y20" s="881"/>
      <c r="Z20" s="5" t="s">
        <v>24</v>
      </c>
      <c r="AA20" s="1644"/>
      <c r="AB20" s="1645"/>
      <c r="AC20" s="1645"/>
      <c r="AD20" s="6" t="s">
        <v>21</v>
      </c>
    </row>
    <row r="21" spans="1:32" ht="20.149999999999999" customHeight="1" thickBot="1" x14ac:dyDescent="0.25">
      <c r="A21" s="1553"/>
      <c r="B21" s="1554"/>
      <c r="C21" s="1555"/>
      <c r="D21" s="437"/>
      <c r="E21" s="1542" t="s">
        <v>297</v>
      </c>
      <c r="F21" s="1543"/>
      <c r="G21" s="1544" t="s">
        <v>299</v>
      </c>
      <c r="H21" s="1545"/>
      <c r="I21" s="1560"/>
      <c r="J21" s="1554"/>
      <c r="K21" s="1561"/>
      <c r="M21" s="1620"/>
      <c r="N21" s="1540"/>
      <c r="O21" s="1540" t="s">
        <v>26</v>
      </c>
      <c r="P21" s="1540"/>
      <c r="Q21" s="1541"/>
      <c r="R21" s="1474" t="s">
        <v>27</v>
      </c>
      <c r="S21" s="1658"/>
      <c r="T21" s="1659"/>
      <c r="U21" s="1611" t="s">
        <v>28</v>
      </c>
      <c r="V21" s="1612"/>
      <c r="W21" s="1613"/>
      <c r="X21" s="1566" t="s">
        <v>29</v>
      </c>
      <c r="Y21" s="1604"/>
      <c r="Z21" s="1540"/>
      <c r="AA21" s="1614" t="s">
        <v>234</v>
      </c>
      <c r="AB21" s="1615"/>
      <c r="AC21" s="1615"/>
      <c r="AD21" s="1616"/>
    </row>
    <row r="22" spans="1:32" ht="20.149999999999999" customHeight="1" x14ac:dyDescent="0.2">
      <c r="A22" s="1556" t="s">
        <v>455</v>
      </c>
      <c r="B22" s="1419"/>
      <c r="C22" s="1557"/>
      <c r="D22" s="442">
        <f>SUM(E22:H22)</f>
        <v>0</v>
      </c>
      <c r="E22" s="1621"/>
      <c r="F22" s="1622"/>
      <c r="G22" s="1452"/>
      <c r="H22" s="1452"/>
      <c r="I22" s="438"/>
      <c r="J22" s="250"/>
      <c r="K22" s="251"/>
      <c r="M22" s="1635" t="s">
        <v>30</v>
      </c>
      <c r="N22" s="1636"/>
      <c r="O22" s="1676"/>
      <c r="P22" s="1676"/>
      <c r="Q22" s="1636"/>
      <c r="R22" s="1537"/>
      <c r="S22" s="1538"/>
      <c r="T22" s="1539"/>
      <c r="U22" s="1598"/>
      <c r="V22" s="1599"/>
      <c r="W22" s="1600"/>
      <c r="X22" s="1598"/>
      <c r="Y22" s="1599"/>
      <c r="Z22" s="1600"/>
      <c r="AA22" s="1598"/>
      <c r="AB22" s="1599"/>
      <c r="AC22" s="1599"/>
      <c r="AD22" s="1617"/>
    </row>
    <row r="23" spans="1:32" ht="20.149999999999999" customHeight="1" x14ac:dyDescent="0.2">
      <c r="A23" s="1556"/>
      <c r="B23" s="1419"/>
      <c r="C23" s="1557"/>
      <c r="D23" s="442"/>
      <c r="E23" s="1621"/>
      <c r="F23" s="1622"/>
      <c r="G23" s="1452"/>
      <c r="H23" s="1452"/>
      <c r="I23" s="438"/>
      <c r="J23" s="250"/>
      <c r="K23" s="251"/>
      <c r="M23" s="1672" t="s">
        <v>31</v>
      </c>
      <c r="N23" s="1533"/>
      <c r="O23" s="1532"/>
      <c r="P23" s="1532"/>
      <c r="Q23" s="1533"/>
      <c r="R23" s="1654"/>
      <c r="S23" s="1655"/>
      <c r="T23" s="1532"/>
      <c r="U23" s="1608"/>
      <c r="V23" s="1609"/>
      <c r="W23" s="1610"/>
      <c r="X23" s="1608"/>
      <c r="Y23" s="1609"/>
      <c r="Z23" s="1610"/>
      <c r="AA23" s="1608"/>
      <c r="AB23" s="1609"/>
      <c r="AC23" s="1609"/>
      <c r="AD23" s="1618"/>
    </row>
    <row r="24" spans="1:32" ht="20.149999999999999" customHeight="1" x14ac:dyDescent="0.2">
      <c r="A24" s="1534"/>
      <c r="B24" s="1535"/>
      <c r="C24" s="1536"/>
      <c r="D24" s="442"/>
      <c r="E24" s="1621"/>
      <c r="F24" s="1622"/>
      <c r="G24" s="1452"/>
      <c r="H24" s="1452"/>
      <c r="I24" s="438"/>
      <c r="J24" s="250"/>
      <c r="K24" s="251"/>
      <c r="M24" s="1670" t="s">
        <v>32</v>
      </c>
      <c r="N24" s="1671"/>
      <c r="O24" s="1524"/>
      <c r="P24" s="1524"/>
      <c r="Q24" s="1525"/>
      <c r="R24" s="1646"/>
      <c r="S24" s="1647"/>
      <c r="T24" s="1524"/>
      <c r="U24" s="1601"/>
      <c r="V24" s="1602"/>
      <c r="W24" s="1603"/>
      <c r="X24" s="1601"/>
      <c r="Y24" s="1602"/>
      <c r="Z24" s="1603"/>
      <c r="AA24" s="1601"/>
      <c r="AB24" s="1602"/>
      <c r="AC24" s="1602"/>
      <c r="AD24" s="1619"/>
    </row>
    <row r="25" spans="1:32" ht="20.149999999999999" customHeight="1" thickBot="1" x14ac:dyDescent="0.25">
      <c r="A25" s="1556"/>
      <c r="B25" s="1419"/>
      <c r="C25" s="1557"/>
      <c r="D25" s="442"/>
      <c r="E25" s="1621"/>
      <c r="F25" s="1622"/>
      <c r="G25" s="1452"/>
      <c r="H25" s="1452"/>
      <c r="I25" s="1418"/>
      <c r="J25" s="1419"/>
      <c r="K25" s="1420"/>
      <c r="M25" s="1635" t="s">
        <v>22</v>
      </c>
      <c r="N25" s="1636"/>
      <c r="O25" s="1676"/>
      <c r="P25" s="1676"/>
      <c r="Q25" s="1636"/>
      <c r="R25" s="1529"/>
      <c r="S25" s="1530"/>
      <c r="T25" s="1531"/>
      <c r="U25" s="1605"/>
      <c r="V25" s="1606"/>
      <c r="W25" s="1607"/>
      <c r="X25" s="1605"/>
      <c r="Y25" s="1606"/>
      <c r="Z25" s="1607"/>
      <c r="AA25" s="1605"/>
      <c r="AB25" s="1606"/>
      <c r="AC25" s="1606"/>
      <c r="AD25" s="1643"/>
    </row>
    <row r="26" spans="1:32" ht="20.149999999999999" customHeight="1" thickTop="1" thickBot="1" x14ac:dyDescent="0.25">
      <c r="A26" s="1556"/>
      <c r="B26" s="1419"/>
      <c r="C26" s="1557"/>
      <c r="D26" s="442"/>
      <c r="E26" s="1621"/>
      <c r="F26" s="1622"/>
      <c r="G26" s="1452"/>
      <c r="H26" s="1452"/>
      <c r="I26" s="1418"/>
      <c r="J26" s="1419"/>
      <c r="K26" s="1420"/>
      <c r="M26" s="1631" t="s">
        <v>33</v>
      </c>
      <c r="N26" s="1632"/>
      <c r="O26" s="1450">
        <f>SUM(O22:Q23)</f>
        <v>0</v>
      </c>
      <c r="P26" s="1450"/>
      <c r="Q26" s="1597"/>
      <c r="R26" s="1448">
        <f>SUM(R22:S23)</f>
        <v>0</v>
      </c>
      <c r="S26" s="1449"/>
      <c r="T26" s="1450"/>
      <c r="U26" s="1448">
        <f>SUM(U22:W23)</f>
        <v>0</v>
      </c>
      <c r="V26" s="1449"/>
      <c r="W26" s="1450"/>
      <c r="X26" s="1448">
        <f>SUM(X22:X23)</f>
        <v>0</v>
      </c>
      <c r="Y26" s="1449"/>
      <c r="Z26" s="1450"/>
      <c r="AA26" s="1448">
        <f>SUM(AA22:AA23)</f>
        <v>0</v>
      </c>
      <c r="AB26" s="1449"/>
      <c r="AC26" s="1449"/>
      <c r="AD26" s="1625"/>
    </row>
    <row r="27" spans="1:32" ht="20.149999999999999" customHeight="1" x14ac:dyDescent="0.2">
      <c r="A27" s="1556"/>
      <c r="B27" s="1419"/>
      <c r="C27" s="1557"/>
      <c r="D27" s="442"/>
      <c r="E27" s="1621"/>
      <c r="F27" s="1622"/>
      <c r="G27" s="1452"/>
      <c r="H27" s="1452"/>
      <c r="I27" s="1418"/>
      <c r="J27" s="1419"/>
      <c r="K27" s="1420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  <c r="AC27" s="453"/>
      <c r="AD27" s="453"/>
    </row>
    <row r="28" spans="1:32" ht="20.149999999999999" customHeight="1" thickBot="1" x14ac:dyDescent="0.25">
      <c r="A28" s="1456"/>
      <c r="B28" s="1457"/>
      <c r="C28" s="1458"/>
      <c r="D28" s="1292"/>
      <c r="E28" s="1459"/>
      <c r="F28" s="1460"/>
      <c r="G28" s="1628"/>
      <c r="H28" s="1628"/>
      <c r="I28" s="1633"/>
      <c r="J28" s="1457"/>
      <c r="K28" s="1634"/>
    </row>
    <row r="29" spans="1:32" ht="20.149999999999999" customHeight="1" thickTop="1" thickBot="1" x14ac:dyDescent="0.25">
      <c r="A29" s="1453" t="s">
        <v>25</v>
      </c>
      <c r="B29" s="1454"/>
      <c r="C29" s="1455"/>
      <c r="D29" s="1293">
        <f>SUM(D22:D28)</f>
        <v>0</v>
      </c>
      <c r="E29" s="1629">
        <f>SUM(E21:E28)</f>
        <v>0</v>
      </c>
      <c r="F29" s="1630"/>
      <c r="G29" s="1629">
        <f>SUM(G21:G28)</f>
        <v>0</v>
      </c>
      <c r="H29" s="1630"/>
      <c r="I29" s="1640"/>
      <c r="J29" s="1641"/>
      <c r="K29" s="1642"/>
    </row>
    <row r="30" spans="1:32" ht="6" customHeight="1" x14ac:dyDescent="0.2">
      <c r="A30" s="1410"/>
      <c r="B30" s="1410"/>
      <c r="C30" s="1410"/>
      <c r="D30" s="1410"/>
      <c r="E30" s="1410"/>
      <c r="F30" s="1410"/>
      <c r="G30" s="1410"/>
      <c r="H30" s="1410"/>
      <c r="I30" s="1410"/>
      <c r="J30" s="1410"/>
      <c r="K30" s="1410"/>
      <c r="L30" s="1410"/>
      <c r="M30" s="1410"/>
      <c r="N30" s="1410"/>
      <c r="O30" s="1410"/>
      <c r="P30" s="1410"/>
      <c r="Q30" s="1410"/>
      <c r="R30" s="1410"/>
      <c r="S30" s="1410"/>
      <c r="T30" s="1410"/>
      <c r="U30" s="1410"/>
      <c r="V30" s="1410"/>
      <c r="W30" s="1410"/>
      <c r="X30" s="1410"/>
      <c r="Y30" s="1410"/>
      <c r="Z30" s="1410"/>
      <c r="AA30" s="1410"/>
      <c r="AB30" s="1410"/>
      <c r="AC30" s="1410"/>
      <c r="AD30" s="1410"/>
      <c r="AE30" s="1410"/>
    </row>
    <row r="31" spans="1:32" ht="14.15" customHeight="1" thickBot="1" x14ac:dyDescent="0.25">
      <c r="A31" s="1451" t="s">
        <v>64</v>
      </c>
      <c r="B31" s="1451"/>
      <c r="C31" s="1451"/>
      <c r="D31" s="1451"/>
      <c r="E31" s="1451"/>
      <c r="F31" s="1451"/>
      <c r="G31" s="1451"/>
      <c r="H31" s="1451"/>
      <c r="I31" s="1451"/>
      <c r="J31" s="1451"/>
      <c r="K31" s="1451"/>
      <c r="L31" s="1451"/>
      <c r="M31" s="1451"/>
      <c r="N31" s="1451"/>
      <c r="O31" s="1451"/>
      <c r="S31" s="426" t="s">
        <v>65</v>
      </c>
      <c r="T31" s="1428">
        <f>表紙!C19</f>
        <v>0</v>
      </c>
      <c r="U31" s="1428"/>
      <c r="V31" s="1428"/>
      <c r="W31" s="1428"/>
      <c r="X31" s="426"/>
      <c r="Y31" s="1429"/>
      <c r="Z31" s="1429"/>
      <c r="AA31" s="1639"/>
      <c r="AB31" s="1428"/>
      <c r="AC31" s="1428"/>
      <c r="AD31" s="1428"/>
    </row>
    <row r="32" spans="1:32" ht="16" customHeight="1" thickBot="1" x14ac:dyDescent="0.25">
      <c r="A32" s="1626" t="s">
        <v>34</v>
      </c>
      <c r="B32" s="1627"/>
      <c r="C32" s="1627"/>
      <c r="D32" s="1627"/>
      <c r="E32" s="1515" t="s">
        <v>59</v>
      </c>
      <c r="F32" s="1565"/>
      <c r="G32" s="1516"/>
      <c r="H32" s="1447" t="s">
        <v>35</v>
      </c>
      <c r="I32" s="1474"/>
      <c r="J32" s="12" t="s">
        <v>36</v>
      </c>
      <c r="K32" s="1447" t="s">
        <v>60</v>
      </c>
      <c r="L32" s="1447"/>
      <c r="M32" s="13" t="s">
        <v>61</v>
      </c>
      <c r="N32" s="1637" t="s">
        <v>41</v>
      </c>
      <c r="O32" s="1638"/>
      <c r="P32" s="9"/>
      <c r="Q32" s="1623" t="s">
        <v>34</v>
      </c>
      <c r="R32" s="1624"/>
      <c r="S32" s="1624"/>
      <c r="T32" s="1624"/>
      <c r="U32" s="1589" t="s">
        <v>59</v>
      </c>
      <c r="V32" s="1590"/>
      <c r="W32" s="1591"/>
      <c r="X32" s="1447" t="s">
        <v>35</v>
      </c>
      <c r="Y32" s="1474"/>
      <c r="Z32" s="12" t="s">
        <v>36</v>
      </c>
      <c r="AA32" s="1447" t="s">
        <v>60</v>
      </c>
      <c r="AB32" s="1447"/>
      <c r="AC32" s="432" t="s">
        <v>61</v>
      </c>
      <c r="AD32" s="1637" t="s">
        <v>41</v>
      </c>
      <c r="AE32" s="1638"/>
      <c r="AF32" s="8"/>
    </row>
    <row r="33" spans="1:32" ht="16" customHeight="1" x14ac:dyDescent="0.2">
      <c r="A33" s="1390" t="s">
        <v>42</v>
      </c>
      <c r="B33" s="1463" t="s">
        <v>43</v>
      </c>
      <c r="C33" s="1464"/>
      <c r="D33" s="1465"/>
      <c r="E33" s="1437"/>
      <c r="F33" s="1437"/>
      <c r="G33" s="1437"/>
      <c r="H33" s="1473"/>
      <c r="I33" s="1673"/>
      <c r="J33" s="476"/>
      <c r="K33" s="1473"/>
      <c r="L33" s="1473"/>
      <c r="M33" s="1176"/>
      <c r="N33" s="1473"/>
      <c r="O33" s="1723"/>
      <c r="P33" s="9"/>
      <c r="Q33" s="1725" t="s">
        <v>42</v>
      </c>
      <c r="R33" s="1442" t="s">
        <v>47</v>
      </c>
      <c r="S33" s="1462"/>
      <c r="T33" s="1437"/>
      <c r="U33" s="1437"/>
      <c r="V33" s="1437"/>
      <c r="W33" s="1437"/>
      <c r="X33" s="1733"/>
      <c r="Y33" s="1734"/>
      <c r="Z33" s="476"/>
      <c r="AA33" s="1473"/>
      <c r="AB33" s="1473"/>
      <c r="AC33" s="1176"/>
      <c r="AD33" s="1473"/>
      <c r="AE33" s="1723"/>
      <c r="AF33" s="8"/>
    </row>
    <row r="34" spans="1:32" ht="16" customHeight="1" x14ac:dyDescent="0.2">
      <c r="A34" s="1391"/>
      <c r="B34" s="1466"/>
      <c r="C34" s="1467"/>
      <c r="D34" s="1468"/>
      <c r="E34" s="1405"/>
      <c r="F34" s="1405"/>
      <c r="G34" s="1405"/>
      <c r="H34" s="1402"/>
      <c r="I34" s="1403"/>
      <c r="J34" s="477"/>
      <c r="K34" s="1404"/>
      <c r="L34" s="1404"/>
      <c r="M34" s="1167"/>
      <c r="N34" s="1404"/>
      <c r="O34" s="1436"/>
      <c r="P34" s="9"/>
      <c r="Q34" s="1726"/>
      <c r="R34" s="1393"/>
      <c r="S34" s="1430"/>
      <c r="T34" s="1405"/>
      <c r="U34" s="1405"/>
      <c r="V34" s="1405"/>
      <c r="W34" s="1405"/>
      <c r="X34" s="1402"/>
      <c r="Y34" s="1403"/>
      <c r="Z34" s="477"/>
      <c r="AA34" s="1404"/>
      <c r="AB34" s="1404"/>
      <c r="AC34" s="1167"/>
      <c r="AD34" s="1404"/>
      <c r="AE34" s="1436"/>
      <c r="AF34" s="8"/>
    </row>
    <row r="35" spans="1:32" ht="16" customHeight="1" x14ac:dyDescent="0.2">
      <c r="A35" s="1391"/>
      <c r="B35" s="1466"/>
      <c r="C35" s="1467"/>
      <c r="D35" s="1468"/>
      <c r="E35" s="1405"/>
      <c r="F35" s="1405"/>
      <c r="G35" s="1405"/>
      <c r="H35" s="1402"/>
      <c r="I35" s="1403"/>
      <c r="J35" s="477"/>
      <c r="K35" s="1404"/>
      <c r="L35" s="1404"/>
      <c r="M35" s="1167"/>
      <c r="N35" s="1404"/>
      <c r="O35" s="1436"/>
      <c r="P35" s="9"/>
      <c r="Q35" s="1726"/>
      <c r="R35" s="1393"/>
      <c r="S35" s="1430"/>
      <c r="T35" s="1405"/>
      <c r="U35" s="1405"/>
      <c r="V35" s="1405"/>
      <c r="W35" s="1405"/>
      <c r="X35" s="1402"/>
      <c r="Y35" s="1403"/>
      <c r="Z35" s="477"/>
      <c r="AA35" s="1404"/>
      <c r="AB35" s="1404"/>
      <c r="AC35" s="1167"/>
      <c r="AD35" s="1404"/>
      <c r="AE35" s="1436"/>
      <c r="AF35" s="8"/>
    </row>
    <row r="36" spans="1:32" ht="16" customHeight="1" x14ac:dyDescent="0.2">
      <c r="A36" s="1391"/>
      <c r="B36" s="1466"/>
      <c r="C36" s="1467"/>
      <c r="D36" s="1468"/>
      <c r="E36" s="1405"/>
      <c r="F36" s="1405"/>
      <c r="G36" s="1405"/>
      <c r="H36" s="1402"/>
      <c r="I36" s="1403"/>
      <c r="J36" s="477"/>
      <c r="K36" s="1404"/>
      <c r="L36" s="1404"/>
      <c r="M36" s="1167"/>
      <c r="N36" s="1404"/>
      <c r="O36" s="1436"/>
      <c r="P36" s="9"/>
      <c r="Q36" s="1726"/>
      <c r="R36" s="1393"/>
      <c r="S36" s="1430"/>
      <c r="T36" s="1405"/>
      <c r="U36" s="1405"/>
      <c r="V36" s="1405"/>
      <c r="W36" s="1405"/>
      <c r="X36" s="1402"/>
      <c r="Y36" s="1403"/>
      <c r="Z36" s="477"/>
      <c r="AA36" s="1404"/>
      <c r="AB36" s="1404"/>
      <c r="AC36" s="1167"/>
      <c r="AD36" s="1404"/>
      <c r="AE36" s="1436"/>
      <c r="AF36" s="8"/>
    </row>
    <row r="37" spans="1:32" ht="16" customHeight="1" x14ac:dyDescent="0.2">
      <c r="A37" s="1391"/>
      <c r="B37" s="1466"/>
      <c r="C37" s="1467"/>
      <c r="D37" s="1468"/>
      <c r="E37" s="1405"/>
      <c r="F37" s="1405"/>
      <c r="G37" s="1405"/>
      <c r="H37" s="1402"/>
      <c r="I37" s="1403"/>
      <c r="J37" s="477"/>
      <c r="K37" s="1404"/>
      <c r="L37" s="1404"/>
      <c r="M37" s="1167"/>
      <c r="N37" s="1404"/>
      <c r="O37" s="1436"/>
      <c r="P37" s="9"/>
      <c r="Q37" s="1726"/>
      <c r="R37" s="1393"/>
      <c r="S37" s="1430"/>
      <c r="T37" s="1405"/>
      <c r="U37" s="1405"/>
      <c r="V37" s="1405"/>
      <c r="W37" s="1405"/>
      <c r="X37" s="1402"/>
      <c r="Y37" s="1403"/>
      <c r="Z37" s="477"/>
      <c r="AA37" s="1404"/>
      <c r="AB37" s="1404"/>
      <c r="AC37" s="1167"/>
      <c r="AD37" s="1404"/>
      <c r="AE37" s="1436"/>
      <c r="AF37" s="8"/>
    </row>
    <row r="38" spans="1:32" ht="16" customHeight="1" x14ac:dyDescent="0.2">
      <c r="A38" s="1391"/>
      <c r="B38" s="1469"/>
      <c r="C38" s="1470"/>
      <c r="D38" s="1471"/>
      <c r="E38" s="1406"/>
      <c r="F38" s="1406"/>
      <c r="G38" s="1406"/>
      <c r="H38" s="1440"/>
      <c r="I38" s="1441"/>
      <c r="J38" s="478"/>
      <c r="K38" s="1433"/>
      <c r="L38" s="1433"/>
      <c r="M38" s="1175"/>
      <c r="N38" s="1433"/>
      <c r="O38" s="1439"/>
      <c r="P38" s="10"/>
      <c r="Q38" s="1726"/>
      <c r="R38" s="1393"/>
      <c r="S38" s="1430"/>
      <c r="T38" s="1405"/>
      <c r="U38" s="1405"/>
      <c r="V38" s="1405"/>
      <c r="W38" s="1405"/>
      <c r="X38" s="1402"/>
      <c r="Y38" s="1403"/>
      <c r="Z38" s="477"/>
      <c r="AA38" s="1404"/>
      <c r="AB38" s="1404"/>
      <c r="AC38" s="1167"/>
      <c r="AD38" s="1404"/>
      <c r="AE38" s="1436"/>
    </row>
    <row r="39" spans="1:32" ht="16" customHeight="1" x14ac:dyDescent="0.2">
      <c r="A39" s="1391"/>
      <c r="B39" s="1392" t="s">
        <v>44</v>
      </c>
      <c r="C39" s="1446"/>
      <c r="D39" s="1446"/>
      <c r="E39" s="1446"/>
      <c r="F39" s="1446"/>
      <c r="G39" s="1446"/>
      <c r="H39" s="1445"/>
      <c r="I39" s="1472"/>
      <c r="J39" s="479" t="s">
        <v>584</v>
      </c>
      <c r="K39" s="1445">
        <v>0</v>
      </c>
      <c r="L39" s="1445"/>
      <c r="M39" s="1168"/>
      <c r="N39" s="1445"/>
      <c r="O39" s="1461"/>
      <c r="P39" s="10"/>
      <c r="Q39" s="1726"/>
      <c r="R39" s="1393"/>
      <c r="S39" s="1430"/>
      <c r="T39" s="1405"/>
      <c r="U39" s="1405"/>
      <c r="V39" s="1405"/>
      <c r="W39" s="1405"/>
      <c r="X39" s="1402"/>
      <c r="Y39" s="1403"/>
      <c r="Z39" s="477"/>
      <c r="AA39" s="1404"/>
      <c r="AB39" s="1404"/>
      <c r="AC39" s="1167"/>
      <c r="AD39" s="1404"/>
      <c r="AE39" s="1436"/>
    </row>
    <row r="40" spans="1:32" ht="16" customHeight="1" x14ac:dyDescent="0.2">
      <c r="A40" s="1391"/>
      <c r="B40" s="1393"/>
      <c r="C40" s="1405"/>
      <c r="D40" s="1405"/>
      <c r="E40" s="1405"/>
      <c r="F40" s="1405"/>
      <c r="G40" s="1405"/>
      <c r="H40" s="1404"/>
      <c r="I40" s="1438"/>
      <c r="J40" s="477"/>
      <c r="K40" s="1404"/>
      <c r="L40" s="1404"/>
      <c r="M40" s="1167"/>
      <c r="N40" s="1404"/>
      <c r="O40" s="1436"/>
      <c r="P40" s="10"/>
      <c r="Q40" s="1726"/>
      <c r="R40" s="1393"/>
      <c r="S40" s="1430"/>
      <c r="T40" s="1405"/>
      <c r="U40" s="1405"/>
      <c r="V40" s="1405"/>
      <c r="W40" s="1405"/>
      <c r="X40" s="1402"/>
      <c r="Y40" s="1403"/>
      <c r="Z40" s="477"/>
      <c r="AA40" s="1404"/>
      <c r="AB40" s="1404"/>
      <c r="AC40" s="1167"/>
      <c r="AD40" s="1404"/>
      <c r="AE40" s="1436"/>
    </row>
    <row r="41" spans="1:32" ht="16" customHeight="1" x14ac:dyDescent="0.2">
      <c r="A41" s="1391"/>
      <c r="B41" s="1393"/>
      <c r="C41" s="1405"/>
      <c r="D41" s="1405"/>
      <c r="E41" s="1405"/>
      <c r="F41" s="1405"/>
      <c r="G41" s="1405"/>
      <c r="H41" s="1404"/>
      <c r="I41" s="1438"/>
      <c r="J41" s="477"/>
      <c r="K41" s="1404"/>
      <c r="L41" s="1404"/>
      <c r="M41" s="1167"/>
      <c r="N41" s="1404"/>
      <c r="O41" s="1436"/>
      <c r="P41" s="10"/>
      <c r="Q41" s="1726"/>
      <c r="R41" s="1393"/>
      <c r="S41" s="1567"/>
      <c r="T41" s="1406"/>
      <c r="U41" s="1406"/>
      <c r="V41" s="1406"/>
      <c r="W41" s="1406"/>
      <c r="X41" s="1440"/>
      <c r="Y41" s="1441"/>
      <c r="Z41" s="478"/>
      <c r="AA41" s="1433"/>
      <c r="AB41" s="1433"/>
      <c r="AC41" s="1175"/>
      <c r="AD41" s="1433"/>
      <c r="AE41" s="1439"/>
    </row>
    <row r="42" spans="1:32" ht="16" customHeight="1" x14ac:dyDescent="0.2">
      <c r="A42" s="1391"/>
      <c r="B42" s="1393"/>
      <c r="C42" s="1405"/>
      <c r="D42" s="1405"/>
      <c r="E42" s="1405"/>
      <c r="F42" s="1405"/>
      <c r="G42" s="1405"/>
      <c r="H42" s="1404"/>
      <c r="I42" s="1438"/>
      <c r="J42" s="477"/>
      <c r="K42" s="1404"/>
      <c r="L42" s="1404"/>
      <c r="M42" s="1167"/>
      <c r="N42" s="1404"/>
      <c r="O42" s="1436"/>
      <c r="P42" s="10"/>
      <c r="Q42" s="1726"/>
      <c r="R42" s="1443"/>
      <c r="S42" s="1736" t="s">
        <v>45</v>
      </c>
      <c r="T42" s="1737"/>
      <c r="U42" s="1736"/>
      <c r="V42" s="1738"/>
      <c r="W42" s="1737"/>
      <c r="X42" s="1574">
        <f>SUM(X33:X41)</f>
        <v>0</v>
      </c>
      <c r="Y42" s="1575"/>
      <c r="Z42" s="428" t="s">
        <v>36</v>
      </c>
      <c r="AA42" s="1487">
        <f>SUM(AA33:AA41)</f>
        <v>0</v>
      </c>
      <c r="AB42" s="1488"/>
      <c r="AC42" s="429"/>
      <c r="AD42" s="1487">
        <f>SUM(AD33:AD41)</f>
        <v>0</v>
      </c>
      <c r="AE42" s="1739"/>
    </row>
    <row r="43" spans="1:32" ht="16" customHeight="1" x14ac:dyDescent="0.2">
      <c r="A43" s="1391"/>
      <c r="B43" s="1393"/>
      <c r="C43" s="1405"/>
      <c r="D43" s="1405"/>
      <c r="E43" s="1405"/>
      <c r="F43" s="1405"/>
      <c r="G43" s="1405"/>
      <c r="H43" s="1402"/>
      <c r="I43" s="1403"/>
      <c r="J43" s="477"/>
      <c r="K43" s="1404"/>
      <c r="L43" s="1404"/>
      <c r="M43" s="1167"/>
      <c r="N43" s="1404"/>
      <c r="O43" s="1436"/>
      <c r="P43" s="10"/>
      <c r="Q43" s="1726"/>
      <c r="R43" s="1735" t="s">
        <v>62</v>
      </c>
      <c r="S43" s="1576"/>
      <c r="T43" s="1577"/>
      <c r="U43" s="1577"/>
      <c r="V43" s="1577"/>
      <c r="W43" s="1577"/>
      <c r="X43" s="1572"/>
      <c r="Y43" s="1573"/>
      <c r="Z43" s="480"/>
      <c r="AA43" s="1675"/>
      <c r="AB43" s="1675"/>
      <c r="AC43" s="1172"/>
      <c r="AD43" s="1675"/>
      <c r="AE43" s="1740"/>
    </row>
    <row r="44" spans="1:32" ht="16" customHeight="1" x14ac:dyDescent="0.2">
      <c r="A44" s="1391"/>
      <c r="B44" s="885"/>
      <c r="C44" s="1688"/>
      <c r="D44" s="1430"/>
      <c r="E44" s="1688"/>
      <c r="F44" s="1765"/>
      <c r="G44" s="1430"/>
      <c r="H44" s="1403"/>
      <c r="I44" s="1766"/>
      <c r="J44" s="477"/>
      <c r="K44" s="1438"/>
      <c r="L44" s="1674"/>
      <c r="M44" s="1167"/>
      <c r="N44" s="1438"/>
      <c r="O44" s="1724"/>
      <c r="P44" s="10"/>
      <c r="Q44" s="1726"/>
      <c r="R44" s="1696"/>
      <c r="S44" s="1430"/>
      <c r="T44" s="1405"/>
      <c r="U44" s="1405"/>
      <c r="V44" s="1405"/>
      <c r="W44" s="1405"/>
      <c r="X44" s="1402"/>
      <c r="Y44" s="1403"/>
      <c r="Z44" s="477"/>
      <c r="AA44" s="1404"/>
      <c r="AB44" s="1404"/>
      <c r="AC44" s="1167"/>
      <c r="AD44" s="1404"/>
      <c r="AE44" s="1436"/>
    </row>
    <row r="45" spans="1:32" ht="16" customHeight="1" x14ac:dyDescent="0.2">
      <c r="A45" s="883"/>
      <c r="B45" s="885"/>
      <c r="C45" s="1405"/>
      <c r="D45" s="1405"/>
      <c r="E45" s="1405"/>
      <c r="F45" s="1405"/>
      <c r="G45" s="1405"/>
      <c r="H45" s="1402"/>
      <c r="I45" s="1403"/>
      <c r="J45" s="477"/>
      <c r="K45" s="1404"/>
      <c r="L45" s="1404"/>
      <c r="M45" s="1167"/>
      <c r="N45" s="1404"/>
      <c r="O45" s="1436"/>
      <c r="P45" s="10"/>
      <c r="Q45" s="1726"/>
      <c r="R45" s="1696"/>
      <c r="S45" s="1430"/>
      <c r="T45" s="1405"/>
      <c r="U45" s="1405"/>
      <c r="V45" s="1405"/>
      <c r="W45" s="1405"/>
      <c r="X45" s="1402"/>
      <c r="Y45" s="1403"/>
      <c r="Z45" s="477"/>
      <c r="AA45" s="1404"/>
      <c r="AB45" s="1404"/>
      <c r="AC45" s="1167"/>
      <c r="AD45" s="1404"/>
      <c r="AE45" s="1436"/>
    </row>
    <row r="46" spans="1:32" ht="16" customHeight="1" x14ac:dyDescent="0.2">
      <c r="A46" s="883"/>
      <c r="B46" s="885"/>
      <c r="C46" s="1405"/>
      <c r="D46" s="1405"/>
      <c r="E46" s="1405"/>
      <c r="F46" s="1405"/>
      <c r="G46" s="1405"/>
      <c r="H46" s="1402"/>
      <c r="I46" s="1403"/>
      <c r="J46" s="477"/>
      <c r="K46" s="1404"/>
      <c r="L46" s="1404"/>
      <c r="M46" s="1167"/>
      <c r="N46" s="1404"/>
      <c r="O46" s="1436"/>
      <c r="P46" s="10"/>
      <c r="Q46" s="1726"/>
      <c r="R46" s="1696"/>
      <c r="S46" s="1430"/>
      <c r="T46" s="1405"/>
      <c r="U46" s="1405"/>
      <c r="V46" s="1405"/>
      <c r="W46" s="1405"/>
      <c r="X46" s="1402"/>
      <c r="Y46" s="1403"/>
      <c r="Z46" s="477"/>
      <c r="AA46" s="1404"/>
      <c r="AB46" s="1404"/>
      <c r="AC46" s="1167"/>
      <c r="AD46" s="1404"/>
      <c r="AE46" s="1436"/>
    </row>
    <row r="47" spans="1:32" ht="16" customHeight="1" x14ac:dyDescent="0.2">
      <c r="A47" s="883"/>
      <c r="B47" s="885"/>
      <c r="C47" s="1405"/>
      <c r="D47" s="1405"/>
      <c r="E47" s="1405"/>
      <c r="F47" s="1405"/>
      <c r="G47" s="1405"/>
      <c r="H47" s="1402"/>
      <c r="I47" s="1403"/>
      <c r="J47" s="477"/>
      <c r="K47" s="1404"/>
      <c r="L47" s="1404"/>
      <c r="M47" s="1167"/>
      <c r="N47" s="1404"/>
      <c r="O47" s="1436"/>
      <c r="P47" s="10"/>
      <c r="Q47" s="1726"/>
      <c r="R47" s="1696"/>
      <c r="S47" s="1430"/>
      <c r="T47" s="1405"/>
      <c r="U47" s="1405"/>
      <c r="V47" s="1405"/>
      <c r="W47" s="1405"/>
      <c r="X47" s="1402"/>
      <c r="Y47" s="1403"/>
      <c r="Z47" s="477"/>
      <c r="AA47" s="1404"/>
      <c r="AB47" s="1404"/>
      <c r="AC47" s="1167"/>
      <c r="AD47" s="1404"/>
      <c r="AE47" s="1436"/>
    </row>
    <row r="48" spans="1:32" ht="16" customHeight="1" x14ac:dyDescent="0.2">
      <c r="A48" s="883"/>
      <c r="B48" s="885"/>
      <c r="C48" s="1405"/>
      <c r="D48" s="1405"/>
      <c r="E48" s="1405"/>
      <c r="F48" s="1405"/>
      <c r="G48" s="1405"/>
      <c r="H48" s="1402"/>
      <c r="I48" s="1403"/>
      <c r="J48" s="477"/>
      <c r="K48" s="1404"/>
      <c r="L48" s="1404"/>
      <c r="M48" s="1167"/>
      <c r="N48" s="1404"/>
      <c r="O48" s="1436"/>
      <c r="P48" s="10"/>
      <c r="Q48" s="1726"/>
      <c r="R48" s="1696"/>
      <c r="S48" s="1578"/>
      <c r="T48" s="1444"/>
      <c r="U48" s="1444"/>
      <c r="V48" s="1444"/>
      <c r="W48" s="1444"/>
      <c r="X48" s="1500"/>
      <c r="Y48" s="1501"/>
      <c r="Z48" s="1173"/>
      <c r="AA48" s="1498"/>
      <c r="AB48" s="1498"/>
      <c r="AC48" s="1174"/>
      <c r="AD48" s="1498"/>
      <c r="AE48" s="1499"/>
    </row>
    <row r="49" spans="1:31" ht="16" customHeight="1" x14ac:dyDescent="0.2">
      <c r="A49" s="883"/>
      <c r="B49" s="885"/>
      <c r="C49" s="1405"/>
      <c r="D49" s="1405"/>
      <c r="E49" s="1405"/>
      <c r="F49" s="1405"/>
      <c r="G49" s="1405"/>
      <c r="H49" s="1402"/>
      <c r="I49" s="1403"/>
      <c r="J49" s="477"/>
      <c r="K49" s="1404"/>
      <c r="L49" s="1404"/>
      <c r="M49" s="1167"/>
      <c r="N49" s="1404"/>
      <c r="O49" s="1436"/>
      <c r="P49" s="10"/>
      <c r="Q49" s="1726"/>
      <c r="R49" s="1696"/>
      <c r="S49" s="1567"/>
      <c r="T49" s="1406"/>
      <c r="U49" s="1406"/>
      <c r="V49" s="1406"/>
      <c r="W49" s="1406"/>
      <c r="X49" s="1440"/>
      <c r="Y49" s="1441"/>
      <c r="Z49" s="478"/>
      <c r="AA49" s="1433"/>
      <c r="AB49" s="1433"/>
      <c r="AC49" s="1175"/>
      <c r="AD49" s="1433"/>
      <c r="AE49" s="1439"/>
    </row>
    <row r="50" spans="1:31" ht="16" customHeight="1" thickBot="1" x14ac:dyDescent="0.25">
      <c r="A50" s="883"/>
      <c r="B50" s="885"/>
      <c r="C50" s="1405"/>
      <c r="D50" s="1405"/>
      <c r="E50" s="1405"/>
      <c r="F50" s="1405"/>
      <c r="G50" s="1405"/>
      <c r="H50" s="1402"/>
      <c r="I50" s="1403"/>
      <c r="J50" s="477"/>
      <c r="K50" s="1404"/>
      <c r="L50" s="1404"/>
      <c r="M50" s="1167"/>
      <c r="N50" s="1404"/>
      <c r="O50" s="1436"/>
      <c r="P50" s="10"/>
      <c r="Q50" s="1726"/>
      <c r="R50" s="1696"/>
      <c r="S50" s="1570" t="s">
        <v>45</v>
      </c>
      <c r="T50" s="1571"/>
      <c r="U50" s="1571"/>
      <c r="V50" s="1571"/>
      <c r="W50" s="1571"/>
      <c r="X50" s="1568">
        <f>SUM(X43:Y49)</f>
        <v>0</v>
      </c>
      <c r="Y50" s="1569"/>
      <c r="Z50" s="123" t="s">
        <v>36</v>
      </c>
      <c r="AA50" s="1562">
        <f>SUM(AA46:AB48)</f>
        <v>0</v>
      </c>
      <c r="AB50" s="1562"/>
      <c r="AC50" s="122"/>
      <c r="AD50" s="1562">
        <f>SUM(AD43:AE49)</f>
        <v>0</v>
      </c>
      <c r="AE50" s="1563"/>
    </row>
    <row r="51" spans="1:31" ht="16" customHeight="1" x14ac:dyDescent="0.2">
      <c r="A51" s="883"/>
      <c r="B51" s="885"/>
      <c r="C51" s="1405"/>
      <c r="D51" s="1405"/>
      <c r="E51" s="1405"/>
      <c r="F51" s="1405"/>
      <c r="G51" s="1405"/>
      <c r="H51" s="1402"/>
      <c r="I51" s="1403"/>
      <c r="J51" s="477"/>
      <c r="K51" s="1404"/>
      <c r="L51" s="1404"/>
      <c r="M51" s="1167"/>
      <c r="N51" s="1404"/>
      <c r="O51" s="1436"/>
      <c r="P51" s="10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3"/>
      <c r="AB51" s="453"/>
      <c r="AC51" s="453"/>
      <c r="AD51" s="453"/>
      <c r="AE51" s="453"/>
    </row>
    <row r="52" spans="1:31" ht="16" customHeight="1" x14ac:dyDescent="0.2">
      <c r="A52" s="883"/>
      <c r="B52" s="885"/>
      <c r="C52" s="1405"/>
      <c r="D52" s="1405"/>
      <c r="E52" s="1405"/>
      <c r="F52" s="1405"/>
      <c r="G52" s="1405"/>
      <c r="H52" s="1402"/>
      <c r="I52" s="1403"/>
      <c r="J52" s="477"/>
      <c r="K52" s="1404"/>
      <c r="L52" s="1404"/>
      <c r="M52" s="1167"/>
      <c r="N52" s="1404"/>
      <c r="O52" s="1436"/>
      <c r="P52" s="10"/>
    </row>
    <row r="53" spans="1:31" ht="16" customHeight="1" x14ac:dyDescent="0.2">
      <c r="A53" s="883"/>
      <c r="B53" s="885"/>
      <c r="C53" s="1405"/>
      <c r="D53" s="1405"/>
      <c r="E53" s="1405"/>
      <c r="F53" s="1405"/>
      <c r="G53" s="1405"/>
      <c r="H53" s="1402"/>
      <c r="I53" s="1403"/>
      <c r="J53" s="477"/>
      <c r="K53" s="1404"/>
      <c r="L53" s="1404"/>
      <c r="M53" s="1167"/>
      <c r="N53" s="1404"/>
      <c r="O53" s="1436"/>
      <c r="P53" s="10"/>
    </row>
    <row r="54" spans="1:31" ht="16" customHeight="1" x14ac:dyDescent="0.2">
      <c r="A54" s="883"/>
      <c r="B54" s="885"/>
      <c r="C54" s="1577"/>
      <c r="D54" s="1577"/>
      <c r="E54" s="1577"/>
      <c r="F54" s="1577"/>
      <c r="G54" s="1577"/>
      <c r="H54" s="1572"/>
      <c r="I54" s="1573"/>
      <c r="J54" s="480"/>
      <c r="K54" s="1675"/>
      <c r="L54" s="1675"/>
      <c r="M54" s="1172"/>
      <c r="N54" s="1675"/>
      <c r="O54" s="1740"/>
      <c r="P54" s="10"/>
    </row>
    <row r="55" spans="1:31" ht="16" customHeight="1" x14ac:dyDescent="0.2">
      <c r="A55" s="883"/>
      <c r="B55" s="885"/>
      <c r="C55" s="1405"/>
      <c r="D55" s="1405"/>
      <c r="E55" s="1405"/>
      <c r="F55" s="1405"/>
      <c r="G55" s="1405"/>
      <c r="H55" s="1402"/>
      <c r="I55" s="1403"/>
      <c r="J55" s="477"/>
      <c r="K55" s="1404"/>
      <c r="L55" s="1404"/>
      <c r="M55" s="1167"/>
      <c r="N55" s="1404"/>
      <c r="O55" s="1436"/>
      <c r="P55" s="10"/>
    </row>
    <row r="56" spans="1:31" ht="16" customHeight="1" x14ac:dyDescent="0.2">
      <c r="A56" s="883"/>
      <c r="B56" s="885"/>
      <c r="C56" s="1405"/>
      <c r="D56" s="1405"/>
      <c r="E56" s="1405"/>
      <c r="F56" s="1405"/>
      <c r="G56" s="1405"/>
      <c r="H56" s="1402"/>
      <c r="I56" s="1403"/>
      <c r="J56" s="477"/>
      <c r="K56" s="1404"/>
      <c r="L56" s="1404"/>
      <c r="M56" s="1167"/>
      <c r="N56" s="1404"/>
      <c r="O56" s="1436"/>
      <c r="P56" s="10"/>
    </row>
    <row r="57" spans="1:31" ht="16" customHeight="1" x14ac:dyDescent="0.2">
      <c r="A57" s="883"/>
      <c r="B57" s="885"/>
      <c r="C57" s="1405"/>
      <c r="D57" s="1405"/>
      <c r="E57" s="1405"/>
      <c r="F57" s="1405"/>
      <c r="G57" s="1405"/>
      <c r="H57" s="1402"/>
      <c r="I57" s="1403"/>
      <c r="J57" s="477"/>
      <c r="K57" s="1404"/>
      <c r="L57" s="1404"/>
      <c r="M57" s="1167"/>
      <c r="N57" s="1404"/>
      <c r="O57" s="1436"/>
      <c r="P57" s="10"/>
    </row>
    <row r="58" spans="1:31" ht="16" customHeight="1" x14ac:dyDescent="0.2">
      <c r="A58" s="883"/>
      <c r="B58" s="885"/>
      <c r="C58" s="1406"/>
      <c r="D58" s="1406"/>
      <c r="E58" s="1406"/>
      <c r="F58" s="1406"/>
      <c r="G58" s="1406"/>
      <c r="H58" s="1440"/>
      <c r="I58" s="1441"/>
      <c r="J58" s="478"/>
      <c r="K58" s="1433"/>
      <c r="L58" s="1433"/>
      <c r="M58" s="1175"/>
      <c r="N58" s="1433"/>
      <c r="O58" s="1439"/>
      <c r="P58" s="10"/>
    </row>
    <row r="59" spans="1:31" ht="16" customHeight="1" x14ac:dyDescent="0.2">
      <c r="A59" s="883"/>
      <c r="B59" s="886"/>
      <c r="C59" s="1736" t="s">
        <v>45</v>
      </c>
      <c r="D59" s="1737"/>
      <c r="E59" s="1736"/>
      <c r="F59" s="1738"/>
      <c r="G59" s="1737"/>
      <c r="H59" s="1762">
        <f>SUM(H33:I58)</f>
        <v>0</v>
      </c>
      <c r="I59" s="1763"/>
      <c r="J59" s="481" t="s">
        <v>36</v>
      </c>
      <c r="K59" s="1487">
        <f>SUM(K33:L56)</f>
        <v>0</v>
      </c>
      <c r="L59" s="1488"/>
      <c r="M59" s="122"/>
      <c r="N59" s="1487">
        <f>SUM(N33:O58)</f>
        <v>0</v>
      </c>
      <c r="O59" s="1739"/>
    </row>
    <row r="60" spans="1:31" ht="16" customHeight="1" x14ac:dyDescent="0.2">
      <c r="A60" s="883"/>
      <c r="B60" s="1695" t="s">
        <v>46</v>
      </c>
      <c r="C60" s="1741"/>
      <c r="D60" s="1743"/>
      <c r="E60" s="1741"/>
      <c r="F60" s="1742"/>
      <c r="G60" s="1743"/>
      <c r="H60" s="1755"/>
      <c r="I60" s="1756"/>
      <c r="J60" s="1757"/>
      <c r="K60" s="1744"/>
      <c r="L60" s="1764"/>
      <c r="M60" s="1177"/>
      <c r="N60" s="1744"/>
      <c r="O60" s="1745"/>
    </row>
    <row r="61" spans="1:31" ht="16" customHeight="1" x14ac:dyDescent="0.2">
      <c r="A61" s="883"/>
      <c r="B61" s="1696"/>
      <c r="C61" s="1688"/>
      <c r="D61" s="1430"/>
      <c r="E61" s="1405"/>
      <c r="F61" s="1405"/>
      <c r="G61" s="1405"/>
      <c r="H61" s="1402"/>
      <c r="I61" s="1403"/>
      <c r="J61" s="477"/>
      <c r="K61" s="1404"/>
      <c r="L61" s="1404"/>
      <c r="M61" s="1174"/>
      <c r="N61" s="1404"/>
      <c r="O61" s="1436"/>
    </row>
    <row r="62" spans="1:31" ht="16" customHeight="1" x14ac:dyDescent="0.2">
      <c r="A62" s="883"/>
      <c r="B62" s="1696"/>
      <c r="C62" s="1688"/>
      <c r="D62" s="1430"/>
      <c r="E62" s="1405"/>
      <c r="F62" s="1405"/>
      <c r="G62" s="1405"/>
      <c r="H62" s="1402"/>
      <c r="I62" s="1403"/>
      <c r="J62" s="477"/>
      <c r="K62" s="1404"/>
      <c r="L62" s="1404"/>
      <c r="M62" s="1167"/>
      <c r="N62" s="1404"/>
      <c r="O62" s="1436"/>
    </row>
    <row r="63" spans="1:31" ht="16" customHeight="1" x14ac:dyDescent="0.2">
      <c r="A63" s="883"/>
      <c r="B63" s="1696"/>
      <c r="C63" s="1688"/>
      <c r="D63" s="1430"/>
      <c r="E63" s="1405"/>
      <c r="F63" s="1405"/>
      <c r="G63" s="1405"/>
      <c r="H63" s="1402"/>
      <c r="I63" s="1403"/>
      <c r="J63" s="477"/>
      <c r="K63" s="1404"/>
      <c r="L63" s="1404"/>
      <c r="M63" s="1174"/>
      <c r="N63" s="1404"/>
      <c r="O63" s="1436"/>
    </row>
    <row r="64" spans="1:31" ht="16" customHeight="1" x14ac:dyDescent="0.2">
      <c r="A64" s="883"/>
      <c r="B64" s="1696"/>
      <c r="C64" s="1750"/>
      <c r="D64" s="1567"/>
      <c r="E64" s="1406"/>
      <c r="F64" s="1406"/>
      <c r="G64" s="1406"/>
      <c r="H64" s="1440"/>
      <c r="I64" s="1441"/>
      <c r="J64" s="478"/>
      <c r="K64" s="1433"/>
      <c r="L64" s="1433"/>
      <c r="M64" s="1175"/>
      <c r="N64" s="1433"/>
      <c r="O64" s="1439"/>
    </row>
    <row r="65" spans="1:31" ht="16" customHeight="1" thickBot="1" x14ac:dyDescent="0.25">
      <c r="A65" s="884"/>
      <c r="B65" s="1697"/>
      <c r="C65" s="1506" t="s">
        <v>45</v>
      </c>
      <c r="D65" s="1508"/>
      <c r="E65" s="1506"/>
      <c r="F65" s="1507"/>
      <c r="G65" s="1508"/>
      <c r="H65" s="1760">
        <f>SUM(H60:H64)</f>
        <v>0</v>
      </c>
      <c r="I65" s="1761"/>
      <c r="J65" s="482" t="s">
        <v>36</v>
      </c>
      <c r="K65" s="1746">
        <f>SUM(K60:K64)</f>
        <v>0</v>
      </c>
      <c r="L65" s="1754"/>
      <c r="M65" s="430"/>
      <c r="N65" s="1746">
        <f>SUM(N60:N64)</f>
        <v>0</v>
      </c>
      <c r="O65" s="1747"/>
    </row>
    <row r="66" spans="1:31" ht="8.15" customHeight="1" x14ac:dyDescent="0.2"/>
    <row r="67" spans="1:31" ht="12.5" thickBot="1" x14ac:dyDescent="0.25">
      <c r="A67" s="252" t="s">
        <v>300</v>
      </c>
      <c r="S67" s="426" t="s">
        <v>65</v>
      </c>
      <c r="T67" s="1428">
        <f>表紙!C19</f>
        <v>0</v>
      </c>
      <c r="U67" s="1428"/>
      <c r="V67" s="1428"/>
      <c r="W67" s="1428"/>
      <c r="X67" s="426"/>
      <c r="Y67" s="1429"/>
      <c r="Z67" s="1429"/>
      <c r="AA67" s="1639"/>
      <c r="AB67" s="1428"/>
      <c r="AC67" s="1428"/>
      <c r="AD67" s="1428"/>
    </row>
    <row r="68" spans="1:31" ht="18.75" customHeight="1" thickBot="1" x14ac:dyDescent="0.25">
      <c r="A68" s="1564" t="s">
        <v>37</v>
      </c>
      <c r="B68" s="1565"/>
      <c r="C68" s="1565"/>
      <c r="D68" s="1516"/>
      <c r="E68" s="1589" t="s">
        <v>59</v>
      </c>
      <c r="F68" s="1590"/>
      <c r="G68" s="1591"/>
      <c r="H68" s="1681" t="s">
        <v>48</v>
      </c>
      <c r="I68" s="1681"/>
      <c r="J68" s="14" t="s">
        <v>36</v>
      </c>
      <c r="K68" s="1668" t="s">
        <v>39</v>
      </c>
      <c r="L68" s="1669"/>
      <c r="M68" s="13" t="s">
        <v>61</v>
      </c>
      <c r="N68" s="1748" t="s">
        <v>41</v>
      </c>
      <c r="O68" s="1749"/>
      <c r="Q68" s="1564" t="s">
        <v>37</v>
      </c>
      <c r="R68" s="1565"/>
      <c r="S68" s="1565"/>
      <c r="T68" s="1565"/>
      <c r="U68" s="1516"/>
      <c r="V68" s="1611" t="s">
        <v>68</v>
      </c>
      <c r="W68" s="1612"/>
      <c r="X68" s="1613"/>
      <c r="Y68" s="1515" t="s">
        <v>38</v>
      </c>
      <c r="Z68" s="1516"/>
      <c r="AA68" s="1566" t="s">
        <v>39</v>
      </c>
      <c r="AB68" s="1540"/>
      <c r="AC68" s="11" t="s">
        <v>40</v>
      </c>
      <c r="AD68" s="1502" t="s">
        <v>41</v>
      </c>
      <c r="AE68" s="1503"/>
    </row>
    <row r="69" spans="1:31" ht="16" customHeight="1" x14ac:dyDescent="0.2">
      <c r="A69" s="1692" t="s">
        <v>49</v>
      </c>
      <c r="B69" s="1730" t="str">
        <f>IF(⑥固定資産償却!C44=0,"-",⑥固定資産償却!C44)</f>
        <v>-</v>
      </c>
      <c r="C69" s="1731"/>
      <c r="D69" s="1731"/>
      <c r="E69" s="1751"/>
      <c r="F69" s="1752"/>
      <c r="G69" s="1753"/>
      <c r="H69" s="1682"/>
      <c r="I69" s="1682"/>
      <c r="J69" s="137"/>
      <c r="K69" s="1758" t="str">
        <f>IF(⑥固定資産償却!F44=0,"-",⑥固定資産償却!F44)</f>
        <v>-</v>
      </c>
      <c r="L69" s="1759"/>
      <c r="M69" s="1176"/>
      <c r="N69" s="1504"/>
      <c r="O69" s="1505"/>
      <c r="Q69" s="1517" t="s">
        <v>284</v>
      </c>
      <c r="R69" s="1520" t="str">
        <f>IF(⑥固定資産償却!C5=0,"-",⑥固定資産償却!C5)</f>
        <v>-</v>
      </c>
      <c r="S69" s="1521"/>
      <c r="T69" s="1521"/>
      <c r="U69" s="1521"/>
      <c r="V69" s="1730" t="str">
        <f>IF(⑥固定資産償却!E5=0,"-",⑥固定資産償却!E5)</f>
        <v>-</v>
      </c>
      <c r="W69" s="1731"/>
      <c r="X69" s="1732"/>
      <c r="Y69" s="1520" t="str">
        <f>IF(⑥固定資産償却!D5=0,"-",⑥固定資産償却!D5)</f>
        <v>-</v>
      </c>
      <c r="Z69" s="1727"/>
      <c r="AA69" s="1728" t="str">
        <f>IF(⑥固定資産償却!F5=0,"-",⑥固定資産償却!F5)</f>
        <v>-</v>
      </c>
      <c r="AB69" s="1729"/>
      <c r="AC69" s="353" t="str">
        <f>IF(⑥固定資産償却!G5=0,"-",(⑨農家収支計画!$G$4+1988)-⑥固定資産償却!G5)</f>
        <v>-</v>
      </c>
      <c r="AD69" s="1504"/>
      <c r="AE69" s="1505"/>
    </row>
    <row r="70" spans="1:31" ht="16" customHeight="1" x14ac:dyDescent="0.2">
      <c r="A70" s="1693"/>
      <c r="B70" s="1421" t="str">
        <f>IF(⑥固定資産償却!C45=0,"-",⑥固定資産償却!C45)</f>
        <v>-</v>
      </c>
      <c r="C70" s="1422"/>
      <c r="D70" s="1422"/>
      <c r="E70" s="1399"/>
      <c r="F70" s="1400"/>
      <c r="G70" s="1401"/>
      <c r="H70" s="1394"/>
      <c r="I70" s="1394"/>
      <c r="J70" s="124"/>
      <c r="K70" s="1431" t="str">
        <f>IF(⑥固定資産償却!F45=0,"-",⑥固定資産償却!F45)</f>
        <v>-</v>
      </c>
      <c r="L70" s="1432"/>
      <c r="M70" s="1167"/>
      <c r="N70" s="1395"/>
      <c r="O70" s="1396"/>
      <c r="Q70" s="1518"/>
      <c r="R70" s="1386" t="str">
        <f>IF(⑥固定資産償却!C6=0,"-",⑥固定資産償却!C6)</f>
        <v>-</v>
      </c>
      <c r="S70" s="1387"/>
      <c r="T70" s="1387"/>
      <c r="U70" s="1387"/>
      <c r="V70" s="1421" t="str">
        <f>IF(⑥固定資産償却!E6=0,"-",⑥固定資産償却!E6)</f>
        <v>-</v>
      </c>
      <c r="W70" s="1422"/>
      <c r="X70" s="1426"/>
      <c r="Y70" s="1386" t="str">
        <f>IF(⑥固定資産償却!D6=0,"-",⑥固定資産償却!D6)</f>
        <v>-</v>
      </c>
      <c r="Z70" s="1427"/>
      <c r="AA70" s="1434" t="str">
        <f>IF(⑥固定資産償却!F6=0,"-",⑥固定資産償却!F6)</f>
        <v>-</v>
      </c>
      <c r="AB70" s="1435"/>
      <c r="AC70" s="354" t="str">
        <f>IF(⑥固定資産償却!G6=0,"-",(⑨農家収支計画!$G$4+1988)-⑥固定資産償却!G6)</f>
        <v>-</v>
      </c>
      <c r="AD70" s="1395"/>
      <c r="AE70" s="1396"/>
    </row>
    <row r="71" spans="1:31" ht="16" customHeight="1" x14ac:dyDescent="0.2">
      <c r="A71" s="1693"/>
      <c r="B71" s="1421" t="str">
        <f>IF(⑥固定資産償却!C46=0,"-",⑥固定資産償却!C46)</f>
        <v>-</v>
      </c>
      <c r="C71" s="1422"/>
      <c r="D71" s="1422"/>
      <c r="E71" s="1399"/>
      <c r="F71" s="1400"/>
      <c r="G71" s="1401"/>
      <c r="H71" s="1394"/>
      <c r="I71" s="1394"/>
      <c r="J71" s="124"/>
      <c r="K71" s="1431" t="str">
        <f>IF(⑥固定資産償却!F46=0,"-",⑥固定資産償却!F46)</f>
        <v>-</v>
      </c>
      <c r="L71" s="1432"/>
      <c r="M71" s="1167"/>
      <c r="N71" s="1395"/>
      <c r="O71" s="1396"/>
      <c r="Q71" s="1518"/>
      <c r="R71" s="1386" t="str">
        <f>IF(⑥固定資産償却!C7=0,"-",⑥固定資産償却!C7)</f>
        <v>-</v>
      </c>
      <c r="S71" s="1387"/>
      <c r="T71" s="1387"/>
      <c r="U71" s="1387"/>
      <c r="V71" s="1421" t="str">
        <f>IF(⑥固定資産償却!E7=0,"-",⑥固定資産償却!E7)</f>
        <v>-</v>
      </c>
      <c r="W71" s="1422"/>
      <c r="X71" s="1426"/>
      <c r="Y71" s="1386" t="str">
        <f>IF(⑥固定資産償却!D7=0,"-",⑥固定資産償却!D7)</f>
        <v>-</v>
      </c>
      <c r="Z71" s="1427"/>
      <c r="AA71" s="1434" t="str">
        <f>IF(⑥固定資産償却!F7=0,"-",⑥固定資産償却!F7)</f>
        <v>-</v>
      </c>
      <c r="AB71" s="1435"/>
      <c r="AC71" s="354" t="str">
        <f>IF(⑥固定資産償却!G7=0,"-",(⑨農家収支計画!$G$4+1988)-⑥固定資産償却!G7)</f>
        <v>-</v>
      </c>
      <c r="AD71" s="1395"/>
      <c r="AE71" s="1396"/>
    </row>
    <row r="72" spans="1:31" ht="16" customHeight="1" x14ac:dyDescent="0.2">
      <c r="A72" s="1693"/>
      <c r="B72" s="1421" t="str">
        <f>IF(⑥固定資産償却!C47=0,"-",⑥固定資産償却!C47)</f>
        <v>-</v>
      </c>
      <c r="C72" s="1422"/>
      <c r="D72" s="1422"/>
      <c r="E72" s="1399"/>
      <c r="F72" s="1400"/>
      <c r="G72" s="1401"/>
      <c r="H72" s="1394"/>
      <c r="I72" s="1394"/>
      <c r="J72" s="124"/>
      <c r="K72" s="1431" t="str">
        <f>IF(⑥固定資産償却!F47=0,"-",⑥固定資産償却!F47)</f>
        <v>-</v>
      </c>
      <c r="L72" s="1432"/>
      <c r="M72" s="1167"/>
      <c r="N72" s="1395"/>
      <c r="O72" s="1396"/>
      <c r="Q72" s="1518"/>
      <c r="R72" s="1386" t="str">
        <f>IF(⑥固定資産償却!C8=0,"-",⑥固定資産償却!C8)</f>
        <v>-</v>
      </c>
      <c r="S72" s="1387"/>
      <c r="T72" s="1387"/>
      <c r="U72" s="1387"/>
      <c r="V72" s="1421" t="str">
        <f>IF(⑥固定資産償却!E8=0,"-",⑥固定資産償却!E8)</f>
        <v>-</v>
      </c>
      <c r="W72" s="1422"/>
      <c r="X72" s="1426"/>
      <c r="Y72" s="1386" t="str">
        <f>IF(⑥固定資産償却!D8=0,"-",⑥固定資産償却!D8)</f>
        <v>-</v>
      </c>
      <c r="Z72" s="1427"/>
      <c r="AA72" s="1434" t="str">
        <f>IF(⑥固定資産償却!F8=0,"-",⑥固定資産償却!F8)</f>
        <v>-</v>
      </c>
      <c r="AB72" s="1435"/>
      <c r="AC72" s="354" t="str">
        <f>IF(⑥固定資産償却!G8=0,"-",(⑨農家収支計画!$G$4+1988)-⑥固定資産償却!G8)</f>
        <v>-</v>
      </c>
      <c r="AD72" s="1395"/>
      <c r="AE72" s="1396"/>
    </row>
    <row r="73" spans="1:31" ht="16" customHeight="1" x14ac:dyDescent="0.2">
      <c r="A73" s="1693"/>
      <c r="B73" s="1421" t="str">
        <f>IF(⑥固定資産償却!C48=0,"-",⑥固定資産償却!C48)</f>
        <v>-</v>
      </c>
      <c r="C73" s="1422"/>
      <c r="D73" s="1422"/>
      <c r="E73" s="1399"/>
      <c r="F73" s="1400"/>
      <c r="G73" s="1401"/>
      <c r="H73" s="1394"/>
      <c r="I73" s="1394"/>
      <c r="J73" s="124"/>
      <c r="K73" s="1431" t="str">
        <f>IF(⑥固定資産償却!F48=0,"-",⑥固定資産償却!F48)</f>
        <v>-</v>
      </c>
      <c r="L73" s="1432"/>
      <c r="M73" s="1167"/>
      <c r="N73" s="1395"/>
      <c r="O73" s="1396"/>
      <c r="Q73" s="1518"/>
      <c r="R73" s="1386" t="str">
        <f>IF(⑥固定資産償却!C9=0,"-",⑥固定資産償却!C9)</f>
        <v>-</v>
      </c>
      <c r="S73" s="1387"/>
      <c r="T73" s="1387"/>
      <c r="U73" s="1387"/>
      <c r="V73" s="1421" t="str">
        <f>IF(⑥固定資産償却!E9=0,"-",⑥固定資産償却!E9)</f>
        <v>-</v>
      </c>
      <c r="W73" s="1422"/>
      <c r="X73" s="1426"/>
      <c r="Y73" s="1386" t="str">
        <f>IF(⑥固定資産償却!D9=0,"-",⑥固定資産償却!D9)</f>
        <v>-</v>
      </c>
      <c r="Z73" s="1427"/>
      <c r="AA73" s="1434" t="str">
        <f>IF(⑥固定資産償却!F9=0,"-",⑥固定資産償却!F9)</f>
        <v>-</v>
      </c>
      <c r="AB73" s="1435"/>
      <c r="AC73" s="354" t="str">
        <f>IF(⑥固定資産償却!G9=0,"-",(⑨農家収支計画!$G$4+1988)-⑥固定資産償却!G9)</f>
        <v>-</v>
      </c>
      <c r="AD73" s="1395"/>
      <c r="AE73" s="1396"/>
    </row>
    <row r="74" spans="1:31" ht="16" customHeight="1" x14ac:dyDescent="0.2">
      <c r="A74" s="1693"/>
      <c r="B74" s="1421" t="str">
        <f>IF(⑥固定資産償却!C49=0,"-",⑥固定資産償却!C49)</f>
        <v>-</v>
      </c>
      <c r="C74" s="1422"/>
      <c r="D74" s="1422"/>
      <c r="E74" s="1399"/>
      <c r="F74" s="1400"/>
      <c r="G74" s="1401"/>
      <c r="H74" s="1394"/>
      <c r="I74" s="1394"/>
      <c r="J74" s="124"/>
      <c r="K74" s="1431" t="str">
        <f>IF(⑥固定資産償却!F49=0,"-",⑥固定資産償却!F49)</f>
        <v>-</v>
      </c>
      <c r="L74" s="1432"/>
      <c r="M74" s="1167"/>
      <c r="N74" s="1395"/>
      <c r="O74" s="1396"/>
      <c r="Q74" s="1518"/>
      <c r="R74" s="1386" t="str">
        <f>IF(⑥固定資産償却!C10=0,"-",⑥固定資産償却!C10)</f>
        <v>-</v>
      </c>
      <c r="S74" s="1387"/>
      <c r="T74" s="1387"/>
      <c r="U74" s="1387"/>
      <c r="V74" s="1421" t="str">
        <f>IF(⑥固定資産償却!E10=0,"-",⑥固定資産償却!E10)</f>
        <v>-</v>
      </c>
      <c r="W74" s="1422"/>
      <c r="X74" s="1426"/>
      <c r="Y74" s="1386" t="str">
        <f>IF(⑥固定資産償却!D10=0,"-",⑥固定資産償却!D10)</f>
        <v>-</v>
      </c>
      <c r="Z74" s="1427"/>
      <c r="AA74" s="1434" t="str">
        <f>IF(⑥固定資産償却!F10=0,"-",⑥固定資産償却!F10)</f>
        <v>-</v>
      </c>
      <c r="AB74" s="1435"/>
      <c r="AC74" s="354" t="str">
        <f>IF(⑥固定資産償却!G10=0,"-",(⑨農家収支計画!$G$4+1988)-⑥固定資産償却!G10)</f>
        <v>-</v>
      </c>
      <c r="AD74" s="1395"/>
      <c r="AE74" s="1396"/>
    </row>
    <row r="75" spans="1:31" ht="16" customHeight="1" x14ac:dyDescent="0.2">
      <c r="A75" s="1693"/>
      <c r="B75" s="1421" t="str">
        <f>IF(⑥固定資産償却!C50=0,"-",⑥固定資産償却!C50)</f>
        <v>-</v>
      </c>
      <c r="C75" s="1422"/>
      <c r="D75" s="1422"/>
      <c r="E75" s="1399"/>
      <c r="F75" s="1400"/>
      <c r="G75" s="1401"/>
      <c r="H75" s="1394"/>
      <c r="I75" s="1394"/>
      <c r="J75" s="124"/>
      <c r="K75" s="1431" t="str">
        <f>IF(⑥固定資産償却!F50=0,"-",⑥固定資産償却!F50)</f>
        <v>-</v>
      </c>
      <c r="L75" s="1432"/>
      <c r="M75" s="1167"/>
      <c r="N75" s="1395"/>
      <c r="O75" s="1396"/>
      <c r="Q75" s="1518"/>
      <c r="R75" s="1386" t="str">
        <f>IF(⑥固定資産償却!C11=0,"-",⑥固定資産償却!C11)</f>
        <v>-</v>
      </c>
      <c r="S75" s="1387"/>
      <c r="T75" s="1387"/>
      <c r="U75" s="1387"/>
      <c r="V75" s="1421" t="str">
        <f>IF(⑥固定資産償却!E11=0,"-",⑥固定資産償却!E11)</f>
        <v>-</v>
      </c>
      <c r="W75" s="1422"/>
      <c r="X75" s="1426"/>
      <c r="Y75" s="1386" t="str">
        <f>IF(⑥固定資産償却!D11=0,"-",⑥固定資産償却!D11)</f>
        <v>-</v>
      </c>
      <c r="Z75" s="1427"/>
      <c r="AA75" s="1434" t="str">
        <f>IF(⑥固定資産償却!F11=0,"-",⑥固定資産償却!F11)</f>
        <v>-</v>
      </c>
      <c r="AB75" s="1435"/>
      <c r="AC75" s="354" t="str">
        <f>IF(⑥固定資産償却!G11=0,"-",(⑨農家収支計画!$G$4+1988)-⑥固定資産償却!G11)</f>
        <v>-</v>
      </c>
      <c r="AD75" s="1395"/>
      <c r="AE75" s="1396"/>
    </row>
    <row r="76" spans="1:31" ht="16" customHeight="1" x14ac:dyDescent="0.2">
      <c r="A76" s="1693"/>
      <c r="B76" s="1421" t="str">
        <f>IF(⑥固定資産償却!C51=0,"-",⑥固定資産償却!C51)</f>
        <v>-</v>
      </c>
      <c r="C76" s="1422"/>
      <c r="D76" s="1422"/>
      <c r="E76" s="1399"/>
      <c r="F76" s="1400"/>
      <c r="G76" s="1401"/>
      <c r="H76" s="1394"/>
      <c r="I76" s="1394"/>
      <c r="J76" s="124"/>
      <c r="K76" s="1431" t="str">
        <f>IF(⑥固定資産償却!F51=0,"-",⑥固定資産償却!F51)</f>
        <v>-</v>
      </c>
      <c r="L76" s="1432"/>
      <c r="M76" s="1167"/>
      <c r="N76" s="1395"/>
      <c r="O76" s="1396"/>
      <c r="Q76" s="1518"/>
      <c r="R76" s="1386" t="str">
        <f>IF(⑥固定資産償却!C12=0,"-",⑥固定資産償却!C12)</f>
        <v>-</v>
      </c>
      <c r="S76" s="1387"/>
      <c r="T76" s="1387"/>
      <c r="U76" s="1387"/>
      <c r="V76" s="1421" t="str">
        <f>IF(⑥固定資産償却!E12=0,"-",⑥固定資産償却!E12)</f>
        <v>-</v>
      </c>
      <c r="W76" s="1422"/>
      <c r="X76" s="1426"/>
      <c r="Y76" s="1386" t="str">
        <f>IF(⑥固定資産償却!D12=0,"-",⑥固定資産償却!D12)</f>
        <v>-</v>
      </c>
      <c r="Z76" s="1427"/>
      <c r="AA76" s="1434" t="str">
        <f>IF(⑥固定資産償却!F12=0,"-",⑥固定資産償却!F12)</f>
        <v>-</v>
      </c>
      <c r="AB76" s="1435"/>
      <c r="AC76" s="354" t="str">
        <f>IF(⑥固定資産償却!G12=0,"-",(⑨農家収支計画!$G$4+1988)-⑥固定資産償却!G12)</f>
        <v>-</v>
      </c>
      <c r="AD76" s="1395"/>
      <c r="AE76" s="1396"/>
    </row>
    <row r="77" spans="1:31" ht="16" customHeight="1" x14ac:dyDescent="0.2">
      <c r="A77" s="1693"/>
      <c r="B77" s="1421" t="str">
        <f>IF(⑥固定資産償却!C52=0,"-",⑥固定資産償却!C52)</f>
        <v>-</v>
      </c>
      <c r="C77" s="1422"/>
      <c r="D77" s="1422"/>
      <c r="E77" s="1399"/>
      <c r="F77" s="1400"/>
      <c r="G77" s="1401"/>
      <c r="H77" s="1394"/>
      <c r="I77" s="1394"/>
      <c r="J77" s="124"/>
      <c r="K77" s="1431" t="str">
        <f>IF(⑥固定資産償却!F52=0,"-",⑥固定資産償却!F52)</f>
        <v>-</v>
      </c>
      <c r="L77" s="1432"/>
      <c r="M77" s="1167"/>
      <c r="N77" s="1395"/>
      <c r="O77" s="1396"/>
      <c r="Q77" s="1518"/>
      <c r="R77" s="1386" t="str">
        <f>IF(⑥固定資産償却!C13=0,"-",⑥固定資産償却!C13)</f>
        <v>-</v>
      </c>
      <c r="S77" s="1387"/>
      <c r="T77" s="1387"/>
      <c r="U77" s="1387"/>
      <c r="V77" s="1421" t="str">
        <f>IF(⑥固定資産償却!E13=0,"-",⑥固定資産償却!E13)</f>
        <v>-</v>
      </c>
      <c r="W77" s="1422"/>
      <c r="X77" s="1426"/>
      <c r="Y77" s="1386" t="str">
        <f>IF(⑥固定資産償却!D13=0,"-",⑥固定資産償却!D13)</f>
        <v>-</v>
      </c>
      <c r="Z77" s="1427"/>
      <c r="AA77" s="1434" t="str">
        <f>IF(⑥固定資産償却!F13=0,"-",⑥固定資産償却!F13)</f>
        <v>-</v>
      </c>
      <c r="AB77" s="1435"/>
      <c r="AC77" s="354" t="str">
        <f>IF(⑥固定資産償却!G13=0,"-",(⑨農家収支計画!$G$4+1988)-⑥固定資産償却!G13)</f>
        <v>-</v>
      </c>
      <c r="AD77" s="1395"/>
      <c r="AE77" s="1396"/>
    </row>
    <row r="78" spans="1:31" ht="16" customHeight="1" x14ac:dyDescent="0.2">
      <c r="A78" s="1693"/>
      <c r="B78" s="1421" t="str">
        <f>IF(⑥固定資産償却!C53=0,"-",⑥固定資産償却!C53)</f>
        <v>-</v>
      </c>
      <c r="C78" s="1422"/>
      <c r="D78" s="1422"/>
      <c r="E78" s="1399"/>
      <c r="F78" s="1400"/>
      <c r="G78" s="1401"/>
      <c r="H78" s="1394"/>
      <c r="I78" s="1394"/>
      <c r="J78" s="124"/>
      <c r="K78" s="1431" t="str">
        <f>IF(⑥固定資産償却!F53=0,"-",⑥固定資産償却!F53)</f>
        <v>-</v>
      </c>
      <c r="L78" s="1432"/>
      <c r="M78" s="1167"/>
      <c r="N78" s="1395"/>
      <c r="O78" s="1396"/>
      <c r="Q78" s="1518"/>
      <c r="R78" s="1386" t="str">
        <f>IF(⑥固定資産償却!C14=0,"-",⑥固定資産償却!C14)</f>
        <v>-</v>
      </c>
      <c r="S78" s="1387"/>
      <c r="T78" s="1387"/>
      <c r="U78" s="1387"/>
      <c r="V78" s="1421" t="str">
        <f>IF(⑥固定資産償却!E14=0,"-",⑥固定資産償却!E14)</f>
        <v>-</v>
      </c>
      <c r="W78" s="1422"/>
      <c r="X78" s="1426"/>
      <c r="Y78" s="1386" t="str">
        <f>IF(⑥固定資産償却!D14=0,"-",⑥固定資産償却!D14)</f>
        <v>-</v>
      </c>
      <c r="Z78" s="1427"/>
      <c r="AA78" s="1434" t="str">
        <f>IF(⑥固定資産償却!F14=0,"-",⑥固定資産償却!F14)</f>
        <v>-</v>
      </c>
      <c r="AB78" s="1435"/>
      <c r="AC78" s="354" t="str">
        <f>IF(⑥固定資産償却!G14=0,"-",(⑨農家収支計画!$G$4+1988)-⑥固定資産償却!G14)</f>
        <v>-</v>
      </c>
      <c r="AD78" s="1395"/>
      <c r="AE78" s="1396"/>
    </row>
    <row r="79" spans="1:31" ht="16" customHeight="1" x14ac:dyDescent="0.2">
      <c r="A79" s="1693"/>
      <c r="B79" s="1421" t="str">
        <f>IF(⑥固定資産償却!C54=0,"-",⑥固定資産償却!C54)</f>
        <v>-</v>
      </c>
      <c r="C79" s="1422"/>
      <c r="D79" s="1422"/>
      <c r="E79" s="1399"/>
      <c r="F79" s="1400"/>
      <c r="G79" s="1401"/>
      <c r="H79" s="1394"/>
      <c r="I79" s="1394"/>
      <c r="J79" s="124"/>
      <c r="K79" s="1431" t="str">
        <f>IF(⑥固定資産償却!F54=0,"-",⑥固定資産償却!F54)</f>
        <v>-</v>
      </c>
      <c r="L79" s="1432"/>
      <c r="M79" s="1167"/>
      <c r="N79" s="1395"/>
      <c r="O79" s="1396"/>
      <c r="Q79" s="1518"/>
      <c r="R79" s="1386" t="str">
        <f>IF(⑥固定資産償却!C15=0,"-",⑥固定資産償却!C15)</f>
        <v>-</v>
      </c>
      <c r="S79" s="1387"/>
      <c r="T79" s="1387"/>
      <c r="U79" s="1387"/>
      <c r="V79" s="1421" t="str">
        <f>IF(⑥固定資産償却!E15=0,"-",⑥固定資産償却!E15)</f>
        <v>-</v>
      </c>
      <c r="W79" s="1422"/>
      <c r="X79" s="1426"/>
      <c r="Y79" s="1386" t="str">
        <f>IF(⑥固定資産償却!D15=0,"-",⑥固定資産償却!D15)</f>
        <v>-</v>
      </c>
      <c r="Z79" s="1427"/>
      <c r="AA79" s="1434" t="str">
        <f>IF(⑥固定資産償却!F15=0,"-",⑥固定資産償却!F15)</f>
        <v>-</v>
      </c>
      <c r="AB79" s="1435"/>
      <c r="AC79" s="354" t="str">
        <f>IF(⑥固定資産償却!G15=0,"-",(⑨農家収支計画!$G$4+1988)-⑥固定資産償却!G15)</f>
        <v>-</v>
      </c>
      <c r="AD79" s="1395"/>
      <c r="AE79" s="1396"/>
    </row>
    <row r="80" spans="1:31" ht="16" customHeight="1" x14ac:dyDescent="0.2">
      <c r="A80" s="1693"/>
      <c r="B80" s="1421" t="str">
        <f>IF(⑥固定資産償却!C55=0,"-",⑥固定資産償却!C55)</f>
        <v>-</v>
      </c>
      <c r="C80" s="1422"/>
      <c r="D80" s="1422"/>
      <c r="E80" s="1399"/>
      <c r="F80" s="1400"/>
      <c r="G80" s="1401"/>
      <c r="H80" s="1394"/>
      <c r="I80" s="1394"/>
      <c r="J80" s="124"/>
      <c r="K80" s="1431" t="str">
        <f>IF(⑥固定資産償却!F55=0,"-",⑥固定資産償却!F55)</f>
        <v>-</v>
      </c>
      <c r="L80" s="1432"/>
      <c r="M80" s="1167"/>
      <c r="N80" s="1395"/>
      <c r="O80" s="1396"/>
      <c r="Q80" s="1518"/>
      <c r="R80" s="1386" t="str">
        <f>IF(⑥固定資産償却!C16=0,"-",⑥固定資産償却!C16)</f>
        <v>-</v>
      </c>
      <c r="S80" s="1387"/>
      <c r="T80" s="1387"/>
      <c r="U80" s="1387"/>
      <c r="V80" s="1421" t="str">
        <f>IF(⑥固定資産償却!E16=0,"-",⑥固定資産償却!E16)</f>
        <v>-</v>
      </c>
      <c r="W80" s="1422"/>
      <c r="X80" s="1426"/>
      <c r="Y80" s="1386" t="str">
        <f>IF(⑥固定資産償却!D16=0,"-",⑥固定資産償却!D16)</f>
        <v>-</v>
      </c>
      <c r="Z80" s="1427"/>
      <c r="AA80" s="1434" t="str">
        <f>IF(⑥固定資産償却!F16=0,"-",⑥固定資産償却!F16)</f>
        <v>-</v>
      </c>
      <c r="AB80" s="1435"/>
      <c r="AC80" s="354" t="str">
        <f>IF(⑥固定資産償却!G16=0,"-",(⑨農家収支計画!$G$4+1988)-⑥固定資産償却!G16)</f>
        <v>-</v>
      </c>
      <c r="AD80" s="1395"/>
      <c r="AE80" s="1396"/>
    </row>
    <row r="81" spans="1:31" ht="16" customHeight="1" x14ac:dyDescent="0.2">
      <c r="A81" s="1693"/>
      <c r="B81" s="1421" t="str">
        <f>IF(⑥固定資産償却!C56=0,"-",⑥固定資産償却!C56)</f>
        <v>-</v>
      </c>
      <c r="C81" s="1422"/>
      <c r="D81" s="1422"/>
      <c r="E81" s="1399"/>
      <c r="F81" s="1400"/>
      <c r="G81" s="1401"/>
      <c r="H81" s="1394"/>
      <c r="I81" s="1394"/>
      <c r="J81" s="124"/>
      <c r="K81" s="1431" t="str">
        <f>IF(⑥固定資産償却!F56=0,"-",⑥固定資産償却!F56)</f>
        <v>-</v>
      </c>
      <c r="L81" s="1432"/>
      <c r="M81" s="1167"/>
      <c r="N81" s="1395"/>
      <c r="O81" s="1396"/>
      <c r="Q81" s="1518"/>
      <c r="R81" s="1386" t="str">
        <f>IF(⑥固定資産償却!C17=0,"-",⑥固定資産償却!C17)</f>
        <v>-</v>
      </c>
      <c r="S81" s="1387"/>
      <c r="T81" s="1387"/>
      <c r="U81" s="1387"/>
      <c r="V81" s="1421" t="str">
        <f>IF(⑥固定資産償却!E17=0,"-",⑥固定資産償却!E17)</f>
        <v>-</v>
      </c>
      <c r="W81" s="1422"/>
      <c r="X81" s="1426"/>
      <c r="Y81" s="1386" t="str">
        <f>IF(⑥固定資産償却!D17=0,"-",⑥固定資産償却!D17)</f>
        <v>-</v>
      </c>
      <c r="Z81" s="1427"/>
      <c r="AA81" s="1434" t="str">
        <f>IF(⑥固定資産償却!F17=0,"-",⑥固定資産償却!F17)</f>
        <v>-</v>
      </c>
      <c r="AB81" s="1435"/>
      <c r="AC81" s="354" t="str">
        <f>IF(⑥固定資産償却!G17=0,"-",(⑨農家収支計画!$G$4+1988)-⑥固定資産償却!G17)</f>
        <v>-</v>
      </c>
      <c r="AD81" s="1395"/>
      <c r="AE81" s="1396"/>
    </row>
    <row r="82" spans="1:31" ht="16" customHeight="1" x14ac:dyDescent="0.2">
      <c r="A82" s="1693"/>
      <c r="B82" s="1421" t="str">
        <f>IF(⑥固定資産償却!C57=0,"-",⑥固定資産償却!C57)</f>
        <v>-</v>
      </c>
      <c r="C82" s="1422"/>
      <c r="D82" s="1422"/>
      <c r="E82" s="1399"/>
      <c r="F82" s="1400"/>
      <c r="G82" s="1401"/>
      <c r="H82" s="1394"/>
      <c r="I82" s="1394"/>
      <c r="J82" s="124"/>
      <c r="K82" s="1431" t="str">
        <f>IF(⑥固定資産償却!F57=0,"-",⑥固定資産償却!F57)</f>
        <v>-</v>
      </c>
      <c r="L82" s="1432"/>
      <c r="M82" s="1167"/>
      <c r="N82" s="1395"/>
      <c r="O82" s="1396"/>
      <c r="Q82" s="1518"/>
      <c r="R82" s="1386" t="str">
        <f>IF(⑥固定資産償却!C18=0,"-",⑥固定資産償却!C18)</f>
        <v>-</v>
      </c>
      <c r="S82" s="1387"/>
      <c r="T82" s="1387"/>
      <c r="U82" s="1387"/>
      <c r="V82" s="1421" t="str">
        <f>IF(⑥固定資産償却!E18=0,"-",⑥固定資産償却!E18)</f>
        <v>-</v>
      </c>
      <c r="W82" s="1422"/>
      <c r="X82" s="1426"/>
      <c r="Y82" s="1386" t="str">
        <f>IF(⑥固定資産償却!D18=0,"-",⑥固定資産償却!D18)</f>
        <v>-</v>
      </c>
      <c r="Z82" s="1427"/>
      <c r="AA82" s="1434" t="str">
        <f>IF(⑥固定資産償却!F18=0,"-",⑥固定資産償却!F18)</f>
        <v>-</v>
      </c>
      <c r="AB82" s="1435"/>
      <c r="AC82" s="354" t="str">
        <f>IF(⑥固定資産償却!G18=0,"-",(⑨農家収支計画!$G$4+1988)-⑥固定資産償却!G18)</f>
        <v>-</v>
      </c>
      <c r="AD82" s="1395"/>
      <c r="AE82" s="1396"/>
    </row>
    <row r="83" spans="1:31" ht="16" customHeight="1" x14ac:dyDescent="0.2">
      <c r="A83" s="1693"/>
      <c r="B83" s="1421" t="str">
        <f>IF(⑥固定資産償却!C58=0,"-",⑥固定資産償却!C58)</f>
        <v>-</v>
      </c>
      <c r="C83" s="1422"/>
      <c r="D83" s="1422"/>
      <c r="E83" s="1399"/>
      <c r="F83" s="1400"/>
      <c r="G83" s="1401"/>
      <c r="H83" s="1394"/>
      <c r="I83" s="1394"/>
      <c r="J83" s="124"/>
      <c r="K83" s="1431" t="str">
        <f>IF(⑥固定資産償却!F58=0,"-",⑥固定資産償却!F58)</f>
        <v>-</v>
      </c>
      <c r="L83" s="1432"/>
      <c r="M83" s="1167"/>
      <c r="N83" s="1395"/>
      <c r="O83" s="1396"/>
      <c r="Q83" s="1518"/>
      <c r="R83" s="1386" t="str">
        <f>IF(⑥固定資産償却!C19=0,"-",⑥固定資産償却!C19)</f>
        <v>-</v>
      </c>
      <c r="S83" s="1387"/>
      <c r="T83" s="1387"/>
      <c r="U83" s="1387"/>
      <c r="V83" s="1421" t="str">
        <f>IF(⑥固定資産償却!E19=0,"-",⑥固定資産償却!E19)</f>
        <v>-</v>
      </c>
      <c r="W83" s="1422"/>
      <c r="X83" s="1426"/>
      <c r="Y83" s="1386" t="str">
        <f>IF(⑥固定資産償却!D19=0,"-",⑥固定資産償却!D19)</f>
        <v>-</v>
      </c>
      <c r="Z83" s="1427"/>
      <c r="AA83" s="1434" t="str">
        <f>IF(⑥固定資産償却!F19=0,"-",⑥固定資産償却!F19)</f>
        <v>-</v>
      </c>
      <c r="AB83" s="1435"/>
      <c r="AC83" s="354" t="str">
        <f>IF(⑥固定資産償却!G19=0,"-",(⑨農家収支計画!$G$4+1988)-⑥固定資産償却!G19)</f>
        <v>-</v>
      </c>
      <c r="AD83" s="1395"/>
      <c r="AE83" s="1396"/>
    </row>
    <row r="84" spans="1:31" ht="16" customHeight="1" x14ac:dyDescent="0.2">
      <c r="A84" s="1693"/>
      <c r="B84" s="1421" t="str">
        <f>IF(⑥固定資産償却!C59=0,"-",⑥固定資産償却!C59)</f>
        <v>-</v>
      </c>
      <c r="C84" s="1422"/>
      <c r="D84" s="1422"/>
      <c r="E84" s="1399"/>
      <c r="F84" s="1400"/>
      <c r="G84" s="1401"/>
      <c r="H84" s="1394"/>
      <c r="I84" s="1394"/>
      <c r="J84" s="124"/>
      <c r="K84" s="1431" t="str">
        <f>IF(⑥固定資産償却!F59=0,"-",⑥固定資産償却!F59)</f>
        <v>-</v>
      </c>
      <c r="L84" s="1432"/>
      <c r="M84" s="1167"/>
      <c r="N84" s="1395"/>
      <c r="O84" s="1396"/>
      <c r="Q84" s="1518"/>
      <c r="R84" s="1386" t="str">
        <f>IF(⑥固定資産償却!C20=0,"-",⑥固定資産償却!C20)</f>
        <v>-</v>
      </c>
      <c r="S84" s="1387"/>
      <c r="T84" s="1387"/>
      <c r="U84" s="1387"/>
      <c r="V84" s="1421" t="str">
        <f>IF(⑥固定資産償却!E20=0,"-",⑥固定資産償却!E20)</f>
        <v>-</v>
      </c>
      <c r="W84" s="1422"/>
      <c r="X84" s="1426"/>
      <c r="Y84" s="1386" t="str">
        <f>IF(⑥固定資産償却!D20=0,"-",⑥固定資産償却!D20)</f>
        <v>-</v>
      </c>
      <c r="Z84" s="1427"/>
      <c r="AA84" s="1434" t="str">
        <f>IF(⑥固定資産償却!F20=0,"-",⑥固定資産償却!F20)</f>
        <v>-</v>
      </c>
      <c r="AB84" s="1435"/>
      <c r="AC84" s="354" t="str">
        <f>IF(⑥固定資産償却!G20=0,"-",(⑨農家収支計画!$G$4+1988)-⑥固定資産償却!G20)</f>
        <v>-</v>
      </c>
      <c r="AD84" s="1395"/>
      <c r="AE84" s="1396"/>
    </row>
    <row r="85" spans="1:31" ht="16" customHeight="1" x14ac:dyDescent="0.2">
      <c r="A85" s="1693"/>
      <c r="B85" s="1421" t="str">
        <f>IF(⑥固定資産償却!C60=0,"-",⑥固定資産償却!C60)</f>
        <v>-</v>
      </c>
      <c r="C85" s="1422"/>
      <c r="D85" s="1422"/>
      <c r="E85" s="1399"/>
      <c r="F85" s="1400"/>
      <c r="G85" s="1401"/>
      <c r="H85" s="1394"/>
      <c r="I85" s="1394"/>
      <c r="J85" s="124"/>
      <c r="K85" s="1431" t="str">
        <f>IF(⑥固定資産償却!F60=0,"-",⑥固定資産償却!F60)</f>
        <v>-</v>
      </c>
      <c r="L85" s="1432"/>
      <c r="M85" s="1167"/>
      <c r="N85" s="1395"/>
      <c r="O85" s="1396"/>
      <c r="Q85" s="1518"/>
      <c r="R85" s="1386" t="str">
        <f>IF(⑥固定資産償却!C21=0,"-",⑥固定資産償却!C21)</f>
        <v>-</v>
      </c>
      <c r="S85" s="1387"/>
      <c r="T85" s="1387"/>
      <c r="U85" s="1387"/>
      <c r="V85" s="1421" t="str">
        <f>IF(⑥固定資産償却!E21=0,"-",⑥固定資産償却!E21)</f>
        <v>-</v>
      </c>
      <c r="W85" s="1422"/>
      <c r="X85" s="1426"/>
      <c r="Y85" s="1386" t="str">
        <f>IF(⑥固定資産償却!D21=0,"-",⑥固定資産償却!D21)</f>
        <v>-</v>
      </c>
      <c r="Z85" s="1427"/>
      <c r="AA85" s="1434" t="str">
        <f>IF(⑥固定資産償却!F21=0,"-",⑥固定資産償却!F21)</f>
        <v>-</v>
      </c>
      <c r="AB85" s="1435"/>
      <c r="AC85" s="354" t="str">
        <f>IF(⑥固定資産償却!G21=0,"-",(⑨農家収支計画!$G$4+1988)-⑥固定資産償却!G21)</f>
        <v>-</v>
      </c>
      <c r="AD85" s="1395"/>
      <c r="AE85" s="1396"/>
    </row>
    <row r="86" spans="1:31" ht="16" customHeight="1" x14ac:dyDescent="0.2">
      <c r="A86" s="1693"/>
      <c r="B86" s="1421" t="str">
        <f>IF(⑥固定資産償却!C61=0,"-",⑥固定資産償却!C61)</f>
        <v>-</v>
      </c>
      <c r="C86" s="1422"/>
      <c r="D86" s="1422"/>
      <c r="E86" s="1399"/>
      <c r="F86" s="1400"/>
      <c r="G86" s="1401"/>
      <c r="H86" s="1394"/>
      <c r="I86" s="1394"/>
      <c r="J86" s="124"/>
      <c r="K86" s="1431" t="str">
        <f>IF(⑥固定資産償却!F61=0,"-",⑥固定資産償却!F61)</f>
        <v>-</v>
      </c>
      <c r="L86" s="1432"/>
      <c r="M86" s="1167"/>
      <c r="N86" s="1395"/>
      <c r="O86" s="1396"/>
      <c r="Q86" s="1518"/>
      <c r="R86" s="1386" t="str">
        <f>IF(⑥固定資産償却!C22=0,"-",⑥固定資産償却!C22)</f>
        <v>-</v>
      </c>
      <c r="S86" s="1387"/>
      <c r="T86" s="1387"/>
      <c r="U86" s="1387"/>
      <c r="V86" s="1421" t="str">
        <f>IF(⑥固定資産償却!E22=0,"-",⑥固定資産償却!E22)</f>
        <v>-</v>
      </c>
      <c r="W86" s="1422"/>
      <c r="X86" s="1426"/>
      <c r="Y86" s="1386" t="str">
        <f>IF(⑥固定資産償却!D22=0,"-",⑥固定資産償却!D22)</f>
        <v>-</v>
      </c>
      <c r="Z86" s="1427"/>
      <c r="AA86" s="1434" t="str">
        <f>IF(⑥固定資産償却!F22=0,"-",⑥固定資産償却!F22)</f>
        <v>-</v>
      </c>
      <c r="AB86" s="1435"/>
      <c r="AC86" s="354" t="str">
        <f>IF(⑥固定資産償却!G22=0,"-",(⑨農家収支計画!$G$4+1988)-⑥固定資産償却!G22)</f>
        <v>-</v>
      </c>
      <c r="AD86" s="1395"/>
      <c r="AE86" s="1396"/>
    </row>
    <row r="87" spans="1:31" ht="16" customHeight="1" x14ac:dyDescent="0.2">
      <c r="A87" s="1693"/>
      <c r="B87" s="1421" t="str">
        <f>IF(⑥固定資産償却!C62=0,"-",⑥固定資産償却!C62)</f>
        <v>-</v>
      </c>
      <c r="C87" s="1422"/>
      <c r="D87" s="1422"/>
      <c r="E87" s="1399"/>
      <c r="F87" s="1400"/>
      <c r="G87" s="1401"/>
      <c r="H87" s="1394"/>
      <c r="I87" s="1394"/>
      <c r="J87" s="124"/>
      <c r="K87" s="1431" t="str">
        <f>IF(⑥固定資産償却!F62=0,"-",⑥固定資産償却!F62)</f>
        <v>-</v>
      </c>
      <c r="L87" s="1432"/>
      <c r="M87" s="1167"/>
      <c r="N87" s="1395"/>
      <c r="O87" s="1396"/>
      <c r="Q87" s="1518"/>
      <c r="R87" s="1386" t="str">
        <f>IF(⑥固定資産償却!C23=0,"-",⑥固定資産償却!C23)</f>
        <v>-</v>
      </c>
      <c r="S87" s="1387"/>
      <c r="T87" s="1387"/>
      <c r="U87" s="1387"/>
      <c r="V87" s="1421" t="str">
        <f>IF(⑥固定資産償却!E23=0,"-",⑥固定資産償却!E23)</f>
        <v>-</v>
      </c>
      <c r="W87" s="1422"/>
      <c r="X87" s="1426"/>
      <c r="Y87" s="1386" t="str">
        <f>IF(⑥固定資産償却!D23=0,"-",⑥固定資産償却!D23)</f>
        <v>-</v>
      </c>
      <c r="Z87" s="1427"/>
      <c r="AA87" s="1434" t="str">
        <f>IF(⑥固定資産償却!F23=0,"-",⑥固定資産償却!F23)</f>
        <v>-</v>
      </c>
      <c r="AB87" s="1435"/>
      <c r="AC87" s="354" t="str">
        <f>IF(⑥固定資産償却!G23=0,"-",(⑨農家収支計画!$G$4+1988)-⑥固定資産償却!G23)</f>
        <v>-</v>
      </c>
      <c r="AD87" s="1395"/>
      <c r="AE87" s="1396"/>
    </row>
    <row r="88" spans="1:31" ht="16" customHeight="1" x14ac:dyDescent="0.2">
      <c r="A88" s="1693"/>
      <c r="B88" s="1421" t="str">
        <f>IF(⑥固定資産償却!C63=0,"-",⑥固定資産償却!C63)</f>
        <v>-</v>
      </c>
      <c r="C88" s="1422"/>
      <c r="D88" s="1422"/>
      <c r="E88" s="1399"/>
      <c r="F88" s="1400"/>
      <c r="G88" s="1401"/>
      <c r="H88" s="1394"/>
      <c r="I88" s="1394"/>
      <c r="J88" s="124"/>
      <c r="K88" s="1431" t="str">
        <f>IF(⑥固定資産償却!F63=0,"-",⑥固定資産償却!F63)</f>
        <v>-</v>
      </c>
      <c r="L88" s="1432"/>
      <c r="M88" s="1167"/>
      <c r="N88" s="1395"/>
      <c r="O88" s="1396"/>
      <c r="Q88" s="1518"/>
      <c r="R88" s="1386" t="str">
        <f>IF(⑥固定資産償却!C24=0,"-",⑥固定資産償却!C24)</f>
        <v>-</v>
      </c>
      <c r="S88" s="1387"/>
      <c r="T88" s="1387"/>
      <c r="U88" s="1387"/>
      <c r="V88" s="1421" t="str">
        <f>IF(⑥固定資産償却!E24=0,"-",⑥固定資産償却!E24)</f>
        <v>-</v>
      </c>
      <c r="W88" s="1422"/>
      <c r="X88" s="1426"/>
      <c r="Y88" s="1386" t="str">
        <f>IF(⑥固定資産償却!D24=0,"-",⑥固定資産償却!D24)</f>
        <v>-</v>
      </c>
      <c r="Z88" s="1427"/>
      <c r="AA88" s="1434" t="str">
        <f>IF(⑥固定資産償却!F24=0,"-",⑥固定資産償却!F24)</f>
        <v>-</v>
      </c>
      <c r="AB88" s="1435"/>
      <c r="AC88" s="354" t="str">
        <f>IF(⑥固定資産償却!G24=0,"-",(⑨農家収支計画!$G$4+1988)-⑥固定資産償却!G24)</f>
        <v>-</v>
      </c>
      <c r="AD88" s="1395"/>
      <c r="AE88" s="1396"/>
    </row>
    <row r="89" spans="1:31" ht="16" customHeight="1" x14ac:dyDescent="0.2">
      <c r="A89" s="1693"/>
      <c r="B89" s="1421" t="str">
        <f>IF(⑥固定資産償却!C64=0,"-",⑥固定資産償却!C64)</f>
        <v>-</v>
      </c>
      <c r="C89" s="1422"/>
      <c r="D89" s="1422"/>
      <c r="E89" s="1399"/>
      <c r="F89" s="1400"/>
      <c r="G89" s="1401"/>
      <c r="H89" s="1394"/>
      <c r="I89" s="1394"/>
      <c r="J89" s="124"/>
      <c r="K89" s="1431" t="str">
        <f>IF(⑥固定資産償却!F64=0,"-",⑥固定資産償却!F64)</f>
        <v>-</v>
      </c>
      <c r="L89" s="1432"/>
      <c r="M89" s="1167"/>
      <c r="N89" s="1395"/>
      <c r="O89" s="1396"/>
      <c r="Q89" s="1518"/>
      <c r="R89" s="1386" t="str">
        <f>IF(⑥固定資産償却!C25=0,"-",⑥固定資産償却!C25)</f>
        <v>-</v>
      </c>
      <c r="S89" s="1387"/>
      <c r="T89" s="1387"/>
      <c r="U89" s="1387"/>
      <c r="V89" s="1421" t="str">
        <f>IF(⑥固定資産償却!E25=0,"-",⑥固定資産償却!E25)</f>
        <v>-</v>
      </c>
      <c r="W89" s="1422"/>
      <c r="X89" s="1426"/>
      <c r="Y89" s="1386" t="str">
        <f>IF(⑥固定資産償却!D25=0,"-",⑥固定資産償却!D25)</f>
        <v>-</v>
      </c>
      <c r="Z89" s="1427"/>
      <c r="AA89" s="1434" t="str">
        <f>IF(⑥固定資産償却!F25=0,"-",⑥固定資産償却!F25)</f>
        <v>-</v>
      </c>
      <c r="AB89" s="1435"/>
      <c r="AC89" s="354" t="str">
        <f>IF(⑥固定資産償却!G25=0,"-",(⑨農家収支計画!$G$4+1988)-⑥固定資産償却!G25)</f>
        <v>-</v>
      </c>
      <c r="AD89" s="1395"/>
      <c r="AE89" s="1396"/>
    </row>
    <row r="90" spans="1:31" ht="16" customHeight="1" x14ac:dyDescent="0.2">
      <c r="A90" s="1693"/>
      <c r="B90" s="1421" t="str">
        <f>IF(⑥固定資産償却!C65=0,"-",⑥固定資産償却!C65)</f>
        <v>-</v>
      </c>
      <c r="C90" s="1422"/>
      <c r="D90" s="1422"/>
      <c r="E90" s="1399"/>
      <c r="F90" s="1400"/>
      <c r="G90" s="1401"/>
      <c r="H90" s="1394"/>
      <c r="I90" s="1394"/>
      <c r="J90" s="124"/>
      <c r="K90" s="1431" t="str">
        <f>IF(⑥固定資産償却!F65=0,"-",⑥固定資産償却!F65)</f>
        <v>-</v>
      </c>
      <c r="L90" s="1432"/>
      <c r="M90" s="1167"/>
      <c r="N90" s="1395"/>
      <c r="O90" s="1396"/>
      <c r="Q90" s="1518"/>
      <c r="R90" s="1386" t="str">
        <f>IF(⑥固定資産償却!C26=0,"-",⑥固定資産償却!C26)</f>
        <v>-</v>
      </c>
      <c r="S90" s="1387"/>
      <c r="T90" s="1387"/>
      <c r="U90" s="1387"/>
      <c r="V90" s="1421" t="str">
        <f>IF(⑥固定資産償却!E26=0,"-",⑥固定資産償却!E26)</f>
        <v>-</v>
      </c>
      <c r="W90" s="1422"/>
      <c r="X90" s="1426"/>
      <c r="Y90" s="1386" t="str">
        <f>IF(⑥固定資産償却!D26=0,"-",⑥固定資産償却!D26)</f>
        <v>-</v>
      </c>
      <c r="Z90" s="1427"/>
      <c r="AA90" s="1434" t="str">
        <f>IF(⑥固定資産償却!F26=0,"-",⑥固定資産償却!F26)</f>
        <v>-</v>
      </c>
      <c r="AB90" s="1435"/>
      <c r="AC90" s="354" t="str">
        <f>IF(⑥固定資産償却!G26=0,"-",(⑨農家収支計画!$G$4+1988)-⑥固定資産償却!G26)</f>
        <v>-</v>
      </c>
      <c r="AD90" s="1395"/>
      <c r="AE90" s="1396"/>
    </row>
    <row r="91" spans="1:31" ht="16" customHeight="1" x14ac:dyDescent="0.2">
      <c r="A91" s="1693"/>
      <c r="B91" s="1421" t="str">
        <f>IF(⑥固定資産償却!C66=0,"-",⑥固定資産償却!C66)</f>
        <v>-</v>
      </c>
      <c r="C91" s="1422"/>
      <c r="D91" s="1422"/>
      <c r="E91" s="1399"/>
      <c r="F91" s="1400"/>
      <c r="G91" s="1401"/>
      <c r="H91" s="1394"/>
      <c r="I91" s="1394"/>
      <c r="J91" s="124"/>
      <c r="K91" s="1431" t="str">
        <f>IF(⑥固定資産償却!F66=0,"-",⑥固定資産償却!F66)</f>
        <v>-</v>
      </c>
      <c r="L91" s="1432"/>
      <c r="M91" s="1167"/>
      <c r="N91" s="1395"/>
      <c r="O91" s="1396"/>
      <c r="Q91" s="1518"/>
      <c r="R91" s="1386" t="str">
        <f>IF(⑥固定資産償却!C27=0,"-",⑥固定資産償却!C27)</f>
        <v>-</v>
      </c>
      <c r="S91" s="1387"/>
      <c r="T91" s="1387"/>
      <c r="U91" s="1387"/>
      <c r="V91" s="1421" t="str">
        <f>IF(⑥固定資産償却!E27=0,"-",⑥固定資産償却!E27)</f>
        <v>-</v>
      </c>
      <c r="W91" s="1422"/>
      <c r="X91" s="1426"/>
      <c r="Y91" s="1386" t="str">
        <f>IF(⑥固定資産償却!D27=0,"-",⑥固定資産償却!D27)</f>
        <v>-</v>
      </c>
      <c r="Z91" s="1427"/>
      <c r="AA91" s="1434" t="str">
        <f>IF(⑥固定資産償却!F27=0,"-",⑥固定資産償却!F27)</f>
        <v>-</v>
      </c>
      <c r="AB91" s="1435"/>
      <c r="AC91" s="354" t="str">
        <f>IF(⑥固定資産償却!G27=0,"-",(⑨農家収支計画!$G$4+1988)-⑥固定資産償却!G27)</f>
        <v>-</v>
      </c>
      <c r="AD91" s="1395"/>
      <c r="AE91" s="1396"/>
    </row>
    <row r="92" spans="1:31" ht="16" customHeight="1" x14ac:dyDescent="0.2">
      <c r="A92" s="1693"/>
      <c r="B92" s="1421" t="str">
        <f>IF(⑥固定資産償却!C67=0,"-",⑥固定資産償却!C67)</f>
        <v>-</v>
      </c>
      <c r="C92" s="1422"/>
      <c r="D92" s="1422"/>
      <c r="E92" s="1399"/>
      <c r="F92" s="1400"/>
      <c r="G92" s="1401"/>
      <c r="H92" s="1394"/>
      <c r="I92" s="1394"/>
      <c r="J92" s="124"/>
      <c r="K92" s="1431" t="str">
        <f>IF(⑥固定資産償却!F67=0,"-",⑥固定資産償却!F67)</f>
        <v>-</v>
      </c>
      <c r="L92" s="1432"/>
      <c r="M92" s="1167"/>
      <c r="N92" s="1395"/>
      <c r="O92" s="1396"/>
      <c r="Q92" s="1518"/>
      <c r="R92" s="1386" t="str">
        <f>IF(⑥固定資産償却!C28=0,"-",⑥固定資産償却!C28)</f>
        <v>-</v>
      </c>
      <c r="S92" s="1387"/>
      <c r="T92" s="1387"/>
      <c r="U92" s="1387"/>
      <c r="V92" s="1421" t="str">
        <f>IF(⑥固定資産償却!E28=0,"-",⑥固定資産償却!E28)</f>
        <v>-</v>
      </c>
      <c r="W92" s="1422"/>
      <c r="X92" s="1426"/>
      <c r="Y92" s="1386" t="str">
        <f>IF(⑥固定資産償却!D28=0,"-",⑥固定資産償却!D28)</f>
        <v>-</v>
      </c>
      <c r="Z92" s="1427"/>
      <c r="AA92" s="1434" t="str">
        <f>IF(⑥固定資産償却!F28=0,"-",⑥固定資産償却!F28)</f>
        <v>-</v>
      </c>
      <c r="AB92" s="1435"/>
      <c r="AC92" s="354" t="str">
        <f>IF(⑥固定資産償却!G28=0,"-",(⑨農家収支計画!$G$4+1988)-⑥固定資産償却!G28)</f>
        <v>-</v>
      </c>
      <c r="AD92" s="1395"/>
      <c r="AE92" s="1396"/>
    </row>
    <row r="93" spans="1:31" ht="16" customHeight="1" x14ac:dyDescent="0.2">
      <c r="A93" s="1693"/>
      <c r="B93" s="1421" t="str">
        <f>IF(⑥固定資産償却!C68=0,"-",⑥固定資産償却!C68)</f>
        <v>-</v>
      </c>
      <c r="C93" s="1422"/>
      <c r="D93" s="1422"/>
      <c r="E93" s="1399"/>
      <c r="F93" s="1400"/>
      <c r="G93" s="1401"/>
      <c r="H93" s="1394"/>
      <c r="I93" s="1394"/>
      <c r="J93" s="124"/>
      <c r="K93" s="1431" t="str">
        <f>IF(⑥固定資産償却!F68=0,"-",⑥固定資産償却!F68)</f>
        <v>-</v>
      </c>
      <c r="L93" s="1432"/>
      <c r="M93" s="1167"/>
      <c r="N93" s="1395"/>
      <c r="O93" s="1396"/>
      <c r="Q93" s="1518"/>
      <c r="R93" s="1386" t="str">
        <f>IF(⑥固定資産償却!C29=0,"-",⑥固定資産償却!C29)</f>
        <v>-</v>
      </c>
      <c r="S93" s="1387"/>
      <c r="T93" s="1387"/>
      <c r="U93" s="1387"/>
      <c r="V93" s="1421" t="str">
        <f>IF(⑥固定資産償却!E29=0,"-",⑥固定資産償却!E29)</f>
        <v>-</v>
      </c>
      <c r="W93" s="1422"/>
      <c r="X93" s="1426"/>
      <c r="Y93" s="1386" t="str">
        <f>IF(⑥固定資産償却!D29=0,"-",⑥固定資産償却!D29)</f>
        <v>-</v>
      </c>
      <c r="Z93" s="1427"/>
      <c r="AA93" s="1434" t="str">
        <f>IF(⑥固定資産償却!F29=0,"-",⑥固定資産償却!F29)</f>
        <v>-</v>
      </c>
      <c r="AB93" s="1435"/>
      <c r="AC93" s="354" t="str">
        <f>IF(⑥固定資産償却!G29=0,"-",(⑨農家収支計画!$G$4+1988)-⑥固定資産償却!G29)</f>
        <v>-</v>
      </c>
      <c r="AD93" s="1395"/>
      <c r="AE93" s="1396"/>
    </row>
    <row r="94" spans="1:31" ht="16" customHeight="1" x14ac:dyDescent="0.2">
      <c r="A94" s="1693"/>
      <c r="B94" s="1421" t="str">
        <f>IF(⑥固定資産償却!C69=0,"-",⑥固定資産償却!C69)</f>
        <v>-</v>
      </c>
      <c r="C94" s="1422"/>
      <c r="D94" s="1422"/>
      <c r="E94" s="1399"/>
      <c r="F94" s="1400"/>
      <c r="G94" s="1401"/>
      <c r="H94" s="1394"/>
      <c r="I94" s="1394"/>
      <c r="J94" s="124"/>
      <c r="K94" s="1431" t="str">
        <f>IF(⑥固定資産償却!F69=0,"-",⑥固定資産償却!F69)</f>
        <v>-</v>
      </c>
      <c r="L94" s="1432"/>
      <c r="M94" s="1167"/>
      <c r="N94" s="1395"/>
      <c r="O94" s="1396"/>
      <c r="Q94" s="1518"/>
      <c r="R94" s="1386" t="str">
        <f>IF(⑥固定資産償却!C30=0,"-",⑥固定資産償却!C30)</f>
        <v>-</v>
      </c>
      <c r="S94" s="1387"/>
      <c r="T94" s="1387"/>
      <c r="U94" s="1387"/>
      <c r="V94" s="1421" t="str">
        <f>IF(⑥固定資産償却!E30=0,"-",⑥固定資産償却!E30)</f>
        <v>-</v>
      </c>
      <c r="W94" s="1422"/>
      <c r="X94" s="1426"/>
      <c r="Y94" s="1386" t="str">
        <f>IF(⑥固定資産償却!D30=0,"-",⑥固定資産償却!D30)</f>
        <v>-</v>
      </c>
      <c r="Z94" s="1427"/>
      <c r="AA94" s="1434" t="str">
        <f>IF(⑥固定資産償却!F30=0,"-",⑥固定資産償却!F30)</f>
        <v>-</v>
      </c>
      <c r="AB94" s="1435"/>
      <c r="AC94" s="354" t="str">
        <f>IF(⑥固定資産償却!G30=0,"-",(⑨農家収支計画!$G$4+1988)-⑥固定資産償却!G30)</f>
        <v>-</v>
      </c>
      <c r="AD94" s="1395"/>
      <c r="AE94" s="1396"/>
    </row>
    <row r="95" spans="1:31" ht="16" customHeight="1" x14ac:dyDescent="0.2">
      <c r="A95" s="1693"/>
      <c r="B95" s="1421" t="str">
        <f>IF(⑥固定資産償却!C70=0,"-",⑥固定資産償却!C70)</f>
        <v>-</v>
      </c>
      <c r="C95" s="1422"/>
      <c r="D95" s="1422"/>
      <c r="E95" s="246"/>
      <c r="F95" s="247"/>
      <c r="G95" s="248"/>
      <c r="H95" s="1394"/>
      <c r="I95" s="1394"/>
      <c r="J95" s="124"/>
      <c r="K95" s="1431" t="str">
        <f>IF(⑥固定資産償却!F70=0,"-",⑥固定資産償却!F70)</f>
        <v>-</v>
      </c>
      <c r="L95" s="1432"/>
      <c r="M95" s="1167"/>
      <c r="N95" s="1395"/>
      <c r="O95" s="1396"/>
      <c r="Q95" s="1518"/>
      <c r="R95" s="1386" t="str">
        <f>IF(⑥固定資産償却!C31=0,"-",⑥固定資産償却!C31)</f>
        <v>-</v>
      </c>
      <c r="S95" s="1387"/>
      <c r="T95" s="1387"/>
      <c r="U95" s="1387"/>
      <c r="V95" s="1421" t="str">
        <f>IF(⑥固定資産償却!E31=0,"-",⑥固定資産償却!E31)</f>
        <v>-</v>
      </c>
      <c r="W95" s="1422"/>
      <c r="X95" s="1426"/>
      <c r="Y95" s="1386" t="str">
        <f>IF(⑥固定資産償却!D31=0,"-",⑥固定資産償却!D31)</f>
        <v>-</v>
      </c>
      <c r="Z95" s="1427"/>
      <c r="AA95" s="1434" t="str">
        <f>IF(⑥固定資産償却!F31=0,"-",⑥固定資産償却!F31)</f>
        <v>-</v>
      </c>
      <c r="AB95" s="1435"/>
      <c r="AC95" s="354" t="str">
        <f>IF(⑥固定資産償却!G31=0,"-",(⑨農家収支計画!$G$4+1988)-⑥固定資産償却!G31)</f>
        <v>-</v>
      </c>
      <c r="AD95" s="1395"/>
      <c r="AE95" s="1396"/>
    </row>
    <row r="96" spans="1:31" ht="16" customHeight="1" x14ac:dyDescent="0.2">
      <c r="A96" s="1693"/>
      <c r="B96" s="1421" t="str">
        <f>IF(⑥固定資産償却!C71=0,"-",⑥固定資産償却!C71)</f>
        <v>-</v>
      </c>
      <c r="C96" s="1422"/>
      <c r="D96" s="1422"/>
      <c r="E96" s="246"/>
      <c r="F96" s="247"/>
      <c r="G96" s="248"/>
      <c r="H96" s="1394"/>
      <c r="I96" s="1394"/>
      <c r="J96" s="124"/>
      <c r="K96" s="1431" t="str">
        <f>IF(⑥固定資産償却!F71=0,"-",⑥固定資産償却!F71)</f>
        <v>-</v>
      </c>
      <c r="L96" s="1432"/>
      <c r="M96" s="1167"/>
      <c r="N96" s="1395"/>
      <c r="O96" s="1396"/>
      <c r="Q96" s="1518"/>
      <c r="R96" s="1386" t="str">
        <f>IF(⑥固定資産償却!C32=0,"-",⑥固定資産償却!C32)</f>
        <v>-</v>
      </c>
      <c r="S96" s="1387"/>
      <c r="T96" s="1387"/>
      <c r="U96" s="1387"/>
      <c r="V96" s="1421" t="str">
        <f>IF(⑥固定資産償却!E32=0,"-",⑥固定資産償却!E32)</f>
        <v>-</v>
      </c>
      <c r="W96" s="1422"/>
      <c r="X96" s="1426"/>
      <c r="Y96" s="1386" t="str">
        <f>IF(⑥固定資産償却!D32=0,"-",⑥固定資産償却!D32)</f>
        <v>-</v>
      </c>
      <c r="Z96" s="1427"/>
      <c r="AA96" s="1434" t="str">
        <f>IF(⑥固定資産償却!F32=0,"-",⑥固定資産償却!F32)</f>
        <v>-</v>
      </c>
      <c r="AB96" s="1435"/>
      <c r="AC96" s="354" t="str">
        <f>IF(⑥固定資産償却!G32=0,"-",(⑨農家収支計画!$G$4+1988)-⑥固定資産償却!G32)</f>
        <v>-</v>
      </c>
      <c r="AD96" s="1395"/>
      <c r="AE96" s="1396"/>
    </row>
    <row r="97" spans="1:31" ht="16" customHeight="1" x14ac:dyDescent="0.2">
      <c r="A97" s="1693"/>
      <c r="B97" s="1421" t="str">
        <f>IF(⑥固定資産償却!C72=0,"-",⑥固定資産償却!C72)</f>
        <v>-</v>
      </c>
      <c r="C97" s="1422"/>
      <c r="D97" s="1422"/>
      <c r="E97" s="246"/>
      <c r="F97" s="247"/>
      <c r="G97" s="248"/>
      <c r="H97" s="1394"/>
      <c r="I97" s="1394"/>
      <c r="J97" s="124"/>
      <c r="K97" s="1431" t="str">
        <f>IF(⑥固定資産償却!F72=0,"-",⑥固定資産償却!F72)</f>
        <v>-</v>
      </c>
      <c r="L97" s="1432"/>
      <c r="M97" s="1167"/>
      <c r="N97" s="1395"/>
      <c r="O97" s="1396"/>
      <c r="Q97" s="1518"/>
      <c r="R97" s="1386" t="str">
        <f>IF(⑥固定資産償却!C33=0,"-",⑥固定資産償却!C33)</f>
        <v>-</v>
      </c>
      <c r="S97" s="1387"/>
      <c r="T97" s="1387"/>
      <c r="U97" s="1387"/>
      <c r="V97" s="1421" t="str">
        <f>IF(⑥固定資産償却!E33=0,"-",⑥固定資産償却!E33)</f>
        <v>-</v>
      </c>
      <c r="W97" s="1422"/>
      <c r="X97" s="1426"/>
      <c r="Y97" s="1386" t="str">
        <f>IF(⑥固定資産償却!D33=0,"-",⑥固定資産償却!D33)</f>
        <v>-</v>
      </c>
      <c r="Z97" s="1427"/>
      <c r="AA97" s="1434" t="str">
        <f>IF(⑥固定資産償却!F33=0,"-",⑥固定資産償却!F33)</f>
        <v>-</v>
      </c>
      <c r="AB97" s="1435"/>
      <c r="AC97" s="354" t="str">
        <f>IF(⑥固定資産償却!G33=0,"-",(⑨農家収支計画!$G$4+1988)-⑥固定資産償却!G33)</f>
        <v>-</v>
      </c>
      <c r="AD97" s="1395"/>
      <c r="AE97" s="1396"/>
    </row>
    <row r="98" spans="1:31" ht="16" customHeight="1" x14ac:dyDescent="0.2">
      <c r="A98" s="1693"/>
      <c r="B98" s="1421" t="str">
        <f>IF(⑥固定資産償却!C73=0,"-",⑥固定資産償却!C73)</f>
        <v>-</v>
      </c>
      <c r="C98" s="1422"/>
      <c r="D98" s="1422"/>
      <c r="E98" s="1399"/>
      <c r="F98" s="1400"/>
      <c r="G98" s="1401"/>
      <c r="H98" s="1394"/>
      <c r="I98" s="1394"/>
      <c r="J98" s="124"/>
      <c r="K98" s="1431" t="str">
        <f>IF(⑥固定資産償却!F73=0,"-",⑥固定資産償却!F73)</f>
        <v>-</v>
      </c>
      <c r="L98" s="1432"/>
      <c r="M98" s="1167"/>
      <c r="N98" s="1395"/>
      <c r="O98" s="1396"/>
      <c r="Q98" s="1518"/>
      <c r="R98" s="1386" t="str">
        <f>IF(⑥固定資産償却!C34=0,"-",⑥固定資産償却!C34)</f>
        <v>-</v>
      </c>
      <c r="S98" s="1387"/>
      <c r="T98" s="1387"/>
      <c r="U98" s="1387"/>
      <c r="V98" s="1421" t="str">
        <f>IF(⑥固定資産償却!E34=0,"-",⑥固定資産償却!E34)</f>
        <v>-</v>
      </c>
      <c r="W98" s="1422"/>
      <c r="X98" s="1426"/>
      <c r="Y98" s="1386" t="str">
        <f>IF(⑥固定資産償却!D34=0,"-",⑥固定資産償却!D34)</f>
        <v>-</v>
      </c>
      <c r="Z98" s="1427"/>
      <c r="AA98" s="1434" t="str">
        <f>IF(⑥固定資産償却!F34=0,"-",⑥固定資産償却!F34)</f>
        <v>-</v>
      </c>
      <c r="AB98" s="1435"/>
      <c r="AC98" s="354" t="str">
        <f>IF(⑥固定資産償却!G34=0,"-",(⑨農家収支計画!$G$4+1988)-⑥固定資産償却!G34)</f>
        <v>-</v>
      </c>
      <c r="AD98" s="1395"/>
      <c r="AE98" s="1396"/>
    </row>
    <row r="99" spans="1:31" ht="16" customHeight="1" x14ac:dyDescent="0.2">
      <c r="A99" s="1693"/>
      <c r="B99" s="1421" t="str">
        <f>IF(⑥固定資産償却!C74=0,"-",⑥固定資産償却!C74)</f>
        <v>-</v>
      </c>
      <c r="C99" s="1422"/>
      <c r="D99" s="1422"/>
      <c r="E99" s="1399"/>
      <c r="F99" s="1400"/>
      <c r="G99" s="1401"/>
      <c r="H99" s="1394"/>
      <c r="I99" s="1394"/>
      <c r="J99" s="124"/>
      <c r="K99" s="1431" t="str">
        <f>IF(⑥固定資産償却!F74=0,"-",⑥固定資産償却!F74)</f>
        <v>-</v>
      </c>
      <c r="L99" s="1432"/>
      <c r="M99" s="1167"/>
      <c r="N99" s="1395"/>
      <c r="O99" s="1396"/>
      <c r="Q99" s="1518"/>
      <c r="R99" s="1386" t="str">
        <f>IF(⑥固定資産償却!C35=0,"-",⑥固定資産償却!C35)</f>
        <v>-</v>
      </c>
      <c r="S99" s="1387"/>
      <c r="T99" s="1387"/>
      <c r="U99" s="1387"/>
      <c r="V99" s="1421" t="str">
        <f>IF(⑥固定資産償却!E35=0,"-",⑥固定資産償却!E35)</f>
        <v>-</v>
      </c>
      <c r="W99" s="1422"/>
      <c r="X99" s="1426"/>
      <c r="Y99" s="1386" t="str">
        <f>IF(⑥固定資産償却!D35=0,"-",⑥固定資産償却!D35)</f>
        <v>-</v>
      </c>
      <c r="Z99" s="1427"/>
      <c r="AA99" s="1434" t="str">
        <f>IF(⑥固定資産償却!F35=0,"-",⑥固定資産償却!F35)</f>
        <v>-</v>
      </c>
      <c r="AB99" s="1435"/>
      <c r="AC99" s="354" t="str">
        <f>IF(⑥固定資産償却!G35=0,"-",(⑨農家収支計画!$G$4+1988)-⑥固定資産償却!G35)</f>
        <v>-</v>
      </c>
      <c r="AD99" s="1395"/>
      <c r="AE99" s="1396"/>
    </row>
    <row r="100" spans="1:31" ht="16" customHeight="1" x14ac:dyDescent="0.2">
      <c r="A100" s="1693"/>
      <c r="B100" s="1397"/>
      <c r="C100" s="1398"/>
      <c r="D100" s="1398"/>
      <c r="E100" s="1399"/>
      <c r="F100" s="1400"/>
      <c r="G100" s="1401"/>
      <c r="H100" s="1394"/>
      <c r="I100" s="1394"/>
      <c r="J100" s="124"/>
      <c r="K100" s="1388"/>
      <c r="L100" s="1389"/>
      <c r="M100" s="1167"/>
      <c r="N100" s="1395"/>
      <c r="O100" s="1396"/>
      <c r="Q100" s="1518"/>
      <c r="R100" s="1386" t="str">
        <f>IF(⑥固定資産償却!C36=0,"-",⑥固定資産償却!C36)</f>
        <v>-</v>
      </c>
      <c r="S100" s="1387"/>
      <c r="T100" s="1387"/>
      <c r="U100" s="1387"/>
      <c r="V100" s="1421" t="str">
        <f>IF(⑥固定資産償却!E36=0,"-",⑥固定資産償却!E36)</f>
        <v>-</v>
      </c>
      <c r="W100" s="1422"/>
      <c r="X100" s="1426"/>
      <c r="Y100" s="1386" t="str">
        <f>IF(⑥固定資産償却!D36=0,"-",⑥固定資産償却!D36)</f>
        <v>-</v>
      </c>
      <c r="Z100" s="1427"/>
      <c r="AA100" s="1434" t="str">
        <f>IF(⑥固定資産償却!F36=0,"-",⑥固定資産償却!F36)</f>
        <v>-</v>
      </c>
      <c r="AB100" s="1435"/>
      <c r="AC100" s="354" t="str">
        <f>IF(⑥固定資産償却!G36=0,"-",(⑨農家収支計画!$G$4+1988)-⑥固定資産償却!G36)</f>
        <v>-</v>
      </c>
      <c r="AD100" s="1395"/>
      <c r="AE100" s="1396"/>
    </row>
    <row r="101" spans="1:31" ht="16" customHeight="1" x14ac:dyDescent="0.2">
      <c r="A101" s="1693"/>
      <c r="B101" s="1397"/>
      <c r="C101" s="1398"/>
      <c r="D101" s="1398"/>
      <c r="E101" s="1399"/>
      <c r="F101" s="1400"/>
      <c r="G101" s="1401"/>
      <c r="H101" s="1394"/>
      <c r="I101" s="1394"/>
      <c r="J101" s="124"/>
      <c r="K101" s="1388"/>
      <c r="L101" s="1389"/>
      <c r="M101" s="1167"/>
      <c r="N101" s="1395"/>
      <c r="O101" s="1396"/>
      <c r="Q101" s="1518"/>
      <c r="R101" s="1386" t="str">
        <f>IF(⑥固定資産償却!C37=0,"-",⑥固定資産償却!C37)</f>
        <v>-</v>
      </c>
      <c r="S101" s="1387"/>
      <c r="T101" s="1387"/>
      <c r="U101" s="1387"/>
      <c r="V101" s="1421" t="str">
        <f>IF(⑥固定資産償却!E37=0,"-",⑥固定資産償却!E37)</f>
        <v>-</v>
      </c>
      <c r="W101" s="1422"/>
      <c r="X101" s="1426"/>
      <c r="Y101" s="1386" t="str">
        <f>IF(⑥固定資産償却!D37=0,"-",⑥固定資産償却!D37)</f>
        <v>-</v>
      </c>
      <c r="Z101" s="1427"/>
      <c r="AA101" s="1434" t="str">
        <f>IF(⑥固定資産償却!F37=0,"-",⑥固定資産償却!F37)</f>
        <v>-</v>
      </c>
      <c r="AB101" s="1435"/>
      <c r="AC101" s="354" t="str">
        <f>IF(⑥固定資産償却!G37=0,"-",(⑨農家収支計画!$G$4+1988)-⑥固定資産償却!G37)</f>
        <v>-</v>
      </c>
      <c r="AD101" s="1395"/>
      <c r="AE101" s="1396"/>
    </row>
    <row r="102" spans="1:31" ht="16" customHeight="1" x14ac:dyDescent="0.2">
      <c r="A102" s="1693"/>
      <c r="B102" s="1397"/>
      <c r="C102" s="1398"/>
      <c r="D102" s="1398"/>
      <c r="E102" s="1399"/>
      <c r="F102" s="1400"/>
      <c r="G102" s="1401"/>
      <c r="H102" s="1394"/>
      <c r="I102" s="1394"/>
      <c r="J102" s="124"/>
      <c r="K102" s="1388"/>
      <c r="L102" s="1389"/>
      <c r="M102" s="1167"/>
      <c r="N102" s="1395"/>
      <c r="O102" s="1396"/>
      <c r="Q102" s="1518"/>
      <c r="R102" s="1489" t="str">
        <f>IF(⑥固定資産償却!C38=0,"-",⑥固定資産償却!C38)</f>
        <v>-</v>
      </c>
      <c r="S102" s="1490"/>
      <c r="T102" s="1490"/>
      <c r="U102" s="1490"/>
      <c r="V102" s="1383" t="str">
        <f>IF(⑥固定資産償却!E38=0,"-",⑥固定資産償却!E38)</f>
        <v>-</v>
      </c>
      <c r="W102" s="1384"/>
      <c r="X102" s="1385"/>
      <c r="Y102" s="1489" t="str">
        <f>IF(⑥固定資産償却!D38=0,"-",⑥固定資産償却!D38)</f>
        <v>-</v>
      </c>
      <c r="Z102" s="1491"/>
      <c r="AA102" s="1483" t="str">
        <f>IF(⑥固定資産償却!F38=0,"-",⑥固定資産償却!F38)</f>
        <v>-</v>
      </c>
      <c r="AB102" s="1484"/>
      <c r="AC102" s="443" t="str">
        <f>IF(⑥固定資産償却!G38=0,"-",(⑨農家収支計画!$G$4+1988)-⑥固定資産償却!G38)</f>
        <v>-</v>
      </c>
      <c r="AD102" s="1485"/>
      <c r="AE102" s="1486"/>
    </row>
    <row r="103" spans="1:31" ht="16" customHeight="1" thickBot="1" x14ac:dyDescent="0.25">
      <c r="A103" s="1693"/>
      <c r="B103" s="1689"/>
      <c r="C103" s="1690"/>
      <c r="D103" s="1690"/>
      <c r="E103" s="1689"/>
      <c r="F103" s="1690"/>
      <c r="G103" s="1691"/>
      <c r="H103" s="1680"/>
      <c r="I103" s="1680"/>
      <c r="J103" s="125"/>
      <c r="K103" s="1683"/>
      <c r="L103" s="1684"/>
      <c r="M103" s="1175"/>
      <c r="N103" s="1485"/>
      <c r="O103" s="1486"/>
      <c r="Q103" s="1519"/>
      <c r="R103" s="1495" t="s">
        <v>45</v>
      </c>
      <c r="S103" s="1496"/>
      <c r="T103" s="1496"/>
      <c r="U103" s="1497"/>
      <c r="V103" s="1479"/>
      <c r="W103" s="1480"/>
      <c r="X103" s="1481"/>
      <c r="Y103" s="1475">
        <f>SUM(Y69:Z102)</f>
        <v>0</v>
      </c>
      <c r="Z103" s="1482"/>
      <c r="AA103" s="1477">
        <f>SUM(AA69:AB102)</f>
        <v>0</v>
      </c>
      <c r="AB103" s="1478"/>
      <c r="AC103" s="122"/>
      <c r="AD103" s="1475">
        <f>SUM(AD69:AE102)</f>
        <v>0</v>
      </c>
      <c r="AE103" s="1476"/>
    </row>
    <row r="104" spans="1:31" ht="19.5" customHeight="1" thickBot="1" x14ac:dyDescent="0.25">
      <c r="A104" s="1694"/>
      <c r="B104" s="1506" t="s">
        <v>45</v>
      </c>
      <c r="C104" s="1507"/>
      <c r="D104" s="1508"/>
      <c r="E104" s="1479"/>
      <c r="F104" s="1480"/>
      <c r="G104" s="1481"/>
      <c r="H104" s="1700">
        <f>SUM(H69:H103)</f>
        <v>0</v>
      </c>
      <c r="I104" s="1700"/>
      <c r="J104" s="126" t="s">
        <v>585</v>
      </c>
      <c r="K104" s="1698">
        <f>SUM(K69:K103)</f>
        <v>0</v>
      </c>
      <c r="L104" s="1699"/>
      <c r="M104" s="1294"/>
      <c r="N104" s="1475">
        <f>SUM(N69:N103)</f>
        <v>0</v>
      </c>
      <c r="O104" s="1476"/>
      <c r="Q104" s="1509" t="s">
        <v>33</v>
      </c>
      <c r="R104" s="1510"/>
      <c r="S104" s="1510"/>
      <c r="T104" s="1510"/>
      <c r="U104" s="1511"/>
      <c r="V104" s="1512"/>
      <c r="W104" s="1513"/>
      <c r="X104" s="1514"/>
      <c r="Y104" s="1513"/>
      <c r="Z104" s="1514"/>
      <c r="AA104" s="1492">
        <f>SUM(K104,AA103)</f>
        <v>0</v>
      </c>
      <c r="AB104" s="1493"/>
      <c r="AC104" s="127"/>
      <c r="AD104" s="1492">
        <f>SUM(N38,N59,N65,AD42,AD50,N104,AD103)</f>
        <v>0</v>
      </c>
      <c r="AE104" s="1494"/>
    </row>
  </sheetData>
  <mergeCells count="820">
    <mergeCell ref="AA93:AB93"/>
    <mergeCell ref="Y93:Z93"/>
    <mergeCell ref="AA92:AB92"/>
    <mergeCell ref="R96:U96"/>
    <mergeCell ref="AA94:AB94"/>
    <mergeCell ref="Y96:Z96"/>
    <mergeCell ref="AA96:AB96"/>
    <mergeCell ref="AD86:AE86"/>
    <mergeCell ref="R87:U87"/>
    <mergeCell ref="V87:X87"/>
    <mergeCell ref="Y87:Z87"/>
    <mergeCell ref="AD87:AE87"/>
    <mergeCell ref="R86:U86"/>
    <mergeCell ref="V86:X86"/>
    <mergeCell ref="Y86:Z86"/>
    <mergeCell ref="AA86:AB86"/>
    <mergeCell ref="AA87:AB87"/>
    <mergeCell ref="AA88:AB88"/>
    <mergeCell ref="AA89:AB89"/>
    <mergeCell ref="AA91:AB91"/>
    <mergeCell ref="V89:X89"/>
    <mergeCell ref="AA90:AB90"/>
    <mergeCell ref="R93:U93"/>
    <mergeCell ref="R92:U92"/>
    <mergeCell ref="AD84:AE84"/>
    <mergeCell ref="R85:U85"/>
    <mergeCell ref="V85:X85"/>
    <mergeCell ref="Y85:Z85"/>
    <mergeCell ref="AA85:AB85"/>
    <mergeCell ref="AD85:AE85"/>
    <mergeCell ref="R84:U84"/>
    <mergeCell ref="V84:X84"/>
    <mergeCell ref="Y84:Z84"/>
    <mergeCell ref="AA84:AB84"/>
    <mergeCell ref="AD82:AE82"/>
    <mergeCell ref="R83:U83"/>
    <mergeCell ref="V83:X83"/>
    <mergeCell ref="Y83:Z83"/>
    <mergeCell ref="AA83:AB83"/>
    <mergeCell ref="AD83:AE83"/>
    <mergeCell ref="R82:U82"/>
    <mergeCell ref="V82:X82"/>
    <mergeCell ref="Y82:Z82"/>
    <mergeCell ref="AA82:AB82"/>
    <mergeCell ref="AD80:AE80"/>
    <mergeCell ref="R81:U81"/>
    <mergeCell ref="V81:X81"/>
    <mergeCell ref="Y81:Z81"/>
    <mergeCell ref="AA81:AB81"/>
    <mergeCell ref="AD81:AE81"/>
    <mergeCell ref="R80:U80"/>
    <mergeCell ref="V80:X80"/>
    <mergeCell ref="Y80:Z80"/>
    <mergeCell ref="AA80:AB80"/>
    <mergeCell ref="B88:D88"/>
    <mergeCell ref="E88:G88"/>
    <mergeCell ref="N83:O83"/>
    <mergeCell ref="H88:I88"/>
    <mergeCell ref="K88:L88"/>
    <mergeCell ref="AD74:AE74"/>
    <mergeCell ref="R75:U75"/>
    <mergeCell ref="V75:X75"/>
    <mergeCell ref="Y75:Z75"/>
    <mergeCell ref="AA75:AB75"/>
    <mergeCell ref="AD75:AE75"/>
    <mergeCell ref="R74:U74"/>
    <mergeCell ref="V74:X74"/>
    <mergeCell ref="Y74:Z74"/>
    <mergeCell ref="AA74:AB74"/>
    <mergeCell ref="AD76:AE76"/>
    <mergeCell ref="R77:U77"/>
    <mergeCell ref="V77:X77"/>
    <mergeCell ref="Y77:Z77"/>
    <mergeCell ref="AA77:AB77"/>
    <mergeCell ref="AD77:AE77"/>
    <mergeCell ref="R76:U76"/>
    <mergeCell ref="V76:X76"/>
    <mergeCell ref="Y76:Z76"/>
    <mergeCell ref="B90:D90"/>
    <mergeCell ref="E90:G90"/>
    <mergeCell ref="H90:I90"/>
    <mergeCell ref="K90:L90"/>
    <mergeCell ref="N90:O90"/>
    <mergeCell ref="B89:D89"/>
    <mergeCell ref="E89:G89"/>
    <mergeCell ref="H89:I89"/>
    <mergeCell ref="K89:L89"/>
    <mergeCell ref="E29:F29"/>
    <mergeCell ref="E23:F23"/>
    <mergeCell ref="G23:H23"/>
    <mergeCell ref="E24:F24"/>
    <mergeCell ref="G24:H24"/>
    <mergeCell ref="K55:L55"/>
    <mergeCell ref="A27:C27"/>
    <mergeCell ref="I27:K27"/>
    <mergeCell ref="E44:G44"/>
    <mergeCell ref="E25:F25"/>
    <mergeCell ref="E26:F26"/>
    <mergeCell ref="A30:AE30"/>
    <mergeCell ref="E42:G42"/>
    <mergeCell ref="H54:I54"/>
    <mergeCell ref="AD45:AE45"/>
    <mergeCell ref="AA43:AB43"/>
    <mergeCell ref="AA44:AB44"/>
    <mergeCell ref="U43:W43"/>
    <mergeCell ref="N45:O45"/>
    <mergeCell ref="K43:L43"/>
    <mergeCell ref="H44:I44"/>
    <mergeCell ref="N50:O50"/>
    <mergeCell ref="X45:Y45"/>
    <mergeCell ref="AD49:AE49"/>
    <mergeCell ref="E53:G53"/>
    <mergeCell ref="C51:D51"/>
    <mergeCell ref="K48:L48"/>
    <mergeCell ref="H46:I46"/>
    <mergeCell ref="K46:L46"/>
    <mergeCell ref="E50:G50"/>
    <mergeCell ref="H50:I50"/>
    <mergeCell ref="H45:I45"/>
    <mergeCell ref="C59:D59"/>
    <mergeCell ref="E59:G59"/>
    <mergeCell ref="E52:G52"/>
    <mergeCell ref="C50:D50"/>
    <mergeCell ref="H47:I47"/>
    <mergeCell ref="H48:I48"/>
    <mergeCell ref="E54:G54"/>
    <mergeCell ref="H56:I56"/>
    <mergeCell ref="H58:I58"/>
    <mergeCell ref="C54:D54"/>
    <mergeCell ref="K52:L52"/>
    <mergeCell ref="H53:I53"/>
    <mergeCell ref="H57:I57"/>
    <mergeCell ref="C45:D45"/>
    <mergeCell ref="C53:D53"/>
    <mergeCell ref="C55:D55"/>
    <mergeCell ref="N88:O88"/>
    <mergeCell ref="E87:G87"/>
    <mergeCell ref="H87:I87"/>
    <mergeCell ref="K87:L87"/>
    <mergeCell ref="E85:G85"/>
    <mergeCell ref="H85:I85"/>
    <mergeCell ref="K85:L85"/>
    <mergeCell ref="X37:Y37"/>
    <mergeCell ref="AD37:AE37"/>
    <mergeCell ref="N84:O84"/>
    <mergeCell ref="E65:G65"/>
    <mergeCell ref="K60:L60"/>
    <mergeCell ref="K61:L61"/>
    <mergeCell ref="H61:I61"/>
    <mergeCell ref="AD78:AE78"/>
    <mergeCell ref="R79:U79"/>
    <mergeCell ref="V79:X79"/>
    <mergeCell ref="Y79:Z79"/>
    <mergeCell ref="AA79:AB79"/>
    <mergeCell ref="AD79:AE79"/>
    <mergeCell ref="R78:U78"/>
    <mergeCell ref="V78:X78"/>
    <mergeCell ref="Y78:Z78"/>
    <mergeCell ref="AA78:AB78"/>
    <mergeCell ref="H81:I81"/>
    <mergeCell ref="K81:L81"/>
    <mergeCell ref="N81:O81"/>
    <mergeCell ref="H80:I80"/>
    <mergeCell ref="E69:G69"/>
    <mergeCell ref="N74:O74"/>
    <mergeCell ref="N75:O75"/>
    <mergeCell ref="K65:L65"/>
    <mergeCell ref="N54:O54"/>
    <mergeCell ref="K72:L72"/>
    <mergeCell ref="N62:O62"/>
    <mergeCell ref="N63:O63"/>
    <mergeCell ref="N64:O64"/>
    <mergeCell ref="N59:O59"/>
    <mergeCell ref="H60:J60"/>
    <mergeCell ref="N61:O61"/>
    <mergeCell ref="K59:L59"/>
    <mergeCell ref="H55:I55"/>
    <mergeCell ref="H63:I63"/>
    <mergeCell ref="K69:L69"/>
    <mergeCell ref="H64:I64"/>
    <mergeCell ref="H65:I65"/>
    <mergeCell ref="H72:I72"/>
    <mergeCell ref="H59:I59"/>
    <mergeCell ref="N72:O72"/>
    <mergeCell ref="N73:O73"/>
    <mergeCell ref="B72:D72"/>
    <mergeCell ref="C65:D65"/>
    <mergeCell ref="E60:G60"/>
    <mergeCell ref="E61:G61"/>
    <mergeCell ref="N60:O60"/>
    <mergeCell ref="N65:O65"/>
    <mergeCell ref="N68:O68"/>
    <mergeCell ref="K64:L64"/>
    <mergeCell ref="E62:G62"/>
    <mergeCell ref="E63:G63"/>
    <mergeCell ref="E64:G64"/>
    <mergeCell ref="B69:D69"/>
    <mergeCell ref="C60:D60"/>
    <mergeCell ref="E72:G72"/>
    <mergeCell ref="B71:D71"/>
    <mergeCell ref="E71:G71"/>
    <mergeCell ref="H70:I70"/>
    <mergeCell ref="K71:L71"/>
    <mergeCell ref="N71:O71"/>
    <mergeCell ref="C64:D64"/>
    <mergeCell ref="C63:D63"/>
    <mergeCell ref="R88:U88"/>
    <mergeCell ref="R72:U72"/>
    <mergeCell ref="V71:X71"/>
    <mergeCell ref="AA76:AB76"/>
    <mergeCell ref="AD33:AE33"/>
    <mergeCell ref="AD34:AE34"/>
    <mergeCell ref="X34:Y34"/>
    <mergeCell ref="X33:Y33"/>
    <mergeCell ref="AD44:AE44"/>
    <mergeCell ref="R43:R50"/>
    <mergeCell ref="S42:T42"/>
    <mergeCell ref="U42:W42"/>
    <mergeCell ref="U45:W45"/>
    <mergeCell ref="U35:W35"/>
    <mergeCell ref="AD42:AE42"/>
    <mergeCell ref="S45:T45"/>
    <mergeCell ref="AD38:AE38"/>
    <mergeCell ref="AA36:AB36"/>
    <mergeCell ref="AD43:AE43"/>
    <mergeCell ref="S38:T38"/>
    <mergeCell ref="S41:T41"/>
    <mergeCell ref="S39:T39"/>
    <mergeCell ref="AA48:AB48"/>
    <mergeCell ref="U46:W46"/>
    <mergeCell ref="AA45:AB45"/>
    <mergeCell ref="U44:W44"/>
    <mergeCell ref="AA69:AB69"/>
    <mergeCell ref="X44:Y44"/>
    <mergeCell ref="S46:T46"/>
    <mergeCell ref="U50:W50"/>
    <mergeCell ref="V68:X68"/>
    <mergeCell ref="V69:X69"/>
    <mergeCell ref="V70:X70"/>
    <mergeCell ref="AA71:AB71"/>
    <mergeCell ref="AA72:AB72"/>
    <mergeCell ref="AA73:AB73"/>
    <mergeCell ref="V72:X72"/>
    <mergeCell ref="Y71:Z71"/>
    <mergeCell ref="Y72:Z72"/>
    <mergeCell ref="R73:U73"/>
    <mergeCell ref="Y69:Z69"/>
    <mergeCell ref="AA46:AB46"/>
    <mergeCell ref="S4:U4"/>
    <mergeCell ref="Y4:AD5"/>
    <mergeCell ref="V6:X6"/>
    <mergeCell ref="V7:X7"/>
    <mergeCell ref="V5:X5"/>
    <mergeCell ref="V4:X4"/>
    <mergeCell ref="S5:U5"/>
    <mergeCell ref="M13:N13"/>
    <mergeCell ref="AA67:AD67"/>
    <mergeCell ref="X46:Y46"/>
    <mergeCell ref="N37:O37"/>
    <mergeCell ref="N35:O35"/>
    <mergeCell ref="N36:O36"/>
    <mergeCell ref="N33:O33"/>
    <mergeCell ref="X35:Y35"/>
    <mergeCell ref="AA35:AB35"/>
    <mergeCell ref="N44:O44"/>
    <mergeCell ref="Q33:Q50"/>
    <mergeCell ref="N43:O43"/>
    <mergeCell ref="N58:O58"/>
    <mergeCell ref="N56:O56"/>
    <mergeCell ref="N55:O55"/>
    <mergeCell ref="N52:O52"/>
    <mergeCell ref="N51:O51"/>
    <mergeCell ref="V11:X11"/>
    <mergeCell ref="V12:X12"/>
    <mergeCell ref="V13:X13"/>
    <mergeCell ref="S9:U9"/>
    <mergeCell ref="S6:U6"/>
    <mergeCell ref="S10:U10"/>
    <mergeCell ref="V9:X9"/>
    <mergeCell ref="V10:X10"/>
    <mergeCell ref="S11:U11"/>
    <mergeCell ref="S8:U8"/>
    <mergeCell ref="S7:U7"/>
    <mergeCell ref="V8:X8"/>
    <mergeCell ref="S13:U13"/>
    <mergeCell ref="S12:U12"/>
    <mergeCell ref="O4:R4"/>
    <mergeCell ref="K14:L14"/>
    <mergeCell ref="I11:J11"/>
    <mergeCell ref="I12:J12"/>
    <mergeCell ref="M9:N9"/>
    <mergeCell ref="O5:Q5"/>
    <mergeCell ref="O11:Q11"/>
    <mergeCell ref="A4:D5"/>
    <mergeCell ref="E4:H5"/>
    <mergeCell ref="I4:J5"/>
    <mergeCell ref="I6:J6"/>
    <mergeCell ref="A6:A15"/>
    <mergeCell ref="I7:J7"/>
    <mergeCell ref="I13:J13"/>
    <mergeCell ref="I14:J14"/>
    <mergeCell ref="I9:J9"/>
    <mergeCell ref="I8:J8"/>
    <mergeCell ref="K6:L6"/>
    <mergeCell ref="K12:L12"/>
    <mergeCell ref="K4:L5"/>
    <mergeCell ref="M4:N4"/>
    <mergeCell ref="M5:N5"/>
    <mergeCell ref="M6:N6"/>
    <mergeCell ref="M7:N7"/>
    <mergeCell ref="K104:L104"/>
    <mergeCell ref="H104:I104"/>
    <mergeCell ref="H71:I71"/>
    <mergeCell ref="H75:I75"/>
    <mergeCell ref="K75:L75"/>
    <mergeCell ref="H74:I74"/>
    <mergeCell ref="K74:L74"/>
    <mergeCell ref="H78:I78"/>
    <mergeCell ref="K78:L78"/>
    <mergeCell ref="H79:I79"/>
    <mergeCell ref="K79:L79"/>
    <mergeCell ref="H77:I77"/>
    <mergeCell ref="K77:L77"/>
    <mergeCell ref="H82:I82"/>
    <mergeCell ref="K82:L82"/>
    <mergeCell ref="H76:I76"/>
    <mergeCell ref="K76:L76"/>
    <mergeCell ref="H73:I73"/>
    <mergeCell ref="K73:L73"/>
    <mergeCell ref="H94:I94"/>
    <mergeCell ref="H86:I86"/>
    <mergeCell ref="H91:I91"/>
    <mergeCell ref="K91:L91"/>
    <mergeCell ref="H95:I95"/>
    <mergeCell ref="A69:A104"/>
    <mergeCell ref="E43:G43"/>
    <mergeCell ref="C47:D47"/>
    <mergeCell ref="C46:D46"/>
    <mergeCell ref="E46:G46"/>
    <mergeCell ref="C44:D44"/>
    <mergeCell ref="E68:G68"/>
    <mergeCell ref="C56:D56"/>
    <mergeCell ref="C58:D58"/>
    <mergeCell ref="C57:D57"/>
    <mergeCell ref="B60:B65"/>
    <mergeCell ref="C61:D61"/>
    <mergeCell ref="E56:G56"/>
    <mergeCell ref="E45:G45"/>
    <mergeCell ref="C48:D48"/>
    <mergeCell ref="E48:G48"/>
    <mergeCell ref="E47:G47"/>
    <mergeCell ref="E51:G51"/>
    <mergeCell ref="E55:G55"/>
    <mergeCell ref="E57:G57"/>
    <mergeCell ref="E49:G49"/>
    <mergeCell ref="B73:D73"/>
    <mergeCell ref="E73:G73"/>
    <mergeCell ref="E58:G58"/>
    <mergeCell ref="B103:D103"/>
    <mergeCell ref="E70:G70"/>
    <mergeCell ref="B95:D95"/>
    <mergeCell ref="B96:D96"/>
    <mergeCell ref="B94:D94"/>
    <mergeCell ref="E86:G86"/>
    <mergeCell ref="E103:G103"/>
    <mergeCell ref="E102:G102"/>
    <mergeCell ref="B100:D100"/>
    <mergeCell ref="E100:G100"/>
    <mergeCell ref="B79:D79"/>
    <mergeCell ref="E79:G79"/>
    <mergeCell ref="B81:D81"/>
    <mergeCell ref="E81:G81"/>
    <mergeCell ref="B80:D80"/>
    <mergeCell ref="E80:G80"/>
    <mergeCell ref="B84:D84"/>
    <mergeCell ref="E84:G84"/>
    <mergeCell ref="B83:D83"/>
    <mergeCell ref="E83:G83"/>
    <mergeCell ref="E94:G94"/>
    <mergeCell ref="B87:D87"/>
    <mergeCell ref="B85:D85"/>
    <mergeCell ref="B92:D92"/>
    <mergeCell ref="B97:D97"/>
    <mergeCell ref="B70:D70"/>
    <mergeCell ref="K97:L97"/>
    <mergeCell ref="A68:D68"/>
    <mergeCell ref="B93:D93"/>
    <mergeCell ref="E93:G93"/>
    <mergeCell ref="B86:D86"/>
    <mergeCell ref="C62:D62"/>
    <mergeCell ref="B76:D76"/>
    <mergeCell ref="B75:D75"/>
    <mergeCell ref="E75:G75"/>
    <mergeCell ref="B74:D74"/>
    <mergeCell ref="E74:G74"/>
    <mergeCell ref="B78:D78"/>
    <mergeCell ref="E78:G78"/>
    <mergeCell ref="E92:G92"/>
    <mergeCell ref="B91:D91"/>
    <mergeCell ref="E91:G91"/>
    <mergeCell ref="B77:D77"/>
    <mergeCell ref="E77:G77"/>
    <mergeCell ref="B82:D82"/>
    <mergeCell ref="E82:G82"/>
    <mergeCell ref="K95:L95"/>
    <mergeCell ref="H96:I96"/>
    <mergeCell ref="N16:P16"/>
    <mergeCell ref="M20:O20"/>
    <mergeCell ref="Q17:S17"/>
    <mergeCell ref="Q16:S16"/>
    <mergeCell ref="H103:I103"/>
    <mergeCell ref="H68:I68"/>
    <mergeCell ref="H69:I69"/>
    <mergeCell ref="K63:L63"/>
    <mergeCell ref="H62:I62"/>
    <mergeCell ref="N97:O97"/>
    <mergeCell ref="N93:O93"/>
    <mergeCell ref="K103:L103"/>
    <mergeCell ref="N94:O94"/>
    <mergeCell ref="N95:O95"/>
    <mergeCell ref="K96:L96"/>
    <mergeCell ref="N98:O98"/>
    <mergeCell ref="N80:O80"/>
    <mergeCell ref="N91:O91"/>
    <mergeCell ref="G22:H22"/>
    <mergeCell ref="O22:Q22"/>
    <mergeCell ref="D20:H20"/>
    <mergeCell ref="M19:AD19"/>
    <mergeCell ref="AD91:AE91"/>
    <mergeCell ref="AD88:AE88"/>
    <mergeCell ref="H93:I93"/>
    <mergeCell ref="N47:O47"/>
    <mergeCell ref="N69:O69"/>
    <mergeCell ref="K68:L68"/>
    <mergeCell ref="M24:N24"/>
    <mergeCell ref="M23:N23"/>
    <mergeCell ref="M22:N22"/>
    <mergeCell ref="H33:I33"/>
    <mergeCell ref="H38:I38"/>
    <mergeCell ref="H36:I36"/>
    <mergeCell ref="H34:I34"/>
    <mergeCell ref="K35:L35"/>
    <mergeCell ref="K36:L36"/>
    <mergeCell ref="K34:L34"/>
    <mergeCell ref="K33:L33"/>
    <mergeCell ref="K44:L44"/>
    <mergeCell ref="H52:I52"/>
    <mergeCell ref="K56:L56"/>
    <mergeCell ref="H51:I51"/>
    <mergeCell ref="K50:L50"/>
    <mergeCell ref="K54:L54"/>
    <mergeCell ref="K51:L51"/>
    <mergeCell ref="G27:H27"/>
    <mergeCell ref="O25:Q25"/>
    <mergeCell ref="K7:L7"/>
    <mergeCell ref="K11:L11"/>
    <mergeCell ref="K9:L9"/>
    <mergeCell ref="K8:L8"/>
    <mergeCell ref="I10:J10"/>
    <mergeCell ref="I15:J15"/>
    <mergeCell ref="K15:L15"/>
    <mergeCell ref="O6:Q6"/>
    <mergeCell ref="O7:Q7"/>
    <mergeCell ref="K10:L10"/>
    <mergeCell ref="K13:L13"/>
    <mergeCell ref="M14:N14"/>
    <mergeCell ref="M15:N15"/>
    <mergeCell ref="O15:Q15"/>
    <mergeCell ref="O14:Q14"/>
    <mergeCell ref="O10:Q10"/>
    <mergeCell ref="O8:Q8"/>
    <mergeCell ref="O9:Q9"/>
    <mergeCell ref="M10:N10"/>
    <mergeCell ref="M11:N11"/>
    <mergeCell ref="M12:N12"/>
    <mergeCell ref="M8:N8"/>
    <mergeCell ref="O12:Q12"/>
    <mergeCell ref="O13:Q13"/>
    <mergeCell ref="AA20:AC20"/>
    <mergeCell ref="R24:T24"/>
    <mergeCell ref="V14:X14"/>
    <mergeCell ref="V15:X15"/>
    <mergeCell ref="R23:T23"/>
    <mergeCell ref="X23:Z23"/>
    <mergeCell ref="S15:U15"/>
    <mergeCell ref="S14:U14"/>
    <mergeCell ref="R21:T21"/>
    <mergeCell ref="U20:X20"/>
    <mergeCell ref="E22:F22"/>
    <mergeCell ref="X32:Y32"/>
    <mergeCell ref="Q32:T32"/>
    <mergeCell ref="AA26:AD26"/>
    <mergeCell ref="A25:C25"/>
    <mergeCell ref="A26:C26"/>
    <mergeCell ref="E27:F27"/>
    <mergeCell ref="A32:D32"/>
    <mergeCell ref="G28:H28"/>
    <mergeCell ref="G29:H29"/>
    <mergeCell ref="U32:W32"/>
    <mergeCell ref="M26:N26"/>
    <mergeCell ref="I25:K25"/>
    <mergeCell ref="I28:K28"/>
    <mergeCell ref="M25:N25"/>
    <mergeCell ref="U26:W26"/>
    <mergeCell ref="N32:O32"/>
    <mergeCell ref="E32:G32"/>
    <mergeCell ref="AA31:AD31"/>
    <mergeCell ref="AD32:AE32"/>
    <mergeCell ref="K32:L32"/>
    <mergeCell ref="I29:K29"/>
    <mergeCell ref="AA25:AD25"/>
    <mergeCell ref="A23:C23"/>
    <mergeCell ref="A16:A17"/>
    <mergeCell ref="B16:D17"/>
    <mergeCell ref="A19:K19"/>
    <mergeCell ref="A18:AE18"/>
    <mergeCell ref="E16:F16"/>
    <mergeCell ref="E17:F17"/>
    <mergeCell ref="K16:M17"/>
    <mergeCell ref="N17:P17"/>
    <mergeCell ref="O26:Q26"/>
    <mergeCell ref="X22:Z22"/>
    <mergeCell ref="X24:Z24"/>
    <mergeCell ref="X21:Z21"/>
    <mergeCell ref="X25:Z25"/>
    <mergeCell ref="U22:W22"/>
    <mergeCell ref="U23:W23"/>
    <mergeCell ref="U21:W21"/>
    <mergeCell ref="U24:W24"/>
    <mergeCell ref="U25:W25"/>
    <mergeCell ref="X26:Z26"/>
    <mergeCell ref="AA21:AD21"/>
    <mergeCell ref="AA22:AD22"/>
    <mergeCell ref="AA23:AD23"/>
    <mergeCell ref="AA24:AD24"/>
    <mergeCell ref="M21:N21"/>
    <mergeCell ref="AD35:AE35"/>
    <mergeCell ref="AD50:AE50"/>
    <mergeCell ref="AA50:AB50"/>
    <mergeCell ref="X49:Y49"/>
    <mergeCell ref="Q68:U68"/>
    <mergeCell ref="AA68:AB68"/>
    <mergeCell ref="S49:T49"/>
    <mergeCell ref="U49:W49"/>
    <mergeCell ref="T67:W67"/>
    <mergeCell ref="X50:Y50"/>
    <mergeCell ref="S50:T50"/>
    <mergeCell ref="Y67:Z67"/>
    <mergeCell ref="X43:Y43"/>
    <mergeCell ref="X42:Y42"/>
    <mergeCell ref="X39:Y39"/>
    <mergeCell ref="AD41:AE41"/>
    <mergeCell ref="AD39:AE39"/>
    <mergeCell ref="AD40:AE40"/>
    <mergeCell ref="S43:T43"/>
    <mergeCell ref="AD36:AE36"/>
    <mergeCell ref="S37:T37"/>
    <mergeCell ref="U37:W37"/>
    <mergeCell ref="S48:T48"/>
    <mergeCell ref="AD47:AE47"/>
    <mergeCell ref="N92:O92"/>
    <mergeCell ref="B7:D7"/>
    <mergeCell ref="B11:D11"/>
    <mergeCell ref="B12:D12"/>
    <mergeCell ref="B9:D9"/>
    <mergeCell ref="B10:D10"/>
    <mergeCell ref="B8:D8"/>
    <mergeCell ref="O24:Q24"/>
    <mergeCell ref="P20:T20"/>
    <mergeCell ref="R25:T25"/>
    <mergeCell ref="O23:Q23"/>
    <mergeCell ref="A24:C24"/>
    <mergeCell ref="R22:T22"/>
    <mergeCell ref="O21:Q21"/>
    <mergeCell ref="E21:F21"/>
    <mergeCell ref="G21:H21"/>
    <mergeCell ref="G25:H25"/>
    <mergeCell ref="B13:D13"/>
    <mergeCell ref="B14:D14"/>
    <mergeCell ref="G16:I16"/>
    <mergeCell ref="G17:I17"/>
    <mergeCell ref="A20:C21"/>
    <mergeCell ref="A22:C22"/>
    <mergeCell ref="I20:K21"/>
    <mergeCell ref="E104:G104"/>
    <mergeCell ref="E99:G99"/>
    <mergeCell ref="H99:I99"/>
    <mergeCell ref="N96:O96"/>
    <mergeCell ref="K94:L94"/>
    <mergeCell ref="N76:O76"/>
    <mergeCell ref="N77:O77"/>
    <mergeCell ref="N78:O78"/>
    <mergeCell ref="K93:L93"/>
    <mergeCell ref="K86:L86"/>
    <mergeCell ref="N79:O79"/>
    <mergeCell ref="H97:I97"/>
    <mergeCell ref="N99:O99"/>
    <mergeCell ref="E76:G76"/>
    <mergeCell ref="K80:L80"/>
    <mergeCell ref="H84:I84"/>
    <mergeCell ref="K84:L84"/>
    <mergeCell ref="H83:I83"/>
    <mergeCell ref="K83:L83"/>
    <mergeCell ref="N85:O85"/>
    <mergeCell ref="N87:O87"/>
    <mergeCell ref="N82:O82"/>
    <mergeCell ref="H92:I92"/>
    <mergeCell ref="K92:L92"/>
    <mergeCell ref="B104:D104"/>
    <mergeCell ref="N57:O57"/>
    <mergeCell ref="V73:X73"/>
    <mergeCell ref="V88:X88"/>
    <mergeCell ref="R91:U91"/>
    <mergeCell ref="Y88:Z88"/>
    <mergeCell ref="Y90:Z90"/>
    <mergeCell ref="R94:U94"/>
    <mergeCell ref="R95:U95"/>
    <mergeCell ref="V90:X90"/>
    <mergeCell ref="Q104:U104"/>
    <mergeCell ref="V104:X104"/>
    <mergeCell ref="Y104:Z104"/>
    <mergeCell ref="Y68:Z68"/>
    <mergeCell ref="K70:L70"/>
    <mergeCell ref="Y98:Z98"/>
    <mergeCell ref="R98:U98"/>
    <mergeCell ref="V98:X98"/>
    <mergeCell ref="K99:L99"/>
    <mergeCell ref="Q69:Q103"/>
    <mergeCell ref="N70:O70"/>
    <mergeCell ref="R69:U69"/>
    <mergeCell ref="K62:L62"/>
    <mergeCell ref="V95:X95"/>
    <mergeCell ref="AD48:AE48"/>
    <mergeCell ref="S47:T47"/>
    <mergeCell ref="R71:U71"/>
    <mergeCell ref="R70:U70"/>
    <mergeCell ref="AD98:AE98"/>
    <mergeCell ref="AD90:AE90"/>
    <mergeCell ref="AD46:AE46"/>
    <mergeCell ref="Y70:Z70"/>
    <mergeCell ref="AA47:AB47"/>
    <mergeCell ref="AA49:AB49"/>
    <mergeCell ref="X48:Y48"/>
    <mergeCell ref="AD68:AE68"/>
    <mergeCell ref="AD69:AE69"/>
    <mergeCell ref="AD70:AE70"/>
    <mergeCell ref="AD71:AE71"/>
    <mergeCell ref="AD72:AE72"/>
    <mergeCell ref="AD73:AE73"/>
    <mergeCell ref="AA97:AB97"/>
    <mergeCell ref="R89:U89"/>
    <mergeCell ref="Y89:Z89"/>
    <mergeCell ref="V91:X91"/>
    <mergeCell ref="R90:U90"/>
    <mergeCell ref="AA70:AB70"/>
    <mergeCell ref="Y73:Z73"/>
    <mergeCell ref="R102:U102"/>
    <mergeCell ref="Y99:Z99"/>
    <mergeCell ref="AA100:AB100"/>
    <mergeCell ref="Y102:Z102"/>
    <mergeCell ref="AA104:AB104"/>
    <mergeCell ref="N86:O86"/>
    <mergeCell ref="AD104:AE104"/>
    <mergeCell ref="N101:O101"/>
    <mergeCell ref="N100:O100"/>
    <mergeCell ref="N104:O104"/>
    <mergeCell ref="N103:O103"/>
    <mergeCell ref="V92:X92"/>
    <mergeCell ref="V93:X93"/>
    <mergeCell ref="V94:X94"/>
    <mergeCell ref="N89:O89"/>
    <mergeCell ref="R103:U103"/>
    <mergeCell ref="AD93:AE93"/>
    <mergeCell ref="AD94:AE94"/>
    <mergeCell ref="AD95:AE95"/>
    <mergeCell ref="AD96:AE96"/>
    <mergeCell ref="AA95:AB95"/>
    <mergeCell ref="Y92:Z92"/>
    <mergeCell ref="V100:X100"/>
    <mergeCell ref="V101:X101"/>
    <mergeCell ref="H32:I32"/>
    <mergeCell ref="N46:O46"/>
    <mergeCell ref="H42:I42"/>
    <mergeCell ref="AD89:AE89"/>
    <mergeCell ref="AD92:AE92"/>
    <mergeCell ref="AD103:AE103"/>
    <mergeCell ref="AA103:AB103"/>
    <mergeCell ref="AA101:AB101"/>
    <mergeCell ref="V103:X103"/>
    <mergeCell ref="V96:X96"/>
    <mergeCell ref="Y94:Z94"/>
    <mergeCell ref="Y95:Z95"/>
    <mergeCell ref="Y103:Z103"/>
    <mergeCell ref="AD97:AE97"/>
    <mergeCell ref="AD99:AE99"/>
    <mergeCell ref="AA102:AB102"/>
    <mergeCell ref="AD102:AE102"/>
    <mergeCell ref="Y100:Z100"/>
    <mergeCell ref="AA98:AB98"/>
    <mergeCell ref="Y101:Z101"/>
    <mergeCell ref="AD101:AE101"/>
    <mergeCell ref="AD100:AE100"/>
    <mergeCell ref="V99:X99"/>
    <mergeCell ref="AA42:AB42"/>
    <mergeCell ref="AA32:AB32"/>
    <mergeCell ref="R26:T26"/>
    <mergeCell ref="A31:O31"/>
    <mergeCell ref="G26:H26"/>
    <mergeCell ref="A29:C29"/>
    <mergeCell ref="H37:I37"/>
    <mergeCell ref="K37:L37"/>
    <mergeCell ref="E41:G41"/>
    <mergeCell ref="A28:C28"/>
    <mergeCell ref="E28:F28"/>
    <mergeCell ref="N39:O39"/>
    <mergeCell ref="S33:T33"/>
    <mergeCell ref="B33:D38"/>
    <mergeCell ref="E37:G37"/>
    <mergeCell ref="E39:G39"/>
    <mergeCell ref="H39:I39"/>
    <mergeCell ref="U33:W33"/>
    <mergeCell ref="AA37:AB37"/>
    <mergeCell ref="N34:O34"/>
    <mergeCell ref="H35:I35"/>
    <mergeCell ref="U34:W34"/>
    <mergeCell ref="U39:W39"/>
    <mergeCell ref="AA33:AB33"/>
    <mergeCell ref="X40:Y40"/>
    <mergeCell ref="K39:L39"/>
    <mergeCell ref="K40:L40"/>
    <mergeCell ref="N48:O48"/>
    <mergeCell ref="K45:L45"/>
    <mergeCell ref="C39:D39"/>
    <mergeCell ref="C49:D49"/>
    <mergeCell ref="C40:D40"/>
    <mergeCell ref="E40:G40"/>
    <mergeCell ref="K42:L42"/>
    <mergeCell ref="N49:O49"/>
    <mergeCell ref="H43:I43"/>
    <mergeCell ref="U40:W40"/>
    <mergeCell ref="H40:I40"/>
    <mergeCell ref="N41:O41"/>
    <mergeCell ref="N42:O42"/>
    <mergeCell ref="C42:D42"/>
    <mergeCell ref="U47:W47"/>
    <mergeCell ref="S40:T40"/>
    <mergeCell ref="U41:W41"/>
    <mergeCell ref="U48:W48"/>
    <mergeCell ref="N53:O53"/>
    <mergeCell ref="AA38:AB38"/>
    <mergeCell ref="AA41:AB41"/>
    <mergeCell ref="AA34:AB34"/>
    <mergeCell ref="AA39:AB39"/>
    <mergeCell ref="AA40:AB40"/>
    <mergeCell ref="E35:G35"/>
    <mergeCell ref="E36:G36"/>
    <mergeCell ref="E33:G33"/>
    <mergeCell ref="E34:G34"/>
    <mergeCell ref="U36:W36"/>
    <mergeCell ref="N40:O40"/>
    <mergeCell ref="H41:I41"/>
    <mergeCell ref="S35:T35"/>
    <mergeCell ref="S36:T36"/>
    <mergeCell ref="S34:T34"/>
    <mergeCell ref="N38:O38"/>
    <mergeCell ref="K38:L38"/>
    <mergeCell ref="K41:L41"/>
    <mergeCell ref="X38:Y38"/>
    <mergeCell ref="X36:Y36"/>
    <mergeCell ref="X41:Y41"/>
    <mergeCell ref="R33:R42"/>
    <mergeCell ref="U38:W38"/>
    <mergeCell ref="A1:E1"/>
    <mergeCell ref="AA2:AD2"/>
    <mergeCell ref="Y2:Z2"/>
    <mergeCell ref="T17:U17"/>
    <mergeCell ref="T16:U16"/>
    <mergeCell ref="B15:D15"/>
    <mergeCell ref="I26:K26"/>
    <mergeCell ref="B98:D98"/>
    <mergeCell ref="B99:D99"/>
    <mergeCell ref="B6:D6"/>
    <mergeCell ref="R97:U97"/>
    <mergeCell ref="V97:X97"/>
    <mergeCell ref="Y97:Z97"/>
    <mergeCell ref="T31:W31"/>
    <mergeCell ref="Y31:Z31"/>
    <mergeCell ref="Y91:Z91"/>
    <mergeCell ref="S44:T44"/>
    <mergeCell ref="X47:Y47"/>
    <mergeCell ref="E98:G98"/>
    <mergeCell ref="H98:I98"/>
    <mergeCell ref="K98:L98"/>
    <mergeCell ref="K58:L58"/>
    <mergeCell ref="AA99:AB99"/>
    <mergeCell ref="R99:U99"/>
    <mergeCell ref="V102:X102"/>
    <mergeCell ref="R101:U101"/>
    <mergeCell ref="R100:U100"/>
    <mergeCell ref="K101:L101"/>
    <mergeCell ref="A33:A44"/>
    <mergeCell ref="B39:B43"/>
    <mergeCell ref="H102:I102"/>
    <mergeCell ref="K102:L102"/>
    <mergeCell ref="N102:O102"/>
    <mergeCell ref="H100:I100"/>
    <mergeCell ref="B101:D101"/>
    <mergeCell ref="H101:I101"/>
    <mergeCell ref="E101:G101"/>
    <mergeCell ref="B102:D102"/>
    <mergeCell ref="K100:L100"/>
    <mergeCell ref="H49:I49"/>
    <mergeCell ref="K49:L49"/>
    <mergeCell ref="C52:D52"/>
    <mergeCell ref="K57:L57"/>
    <mergeCell ref="C41:D41"/>
    <mergeCell ref="K53:L53"/>
    <mergeCell ref="E38:G38"/>
    <mergeCell ref="K47:L47"/>
    <mergeCell ref="C43:D43"/>
  </mergeCells>
  <phoneticPr fontId="3"/>
  <printOptions horizontalCentered="1"/>
  <pageMargins left="0.19685039370078741" right="0.19685039370078741" top="0.59055118110236227" bottom="0" header="0.39370078740157483" footer="0"/>
  <pageSetup paperSize="9" scale="91" orientation="landscape" horizontalDpi="300" verticalDpi="300" r:id="rId1"/>
  <headerFooter alignWithMargins="0">
    <oddHeader>&amp;R&amp;"ＭＳ 明朝,標準"１．経営概況その&amp;P</oddHeader>
  </headerFooter>
  <rowBreaks count="2" manualBreakCount="2">
    <brk id="30" max="32" man="1"/>
    <brk id="66" max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0"/>
  <sheetViews>
    <sheetView showGridLines="0" view="pageBreakPreview" zoomScale="85" zoomScaleNormal="75" zoomScaleSheetLayoutView="85" workbookViewId="0">
      <pane xSplit="5" ySplit="4" topLeftCell="F5" activePane="bottomRight" state="frozen"/>
      <selection activeCell="E28" sqref="E28"/>
      <selection pane="topRight" activeCell="E28" sqref="E28"/>
      <selection pane="bottomLeft" activeCell="E28" sqref="E28"/>
      <selection pane="bottomRight" activeCell="G12" sqref="G12"/>
    </sheetView>
  </sheetViews>
  <sheetFormatPr defaultColWidth="9.09765625" defaultRowHeight="12" x14ac:dyDescent="0.2"/>
  <cols>
    <col min="1" max="1" width="3.69921875" style="1" customWidth="1"/>
    <col min="2" max="2" width="1.69921875" style="1" customWidth="1"/>
    <col min="3" max="3" width="16.69921875" style="1" customWidth="1"/>
    <col min="4" max="5" width="6.69921875" style="1" customWidth="1"/>
    <col min="6" max="18" width="10.69921875" style="1" customWidth="1"/>
    <col min="19" max="19" width="9.09765625" style="1"/>
    <col min="20" max="20" width="8.3984375" style="1" customWidth="1"/>
    <col min="21" max="21" width="17.8984375" style="1" customWidth="1"/>
    <col min="22" max="25" width="9.09765625" style="422"/>
    <col min="26" max="16384" width="9.09765625" style="1"/>
  </cols>
  <sheetData>
    <row r="1" spans="1:25" ht="20.149999999999999" customHeight="1" x14ac:dyDescent="0.2">
      <c r="A1" s="458" t="s">
        <v>302</v>
      </c>
    </row>
    <row r="2" spans="1:25" ht="18" customHeight="1" thickBot="1" x14ac:dyDescent="0.25">
      <c r="A2" s="459" t="s">
        <v>413</v>
      </c>
      <c r="I2" s="423" t="s">
        <v>65</v>
      </c>
      <c r="J2" s="1797">
        <f>表紙!C19</f>
        <v>0</v>
      </c>
      <c r="K2" s="1797"/>
      <c r="L2" s="423"/>
      <c r="M2" s="1798"/>
      <c r="N2" s="1798"/>
      <c r="R2" s="460" t="s">
        <v>268</v>
      </c>
    </row>
    <row r="3" spans="1:25" ht="16" customHeight="1" x14ac:dyDescent="0.2">
      <c r="A3" s="1799" t="s">
        <v>310</v>
      </c>
      <c r="B3" s="1800"/>
      <c r="C3" s="1800"/>
      <c r="D3" s="1800"/>
      <c r="E3" s="1801"/>
      <c r="F3" s="466" t="s">
        <v>191</v>
      </c>
      <c r="G3" s="467" t="s">
        <v>190</v>
      </c>
      <c r="H3" s="468" t="s">
        <v>50</v>
      </c>
      <c r="I3" s="470" t="s">
        <v>591</v>
      </c>
      <c r="J3" s="470" t="s">
        <v>51</v>
      </c>
      <c r="K3" s="467" t="s">
        <v>52</v>
      </c>
      <c r="L3" s="467" t="s">
        <v>53</v>
      </c>
      <c r="M3" s="467" t="s">
        <v>54</v>
      </c>
      <c r="N3" s="467" t="s">
        <v>55</v>
      </c>
      <c r="O3" s="467" t="s">
        <v>56</v>
      </c>
      <c r="P3" s="467" t="s">
        <v>57</v>
      </c>
      <c r="Q3" s="467" t="s">
        <v>188</v>
      </c>
      <c r="R3" s="469" t="s">
        <v>189</v>
      </c>
    </row>
    <row r="4" spans="1:25" ht="16" customHeight="1" thickBot="1" x14ac:dyDescent="0.25">
      <c r="A4" s="1802" t="s">
        <v>309</v>
      </c>
      <c r="B4" s="1803"/>
      <c r="C4" s="1803"/>
      <c r="D4" s="1803"/>
      <c r="E4" s="1804"/>
      <c r="F4" s="1313">
        <f>G4-1</f>
        <v>5</v>
      </c>
      <c r="G4" s="1314">
        <f>H4-1</f>
        <v>6</v>
      </c>
      <c r="H4" s="1315">
        <f>I4-1</f>
        <v>7</v>
      </c>
      <c r="I4" s="1316">
        <v>8</v>
      </c>
      <c r="J4" s="1317">
        <f>I4+1</f>
        <v>9</v>
      </c>
      <c r="K4" s="1318">
        <f t="shared" ref="K4:R4" si="0">J4+1</f>
        <v>10</v>
      </c>
      <c r="L4" s="1318">
        <f t="shared" si="0"/>
        <v>11</v>
      </c>
      <c r="M4" s="1318">
        <f t="shared" si="0"/>
        <v>12</v>
      </c>
      <c r="N4" s="1318">
        <f t="shared" si="0"/>
        <v>13</v>
      </c>
      <c r="O4" s="1318">
        <f t="shared" si="0"/>
        <v>14</v>
      </c>
      <c r="P4" s="1318">
        <f t="shared" si="0"/>
        <v>15</v>
      </c>
      <c r="Q4" s="1318">
        <f t="shared" si="0"/>
        <v>16</v>
      </c>
      <c r="R4" s="1319">
        <f t="shared" si="0"/>
        <v>17</v>
      </c>
    </row>
    <row r="5" spans="1:25" ht="18" customHeight="1" x14ac:dyDescent="0.2">
      <c r="A5" s="1791" t="s">
        <v>281</v>
      </c>
      <c r="B5" s="1784" t="s">
        <v>542</v>
      </c>
      <c r="C5" s="1785"/>
      <c r="D5" s="1785"/>
      <c r="E5" s="1786"/>
      <c r="F5" s="898"/>
      <c r="G5" s="543">
        <f>F10</f>
        <v>0</v>
      </c>
      <c r="H5" s="544">
        <f>G10</f>
        <v>0</v>
      </c>
      <c r="I5" s="713">
        <f t="shared" ref="I5:R5" si="1">H10</f>
        <v>0</v>
      </c>
      <c r="J5" s="542">
        <f t="shared" si="1"/>
        <v>0</v>
      </c>
      <c r="K5" s="543">
        <f t="shared" si="1"/>
        <v>0</v>
      </c>
      <c r="L5" s="543">
        <f t="shared" si="1"/>
        <v>0</v>
      </c>
      <c r="M5" s="543">
        <f t="shared" si="1"/>
        <v>0</v>
      </c>
      <c r="N5" s="543">
        <f t="shared" si="1"/>
        <v>0</v>
      </c>
      <c r="O5" s="543">
        <f t="shared" si="1"/>
        <v>0</v>
      </c>
      <c r="P5" s="543">
        <f t="shared" si="1"/>
        <v>0</v>
      </c>
      <c r="Q5" s="543">
        <f t="shared" si="1"/>
        <v>0</v>
      </c>
      <c r="R5" s="544">
        <f t="shared" si="1"/>
        <v>0</v>
      </c>
    </row>
    <row r="6" spans="1:25" ht="18" customHeight="1" x14ac:dyDescent="0.2">
      <c r="A6" s="1792"/>
      <c r="B6" s="1769" t="s">
        <v>543</v>
      </c>
      <c r="C6" s="1770"/>
      <c r="D6" s="1770"/>
      <c r="E6" s="1771"/>
      <c r="F6" s="708"/>
      <c r="G6" s="546"/>
      <c r="H6" s="547"/>
      <c r="I6" s="708"/>
      <c r="J6" s="545"/>
      <c r="K6" s="546"/>
      <c r="L6" s="546"/>
      <c r="M6" s="546"/>
      <c r="N6" s="546"/>
      <c r="O6" s="546"/>
      <c r="P6" s="546"/>
      <c r="Q6" s="546"/>
      <c r="R6" s="547"/>
      <c r="T6" s="1" t="s">
        <v>507</v>
      </c>
    </row>
    <row r="7" spans="1:25" ht="18" customHeight="1" x14ac:dyDescent="0.2">
      <c r="A7" s="1792"/>
      <c r="B7" s="1769" t="s">
        <v>544</v>
      </c>
      <c r="C7" s="1770"/>
      <c r="D7" s="1770"/>
      <c r="E7" s="1771"/>
      <c r="F7" s="709">
        <f>F28</f>
        <v>0</v>
      </c>
      <c r="G7" s="549">
        <f>G28</f>
        <v>0</v>
      </c>
      <c r="H7" s="550">
        <f>H28</f>
        <v>0</v>
      </c>
      <c r="I7" s="709">
        <f t="shared" ref="I7:R7" si="2">I28</f>
        <v>0</v>
      </c>
      <c r="J7" s="548">
        <f t="shared" si="2"/>
        <v>0</v>
      </c>
      <c r="K7" s="549">
        <f t="shared" si="2"/>
        <v>0</v>
      </c>
      <c r="L7" s="549">
        <f t="shared" si="2"/>
        <v>0</v>
      </c>
      <c r="M7" s="549">
        <f t="shared" si="2"/>
        <v>0</v>
      </c>
      <c r="N7" s="549">
        <f t="shared" si="2"/>
        <v>0</v>
      </c>
      <c r="O7" s="549">
        <f t="shared" si="2"/>
        <v>0</v>
      </c>
      <c r="P7" s="549">
        <f t="shared" si="2"/>
        <v>0</v>
      </c>
      <c r="Q7" s="549">
        <f t="shared" si="2"/>
        <v>0</v>
      </c>
      <c r="R7" s="550">
        <f t="shared" si="2"/>
        <v>0</v>
      </c>
    </row>
    <row r="8" spans="1:25" ht="18" customHeight="1" thickBot="1" x14ac:dyDescent="0.25">
      <c r="A8" s="1792"/>
      <c r="B8" s="1781" t="s">
        <v>545</v>
      </c>
      <c r="C8" s="1782"/>
      <c r="D8" s="1782"/>
      <c r="E8" s="1783"/>
      <c r="F8" s="709">
        <f>ROUNDDOWN(F5*F9,0)</f>
        <v>0</v>
      </c>
      <c r="G8" s="549">
        <f>ROUNDDOWN(G5*G9,0)</f>
        <v>0</v>
      </c>
      <c r="H8" s="550">
        <f>ROUNDDOWN(H5*H9,0)</f>
        <v>0</v>
      </c>
      <c r="I8" s="709">
        <f>ROUNDDOWN(I5*I9,0)</f>
        <v>0</v>
      </c>
      <c r="J8" s="548">
        <f t="shared" ref="J8:R8" si="3">ROUNDDOWN(J5*J9,0)</f>
        <v>0</v>
      </c>
      <c r="K8" s="549">
        <f t="shared" si="3"/>
        <v>0</v>
      </c>
      <c r="L8" s="549">
        <f t="shared" si="3"/>
        <v>0</v>
      </c>
      <c r="M8" s="549">
        <f t="shared" si="3"/>
        <v>0</v>
      </c>
      <c r="N8" s="549">
        <f t="shared" si="3"/>
        <v>0</v>
      </c>
      <c r="O8" s="549">
        <f t="shared" si="3"/>
        <v>0</v>
      </c>
      <c r="P8" s="549">
        <f t="shared" si="3"/>
        <v>0</v>
      </c>
      <c r="Q8" s="549">
        <f t="shared" si="3"/>
        <v>0</v>
      </c>
      <c r="R8" s="550">
        <f t="shared" si="3"/>
        <v>0</v>
      </c>
      <c r="T8" s="1595" t="s">
        <v>310</v>
      </c>
      <c r="U8" s="1772"/>
      <c r="V8" s="891" t="s">
        <v>503</v>
      </c>
      <c r="W8" s="892" t="s">
        <v>504</v>
      </c>
      <c r="X8" s="892" t="s">
        <v>50</v>
      </c>
      <c r="Y8" s="892" t="s">
        <v>509</v>
      </c>
    </row>
    <row r="9" spans="1:25" ht="18" customHeight="1" x14ac:dyDescent="0.2">
      <c r="A9" s="1792"/>
      <c r="B9" s="464"/>
      <c r="C9" s="1769" t="s">
        <v>311</v>
      </c>
      <c r="D9" s="1770"/>
      <c r="E9" s="1771"/>
      <c r="F9" s="710">
        <v>0.1</v>
      </c>
      <c r="G9" s="473">
        <v>0.1</v>
      </c>
      <c r="H9" s="474">
        <v>0.1</v>
      </c>
      <c r="I9" s="1149">
        <v>0.1</v>
      </c>
      <c r="J9" s="475">
        <v>0.1</v>
      </c>
      <c r="K9" s="473">
        <v>0.1</v>
      </c>
      <c r="L9" s="473">
        <v>0.1</v>
      </c>
      <c r="M9" s="473">
        <v>0.1</v>
      </c>
      <c r="N9" s="473">
        <v>0.1</v>
      </c>
      <c r="O9" s="473">
        <v>0.1</v>
      </c>
      <c r="P9" s="473">
        <v>0.1</v>
      </c>
      <c r="Q9" s="473">
        <v>0.1</v>
      </c>
      <c r="R9" s="474">
        <v>0.1</v>
      </c>
      <c r="T9" s="1776" t="s">
        <v>516</v>
      </c>
      <c r="U9" s="893" t="s">
        <v>514</v>
      </c>
      <c r="V9" s="858"/>
      <c r="W9" s="859"/>
      <c r="X9" s="859"/>
      <c r="Y9" s="1773"/>
    </row>
    <row r="10" spans="1:25" ht="18" customHeight="1" thickBot="1" x14ac:dyDescent="0.25">
      <c r="A10" s="1793"/>
      <c r="B10" s="1794" t="s">
        <v>546</v>
      </c>
      <c r="C10" s="1795"/>
      <c r="D10" s="1795"/>
      <c r="E10" s="1796"/>
      <c r="F10" s="711">
        <f>SUM(F5,F6,F7)-F8</f>
        <v>0</v>
      </c>
      <c r="G10" s="560">
        <f>SUM(G5,G6,G7)-G8</f>
        <v>0</v>
      </c>
      <c r="H10" s="561">
        <f>SUM(H5,H6,H7)-H8</f>
        <v>0</v>
      </c>
      <c r="I10" s="711">
        <f>SUM(I5,I6,I7)-I8</f>
        <v>0</v>
      </c>
      <c r="J10" s="559">
        <f t="shared" ref="J10:R10" si="4">SUM(J5,J6,J7)-J8</f>
        <v>0</v>
      </c>
      <c r="K10" s="560">
        <f t="shared" si="4"/>
        <v>0</v>
      </c>
      <c r="L10" s="560">
        <f t="shared" si="4"/>
        <v>0</v>
      </c>
      <c r="M10" s="560">
        <f t="shared" si="4"/>
        <v>0</v>
      </c>
      <c r="N10" s="560">
        <f t="shared" si="4"/>
        <v>0</v>
      </c>
      <c r="O10" s="560">
        <f t="shared" si="4"/>
        <v>0</v>
      </c>
      <c r="P10" s="560">
        <f t="shared" si="4"/>
        <v>0</v>
      </c>
      <c r="Q10" s="560">
        <f t="shared" si="4"/>
        <v>0</v>
      </c>
      <c r="R10" s="561">
        <f t="shared" si="4"/>
        <v>0</v>
      </c>
      <c r="T10" s="1777"/>
      <c r="U10" s="894" t="s">
        <v>515</v>
      </c>
      <c r="V10" s="860"/>
      <c r="W10" s="861"/>
      <c r="X10" s="861"/>
      <c r="Y10" s="1774"/>
    </row>
    <row r="11" spans="1:25" ht="18" customHeight="1" x14ac:dyDescent="0.2">
      <c r="A11" s="1791" t="s">
        <v>306</v>
      </c>
      <c r="B11" s="1784" t="s">
        <v>542</v>
      </c>
      <c r="C11" s="1785"/>
      <c r="D11" s="1785"/>
      <c r="E11" s="1786"/>
      <c r="F11" s="898"/>
      <c r="G11" s="543">
        <f>F20</f>
        <v>0</v>
      </c>
      <c r="H11" s="544">
        <f>G20</f>
        <v>0</v>
      </c>
      <c r="I11" s="713">
        <f>H20</f>
        <v>0</v>
      </c>
      <c r="J11" s="542">
        <f t="shared" ref="J11:R11" si="5">I20</f>
        <v>0</v>
      </c>
      <c r="K11" s="543">
        <f t="shared" si="5"/>
        <v>0</v>
      </c>
      <c r="L11" s="543">
        <f t="shared" si="5"/>
        <v>0</v>
      </c>
      <c r="M11" s="543">
        <f t="shared" si="5"/>
        <v>0</v>
      </c>
      <c r="N11" s="543">
        <f t="shared" si="5"/>
        <v>0</v>
      </c>
      <c r="O11" s="543">
        <f t="shared" si="5"/>
        <v>0</v>
      </c>
      <c r="P11" s="543">
        <f t="shared" si="5"/>
        <v>0</v>
      </c>
      <c r="Q11" s="543">
        <f t="shared" si="5"/>
        <v>0</v>
      </c>
      <c r="R11" s="544">
        <f t="shared" si="5"/>
        <v>0</v>
      </c>
      <c r="T11" s="1776" t="s">
        <v>327</v>
      </c>
      <c r="U11" s="895" t="s">
        <v>517</v>
      </c>
      <c r="V11" s="887"/>
      <c r="W11" s="888"/>
      <c r="X11" s="888"/>
      <c r="Y11" s="1774"/>
    </row>
    <row r="12" spans="1:25" ht="18" customHeight="1" x14ac:dyDescent="0.2">
      <c r="A12" s="1792"/>
      <c r="B12" s="1769" t="s">
        <v>543</v>
      </c>
      <c r="C12" s="1770"/>
      <c r="D12" s="1770"/>
      <c r="E12" s="1771"/>
      <c r="F12" s="708"/>
      <c r="G12" s="546"/>
      <c r="H12" s="547"/>
      <c r="I12" s="708"/>
      <c r="J12" s="545"/>
      <c r="K12" s="546"/>
      <c r="L12" s="546"/>
      <c r="M12" s="546"/>
      <c r="N12" s="546"/>
      <c r="O12" s="546"/>
      <c r="P12" s="546"/>
      <c r="Q12" s="546"/>
      <c r="R12" s="547"/>
      <c r="T12" s="1778"/>
      <c r="U12" s="895" t="s">
        <v>518</v>
      </c>
      <c r="V12" s="887"/>
      <c r="W12" s="888"/>
      <c r="X12" s="888"/>
      <c r="Y12" s="1774"/>
    </row>
    <row r="13" spans="1:25" ht="18" customHeight="1" x14ac:dyDescent="0.2">
      <c r="A13" s="1792"/>
      <c r="B13" s="1781" t="s">
        <v>547</v>
      </c>
      <c r="C13" s="1782"/>
      <c r="D13" s="1782"/>
      <c r="E13" s="1783"/>
      <c r="F13" s="709">
        <f>ROUNDDOWN(F5*F14,0)</f>
        <v>0</v>
      </c>
      <c r="G13" s="549">
        <f>ROUNDDOWN(G5*G14,0)</f>
        <v>0</v>
      </c>
      <c r="H13" s="550">
        <f>ROUNDDOWN(H5*H14,0)</f>
        <v>0</v>
      </c>
      <c r="I13" s="709">
        <f>ROUNDDOWN(I5*I14,0)</f>
        <v>0</v>
      </c>
      <c r="J13" s="548">
        <f t="shared" ref="J13:R13" si="6">ROUNDDOWN(J5*J14,0)</f>
        <v>0</v>
      </c>
      <c r="K13" s="549">
        <f t="shared" si="6"/>
        <v>0</v>
      </c>
      <c r="L13" s="549">
        <f t="shared" si="6"/>
        <v>0</v>
      </c>
      <c r="M13" s="549">
        <f t="shared" si="6"/>
        <v>0</v>
      </c>
      <c r="N13" s="549">
        <f t="shared" si="6"/>
        <v>0</v>
      </c>
      <c r="O13" s="549">
        <f t="shared" si="6"/>
        <v>0</v>
      </c>
      <c r="P13" s="549">
        <f t="shared" si="6"/>
        <v>0</v>
      </c>
      <c r="Q13" s="549">
        <f t="shared" si="6"/>
        <v>0</v>
      </c>
      <c r="R13" s="550">
        <f t="shared" si="6"/>
        <v>0</v>
      </c>
      <c r="T13" s="1778"/>
      <c r="U13" s="896" t="s">
        <v>519</v>
      </c>
      <c r="V13" s="889"/>
      <c r="W13" s="890"/>
      <c r="X13" s="890"/>
      <c r="Y13" s="1774"/>
    </row>
    <row r="14" spans="1:25" ht="18" customHeight="1" thickBot="1" x14ac:dyDescent="0.25">
      <c r="A14" s="1792"/>
      <c r="B14" s="464"/>
      <c r="C14" s="1769" t="s">
        <v>548</v>
      </c>
      <c r="D14" s="1770"/>
      <c r="E14" s="1771"/>
      <c r="F14" s="710">
        <v>0.85</v>
      </c>
      <c r="G14" s="473">
        <v>0.85</v>
      </c>
      <c r="H14" s="474">
        <v>0.85</v>
      </c>
      <c r="I14" s="710">
        <v>0.85</v>
      </c>
      <c r="J14" s="475">
        <v>0.85</v>
      </c>
      <c r="K14" s="473">
        <v>0.85</v>
      </c>
      <c r="L14" s="473">
        <v>0.85</v>
      </c>
      <c r="M14" s="473">
        <v>0.85</v>
      </c>
      <c r="N14" s="473">
        <v>0.85</v>
      </c>
      <c r="O14" s="473">
        <v>0.85</v>
      </c>
      <c r="P14" s="473">
        <v>0.85</v>
      </c>
      <c r="Q14" s="473">
        <v>0.85</v>
      </c>
      <c r="R14" s="498">
        <v>0.85</v>
      </c>
      <c r="T14" s="1777"/>
      <c r="U14" s="894" t="s">
        <v>520</v>
      </c>
      <c r="V14" s="860"/>
      <c r="W14" s="861"/>
      <c r="X14" s="861"/>
      <c r="Y14" s="1775"/>
    </row>
    <row r="15" spans="1:25" ht="18" customHeight="1" x14ac:dyDescent="0.2">
      <c r="A15" s="1792"/>
      <c r="B15" s="1781" t="s">
        <v>549</v>
      </c>
      <c r="C15" s="1782"/>
      <c r="D15" s="1782"/>
      <c r="E15" s="1783"/>
      <c r="F15" s="709">
        <f>ROUNDUP(F13*F16,0)</f>
        <v>0</v>
      </c>
      <c r="G15" s="549">
        <f>ROUNDUP(G13*G16,0)</f>
        <v>0</v>
      </c>
      <c r="H15" s="550">
        <f>ROUNDUP(H13*H16,0)</f>
        <v>0</v>
      </c>
      <c r="I15" s="709">
        <f>ROUNDUP(I13*I16,0)</f>
        <v>0</v>
      </c>
      <c r="J15" s="548">
        <f>ROUNDUP(J13*J16,0)</f>
        <v>0</v>
      </c>
      <c r="K15" s="549">
        <f t="shared" ref="K15:R15" si="7">ROUNDUP(K13*K16,0)</f>
        <v>0</v>
      </c>
      <c r="L15" s="549">
        <f t="shared" si="7"/>
        <v>0</v>
      </c>
      <c r="M15" s="549">
        <f t="shared" si="7"/>
        <v>0</v>
      </c>
      <c r="N15" s="549">
        <f t="shared" si="7"/>
        <v>0</v>
      </c>
      <c r="O15" s="549">
        <f t="shared" si="7"/>
        <v>0</v>
      </c>
      <c r="P15" s="549">
        <f t="shared" si="7"/>
        <v>0</v>
      </c>
      <c r="Q15" s="549">
        <f t="shared" si="7"/>
        <v>0</v>
      </c>
      <c r="R15" s="549">
        <f t="shared" si="7"/>
        <v>0</v>
      </c>
      <c r="T15" s="1779" t="s">
        <v>505</v>
      </c>
      <c r="U15" s="1780"/>
      <c r="V15" s="862" t="e">
        <f>(V10/V9)*100</f>
        <v>#DIV/0!</v>
      </c>
      <c r="W15" s="862" t="e">
        <f>(W10/W9)*100</f>
        <v>#DIV/0!</v>
      </c>
      <c r="X15" s="862" t="e">
        <f>(X10/X9)*100</f>
        <v>#DIV/0!</v>
      </c>
      <c r="Y15" s="897" t="e">
        <f>AVERAGE(V15:X15)</f>
        <v>#DIV/0!</v>
      </c>
    </row>
    <row r="16" spans="1:25" ht="18" customHeight="1" x14ac:dyDescent="0.2">
      <c r="A16" s="1792"/>
      <c r="B16" s="464"/>
      <c r="C16" s="1769" t="s">
        <v>312</v>
      </c>
      <c r="D16" s="1770"/>
      <c r="E16" s="1771"/>
      <c r="F16" s="710">
        <v>0.03</v>
      </c>
      <c r="G16" s="473">
        <v>0.03</v>
      </c>
      <c r="H16" s="474">
        <v>0.03</v>
      </c>
      <c r="I16" s="710">
        <v>0.03</v>
      </c>
      <c r="J16" s="475">
        <v>0.03</v>
      </c>
      <c r="K16" s="473">
        <v>0.03</v>
      </c>
      <c r="L16" s="473">
        <v>0.03</v>
      </c>
      <c r="M16" s="473">
        <v>0.03</v>
      </c>
      <c r="N16" s="473">
        <v>0.03</v>
      </c>
      <c r="O16" s="473">
        <v>0.03</v>
      </c>
      <c r="P16" s="473">
        <v>0.03</v>
      </c>
      <c r="Q16" s="473">
        <v>0.03</v>
      </c>
      <c r="R16" s="498">
        <v>0.03</v>
      </c>
      <c r="T16" s="1767" t="s">
        <v>506</v>
      </c>
      <c r="U16" s="1768"/>
      <c r="V16" s="863" t="e">
        <f>(V11/V9)*100</f>
        <v>#DIV/0!</v>
      </c>
      <c r="W16" s="863" t="e">
        <f>(W11/W9)*100</f>
        <v>#DIV/0!</v>
      </c>
      <c r="X16" s="863" t="e">
        <f>(X11/X9)*100</f>
        <v>#DIV/0!</v>
      </c>
      <c r="Y16" s="897" t="e">
        <f>AVERAGE(V16:X16)</f>
        <v>#DIV/0!</v>
      </c>
    </row>
    <row r="17" spans="1:25" ht="18" customHeight="1" x14ac:dyDescent="0.2">
      <c r="A17" s="1792"/>
      <c r="B17" s="1769" t="s">
        <v>550</v>
      </c>
      <c r="C17" s="1770"/>
      <c r="D17" s="1770"/>
      <c r="E17" s="1771"/>
      <c r="F17" s="709">
        <f>SUM(F11:F13)-SUM(F15,F18,F20)</f>
        <v>0</v>
      </c>
      <c r="G17" s="549">
        <f>SUM(G11:G13)-SUM(G15,G18,G20)</f>
        <v>0</v>
      </c>
      <c r="H17" s="550">
        <f>SUM(H11:H13)-SUM(H15,H18,H20)</f>
        <v>0</v>
      </c>
      <c r="I17" s="709">
        <f>SUM(I11:I13)-SUM(I15,I18,I20)</f>
        <v>0</v>
      </c>
      <c r="J17" s="548">
        <f t="shared" ref="J17:R17" si="8">SUM(J11:J13)-SUM(J15,J18,J20)</f>
        <v>0</v>
      </c>
      <c r="K17" s="549">
        <f t="shared" si="8"/>
        <v>0</v>
      </c>
      <c r="L17" s="549">
        <f t="shared" si="8"/>
        <v>0</v>
      </c>
      <c r="M17" s="549">
        <f t="shared" si="8"/>
        <v>0</v>
      </c>
      <c r="N17" s="549">
        <f t="shared" si="8"/>
        <v>0</v>
      </c>
      <c r="O17" s="549">
        <f t="shared" si="8"/>
        <v>0</v>
      </c>
      <c r="P17" s="549">
        <f t="shared" si="8"/>
        <v>0</v>
      </c>
      <c r="Q17" s="549">
        <f t="shared" si="8"/>
        <v>0</v>
      </c>
      <c r="R17" s="551">
        <f t="shared" si="8"/>
        <v>0</v>
      </c>
      <c r="T17" s="1767" t="s">
        <v>508</v>
      </c>
      <c r="U17" s="1768"/>
      <c r="V17" s="863" t="e">
        <f>(V13/V11)*100</f>
        <v>#DIV/0!</v>
      </c>
      <c r="W17" s="863" t="e">
        <f>(W13/W11)*100</f>
        <v>#DIV/0!</v>
      </c>
      <c r="X17" s="863" t="e">
        <f>(X13/X11)*100</f>
        <v>#DIV/0!</v>
      </c>
      <c r="Y17" s="897" t="e">
        <f>AVERAGE(V17:X17)</f>
        <v>#DIV/0!</v>
      </c>
    </row>
    <row r="18" spans="1:25" ht="18" customHeight="1" x14ac:dyDescent="0.2">
      <c r="A18" s="1792"/>
      <c r="B18" s="1781" t="s">
        <v>303</v>
      </c>
      <c r="C18" s="1782"/>
      <c r="D18" s="1782"/>
      <c r="E18" s="1783"/>
      <c r="F18" s="709">
        <f>ROUNDDOWN(F5*F19,0)</f>
        <v>0</v>
      </c>
      <c r="G18" s="549">
        <f>ROUNDDOWN(G5*G19,0)</f>
        <v>0</v>
      </c>
      <c r="H18" s="550">
        <f>ROUNDDOWN(H5*H19,0)</f>
        <v>0</v>
      </c>
      <c r="I18" s="709">
        <f>ROUNDDOWN(I5*I19,0)</f>
        <v>0</v>
      </c>
      <c r="J18" s="548">
        <f t="shared" ref="J18:R18" si="9">ROUNDDOWN(J5*J19,0)</f>
        <v>0</v>
      </c>
      <c r="K18" s="549">
        <f t="shared" si="9"/>
        <v>0</v>
      </c>
      <c r="L18" s="549">
        <f t="shared" si="9"/>
        <v>0</v>
      </c>
      <c r="M18" s="549">
        <f t="shared" si="9"/>
        <v>0</v>
      </c>
      <c r="N18" s="549">
        <f t="shared" si="9"/>
        <v>0</v>
      </c>
      <c r="O18" s="549">
        <f t="shared" si="9"/>
        <v>0</v>
      </c>
      <c r="P18" s="549">
        <f t="shared" si="9"/>
        <v>0</v>
      </c>
      <c r="Q18" s="549">
        <f t="shared" si="9"/>
        <v>0</v>
      </c>
      <c r="R18" s="551">
        <f t="shared" si="9"/>
        <v>0</v>
      </c>
      <c r="T18" s="1767" t="s">
        <v>510</v>
      </c>
      <c r="U18" s="1768"/>
      <c r="V18" s="863" t="e">
        <f>(V14/V9)*100</f>
        <v>#DIV/0!</v>
      </c>
      <c r="W18" s="863" t="e">
        <f>(W14/W9)*100</f>
        <v>#DIV/0!</v>
      </c>
      <c r="X18" s="863" t="e">
        <f>(X14/X9)*100</f>
        <v>#DIV/0!</v>
      </c>
      <c r="Y18" s="897" t="e">
        <f>AVERAGE(V18:X18)</f>
        <v>#DIV/0!</v>
      </c>
    </row>
    <row r="19" spans="1:25" ht="18" customHeight="1" x14ac:dyDescent="0.2">
      <c r="A19" s="1792"/>
      <c r="B19" s="464"/>
      <c r="C19" s="1769" t="s">
        <v>551</v>
      </c>
      <c r="D19" s="1770"/>
      <c r="E19" s="1771"/>
      <c r="F19" s="710">
        <v>0.2</v>
      </c>
      <c r="G19" s="473">
        <v>0.2</v>
      </c>
      <c r="H19" s="474">
        <v>0.2</v>
      </c>
      <c r="I19" s="1149">
        <v>0.2</v>
      </c>
      <c r="J19" s="475">
        <v>0.2</v>
      </c>
      <c r="K19" s="473">
        <v>0.2</v>
      </c>
      <c r="L19" s="473">
        <v>0.2</v>
      </c>
      <c r="M19" s="473">
        <v>0.2</v>
      </c>
      <c r="N19" s="473">
        <v>0.2</v>
      </c>
      <c r="O19" s="473">
        <v>0.2</v>
      </c>
      <c r="P19" s="473">
        <v>0.2</v>
      </c>
      <c r="Q19" s="473">
        <v>0.2</v>
      </c>
      <c r="R19" s="1247">
        <v>0.2</v>
      </c>
    </row>
    <row r="20" spans="1:25" ht="18" customHeight="1" x14ac:dyDescent="0.2">
      <c r="A20" s="1792"/>
      <c r="B20" s="1781" t="s">
        <v>546</v>
      </c>
      <c r="C20" s="1782"/>
      <c r="D20" s="1782"/>
      <c r="E20" s="1783"/>
      <c r="F20" s="709">
        <f>ROUNDDOWN(F13*F21,0)</f>
        <v>0</v>
      </c>
      <c r="G20" s="549">
        <f>ROUNDDOWN(G13*G21,0)</f>
        <v>0</v>
      </c>
      <c r="H20" s="550">
        <f>ROUNDDOWN(H13*H21,0)</f>
        <v>0</v>
      </c>
      <c r="I20" s="1150">
        <f>ROUNDDOWN(I13*I21,0)</f>
        <v>0</v>
      </c>
      <c r="J20" s="552">
        <f t="shared" ref="J20:R20" si="10">ROUNDDOWN(J13*J21,0)</f>
        <v>0</v>
      </c>
      <c r="K20" s="553">
        <f t="shared" si="10"/>
        <v>0</v>
      </c>
      <c r="L20" s="553">
        <f t="shared" si="10"/>
        <v>0</v>
      </c>
      <c r="M20" s="553">
        <f t="shared" si="10"/>
        <v>0</v>
      </c>
      <c r="N20" s="553">
        <f t="shared" si="10"/>
        <v>0</v>
      </c>
      <c r="O20" s="553">
        <f t="shared" si="10"/>
        <v>0</v>
      </c>
      <c r="P20" s="553">
        <f t="shared" si="10"/>
        <v>0</v>
      </c>
      <c r="Q20" s="553">
        <f t="shared" si="10"/>
        <v>0</v>
      </c>
      <c r="R20" s="554">
        <f t="shared" si="10"/>
        <v>0</v>
      </c>
    </row>
    <row r="21" spans="1:25" ht="18" customHeight="1" thickBot="1" x14ac:dyDescent="0.25">
      <c r="A21" s="1793"/>
      <c r="B21" s="465"/>
      <c r="C21" s="1032" t="s">
        <v>552</v>
      </c>
      <c r="D21" s="610" t="s">
        <v>398</v>
      </c>
      <c r="E21" s="651">
        <v>9</v>
      </c>
      <c r="F21" s="471">
        <f>$E$21/12</f>
        <v>0.75</v>
      </c>
      <c r="G21" s="472">
        <f>$E$21/12</f>
        <v>0.75</v>
      </c>
      <c r="H21" s="712">
        <f>$E$21/12</f>
        <v>0.75</v>
      </c>
      <c r="I21" s="471">
        <f>$E$21/12</f>
        <v>0.75</v>
      </c>
      <c r="J21" s="1144">
        <f t="shared" ref="J21:R21" si="11">$E$21/12</f>
        <v>0.75</v>
      </c>
      <c r="K21" s="1230">
        <f t="shared" si="11"/>
        <v>0.75</v>
      </c>
      <c r="L21" s="472">
        <f t="shared" si="11"/>
        <v>0.75</v>
      </c>
      <c r="M21" s="472">
        <f t="shared" si="11"/>
        <v>0.75</v>
      </c>
      <c r="N21" s="472">
        <f t="shared" si="11"/>
        <v>0.75</v>
      </c>
      <c r="O21" s="472">
        <f t="shared" si="11"/>
        <v>0.75</v>
      </c>
      <c r="P21" s="472">
        <f t="shared" si="11"/>
        <v>0.75</v>
      </c>
      <c r="Q21" s="472">
        <f t="shared" si="11"/>
        <v>0.75</v>
      </c>
      <c r="R21" s="499">
        <f t="shared" si="11"/>
        <v>0.75</v>
      </c>
    </row>
    <row r="22" spans="1:25" ht="18" customHeight="1" x14ac:dyDescent="0.2">
      <c r="A22" s="1787" t="s">
        <v>307</v>
      </c>
      <c r="B22" s="1784" t="s">
        <v>542</v>
      </c>
      <c r="C22" s="1785"/>
      <c r="D22" s="1785"/>
      <c r="E22" s="1786"/>
      <c r="F22" s="898"/>
      <c r="G22" s="543">
        <f>F29</f>
        <v>0</v>
      </c>
      <c r="H22" s="544">
        <f>G29</f>
        <v>0</v>
      </c>
      <c r="I22" s="1151">
        <f>H29</f>
        <v>0</v>
      </c>
      <c r="J22" s="555">
        <f t="shared" ref="J22:R22" si="12">I29</f>
        <v>0</v>
      </c>
      <c r="K22" s="556">
        <f t="shared" si="12"/>
        <v>0</v>
      </c>
      <c r="L22" s="556">
        <f t="shared" si="12"/>
        <v>0</v>
      </c>
      <c r="M22" s="556">
        <f t="shared" si="12"/>
        <v>0</v>
      </c>
      <c r="N22" s="556">
        <f t="shared" si="12"/>
        <v>0</v>
      </c>
      <c r="O22" s="556">
        <f t="shared" si="12"/>
        <v>0</v>
      </c>
      <c r="P22" s="556">
        <f t="shared" si="12"/>
        <v>0</v>
      </c>
      <c r="Q22" s="556">
        <f t="shared" si="12"/>
        <v>0</v>
      </c>
      <c r="R22" s="557">
        <f t="shared" si="12"/>
        <v>0</v>
      </c>
    </row>
    <row r="23" spans="1:25" ht="18" customHeight="1" x14ac:dyDescent="0.2">
      <c r="A23" s="1788"/>
      <c r="B23" s="1769" t="s">
        <v>543</v>
      </c>
      <c r="C23" s="1770"/>
      <c r="D23" s="1770"/>
      <c r="E23" s="1771"/>
      <c r="F23" s="708"/>
      <c r="G23" s="546"/>
      <c r="H23" s="547"/>
      <c r="I23" s="708"/>
      <c r="J23" s="1145"/>
      <c r="K23" s="546"/>
      <c r="L23" s="546"/>
      <c r="M23" s="546"/>
      <c r="N23" s="546"/>
      <c r="O23" s="546"/>
      <c r="P23" s="546"/>
      <c r="Q23" s="546"/>
      <c r="R23" s="558"/>
    </row>
    <row r="24" spans="1:25" ht="18" customHeight="1" x14ac:dyDescent="0.2">
      <c r="A24" s="1788"/>
      <c r="B24" s="1769" t="s">
        <v>553</v>
      </c>
      <c r="C24" s="1770"/>
      <c r="D24" s="1770"/>
      <c r="E24" s="1771"/>
      <c r="F24" s="709">
        <f>F18</f>
        <v>0</v>
      </c>
      <c r="G24" s="549">
        <f>G18</f>
        <v>0</v>
      </c>
      <c r="H24" s="550">
        <f>H18</f>
        <v>0</v>
      </c>
      <c r="I24" s="709">
        <f t="shared" ref="I24:R24" si="13">I18</f>
        <v>0</v>
      </c>
      <c r="J24" s="548">
        <f t="shared" si="13"/>
        <v>0</v>
      </c>
      <c r="K24" s="549">
        <f t="shared" si="13"/>
        <v>0</v>
      </c>
      <c r="L24" s="549">
        <f t="shared" si="13"/>
        <v>0</v>
      </c>
      <c r="M24" s="549">
        <f t="shared" si="13"/>
        <v>0</v>
      </c>
      <c r="N24" s="549">
        <f t="shared" si="13"/>
        <v>0</v>
      </c>
      <c r="O24" s="549">
        <f t="shared" si="13"/>
        <v>0</v>
      </c>
      <c r="P24" s="549">
        <f t="shared" si="13"/>
        <v>0</v>
      </c>
      <c r="Q24" s="549">
        <f t="shared" si="13"/>
        <v>0</v>
      </c>
      <c r="R24" s="550">
        <f t="shared" si="13"/>
        <v>0</v>
      </c>
    </row>
    <row r="25" spans="1:25" ht="18" customHeight="1" x14ac:dyDescent="0.2">
      <c r="A25" s="1788"/>
      <c r="B25" s="1781" t="s">
        <v>549</v>
      </c>
      <c r="C25" s="1782"/>
      <c r="D25" s="1782"/>
      <c r="E25" s="1783"/>
      <c r="F25" s="709">
        <f>ROUNDDOWN((F23+F24)*F26,0)</f>
        <v>0</v>
      </c>
      <c r="G25" s="549">
        <f>ROUNDDOWN((G23+G24)*G26,0)</f>
        <v>0</v>
      </c>
      <c r="H25" s="550">
        <f>ROUNDDOWN((H23+H24)*H26,0)</f>
        <v>0</v>
      </c>
      <c r="I25" s="709">
        <f>ROUNDDOWN((I23+I24)*I26,0)</f>
        <v>0</v>
      </c>
      <c r="J25" s="548">
        <f t="shared" ref="J25:R25" si="14">ROUNDDOWN((J23+J24)*J26,0)</f>
        <v>0</v>
      </c>
      <c r="K25" s="549">
        <f t="shared" si="14"/>
        <v>0</v>
      </c>
      <c r="L25" s="549">
        <f t="shared" si="14"/>
        <v>0</v>
      </c>
      <c r="M25" s="549">
        <f t="shared" si="14"/>
        <v>0</v>
      </c>
      <c r="N25" s="549">
        <f t="shared" si="14"/>
        <v>0</v>
      </c>
      <c r="O25" s="549">
        <f t="shared" si="14"/>
        <v>0</v>
      </c>
      <c r="P25" s="549">
        <f t="shared" si="14"/>
        <v>0</v>
      </c>
      <c r="Q25" s="549">
        <f t="shared" si="14"/>
        <v>0</v>
      </c>
      <c r="R25" s="550">
        <f t="shared" si="14"/>
        <v>0</v>
      </c>
    </row>
    <row r="26" spans="1:25" ht="18" customHeight="1" x14ac:dyDescent="0.2">
      <c r="A26" s="1788"/>
      <c r="B26" s="464"/>
      <c r="C26" s="1769" t="s">
        <v>312</v>
      </c>
      <c r="D26" s="1770"/>
      <c r="E26" s="1771"/>
      <c r="F26" s="710">
        <v>0.01</v>
      </c>
      <c r="G26" s="473">
        <v>0.01</v>
      </c>
      <c r="H26" s="474">
        <v>0.01</v>
      </c>
      <c r="I26" s="710">
        <v>0.01</v>
      </c>
      <c r="J26" s="475">
        <v>0.01</v>
      </c>
      <c r="K26" s="473">
        <v>0.01</v>
      </c>
      <c r="L26" s="473">
        <v>0.01</v>
      </c>
      <c r="M26" s="473">
        <v>0.01</v>
      </c>
      <c r="N26" s="473">
        <v>0.01</v>
      </c>
      <c r="O26" s="473">
        <v>0.01</v>
      </c>
      <c r="P26" s="473">
        <v>0.01</v>
      </c>
      <c r="Q26" s="473">
        <v>0.01</v>
      </c>
      <c r="R26" s="474">
        <v>0.01</v>
      </c>
    </row>
    <row r="27" spans="1:25" ht="18" customHeight="1" x14ac:dyDescent="0.2">
      <c r="A27" s="1788"/>
      <c r="B27" s="1769" t="s">
        <v>550</v>
      </c>
      <c r="C27" s="1770"/>
      <c r="D27" s="1770"/>
      <c r="E27" s="1771"/>
      <c r="F27" s="708"/>
      <c r="G27" s="546"/>
      <c r="H27" s="547"/>
      <c r="I27" s="708"/>
      <c r="J27" s="545"/>
      <c r="K27" s="546"/>
      <c r="L27" s="546"/>
      <c r="M27" s="546"/>
      <c r="N27" s="546"/>
      <c r="O27" s="546"/>
      <c r="P27" s="546"/>
      <c r="Q27" s="546"/>
      <c r="R27" s="547"/>
    </row>
    <row r="28" spans="1:25" ht="18" customHeight="1" x14ac:dyDescent="0.2">
      <c r="A28" s="1788"/>
      <c r="B28" s="1769" t="s">
        <v>304</v>
      </c>
      <c r="C28" s="1770"/>
      <c r="D28" s="1770"/>
      <c r="E28" s="1771"/>
      <c r="F28" s="709">
        <f>SUM(F22:F24)-SUM(F25,F27,F29)</f>
        <v>0</v>
      </c>
      <c r="G28" s="549">
        <f>SUM(G22:G24)-SUM(G25,G27,G29)</f>
        <v>0</v>
      </c>
      <c r="H28" s="550">
        <f>SUM(H22:H24)-SUM(H25,H27,H29)</f>
        <v>0</v>
      </c>
      <c r="I28" s="709">
        <f>SUM(I22:I24)-SUM(I25,I27,I29)</f>
        <v>0</v>
      </c>
      <c r="J28" s="1146">
        <f t="shared" ref="J28:R28" si="15">SUM(J22:J24)-SUM(J25,J27,J29)</f>
        <v>0</v>
      </c>
      <c r="K28" s="549">
        <f t="shared" si="15"/>
        <v>0</v>
      </c>
      <c r="L28" s="549">
        <f t="shared" si="15"/>
        <v>0</v>
      </c>
      <c r="M28" s="549">
        <f t="shared" si="15"/>
        <v>0</v>
      </c>
      <c r="N28" s="549">
        <f t="shared" si="15"/>
        <v>0</v>
      </c>
      <c r="O28" s="549">
        <f t="shared" si="15"/>
        <v>0</v>
      </c>
      <c r="P28" s="549">
        <f t="shared" si="15"/>
        <v>0</v>
      </c>
      <c r="Q28" s="549">
        <f t="shared" si="15"/>
        <v>0</v>
      </c>
      <c r="R28" s="551">
        <f t="shared" si="15"/>
        <v>0</v>
      </c>
    </row>
    <row r="29" spans="1:25" ht="18" customHeight="1" x14ac:dyDescent="0.2">
      <c r="A29" s="1789"/>
      <c r="B29" s="1781" t="s">
        <v>546</v>
      </c>
      <c r="C29" s="1782"/>
      <c r="D29" s="1782"/>
      <c r="E29" s="1783"/>
      <c r="F29" s="709">
        <f>ROUNDDOWN((F23+F24)*F30,0)</f>
        <v>0</v>
      </c>
      <c r="G29" s="549">
        <f>ROUNDDOWN((G23+G24)*G30,0)</f>
        <v>0</v>
      </c>
      <c r="H29" s="550">
        <f>ROUNDDOWN((H23+H24)*H30,0)</f>
        <v>0</v>
      </c>
      <c r="I29" s="1150">
        <f>ROUNDDOWN((I23+I24)*I30,0)</f>
        <v>0</v>
      </c>
      <c r="J29" s="552">
        <f t="shared" ref="J29:R29" si="16">ROUNDDOWN((J23+J24)*J30,0)</f>
        <v>0</v>
      </c>
      <c r="K29" s="553">
        <f t="shared" si="16"/>
        <v>0</v>
      </c>
      <c r="L29" s="553">
        <f t="shared" si="16"/>
        <v>0</v>
      </c>
      <c r="M29" s="553">
        <f t="shared" si="16"/>
        <v>0</v>
      </c>
      <c r="N29" s="553">
        <f t="shared" si="16"/>
        <v>0</v>
      </c>
      <c r="O29" s="553">
        <f t="shared" si="16"/>
        <v>0</v>
      </c>
      <c r="P29" s="553">
        <f t="shared" si="16"/>
        <v>0</v>
      </c>
      <c r="Q29" s="553">
        <f t="shared" si="16"/>
        <v>0</v>
      </c>
      <c r="R29" s="554">
        <f t="shared" si="16"/>
        <v>0</v>
      </c>
    </row>
    <row r="30" spans="1:25" ht="18" customHeight="1" thickBot="1" x14ac:dyDescent="0.25">
      <c r="A30" s="1790"/>
      <c r="B30" s="465"/>
      <c r="C30" s="1033" t="s">
        <v>552</v>
      </c>
      <c r="D30" s="610" t="s">
        <v>399</v>
      </c>
      <c r="E30" s="651">
        <v>5</v>
      </c>
      <c r="F30" s="471">
        <f>$E$30/12</f>
        <v>0.41666666666666669</v>
      </c>
      <c r="G30" s="472">
        <f>$E$30/12</f>
        <v>0.41666666666666669</v>
      </c>
      <c r="H30" s="712">
        <f>$E$30/12</f>
        <v>0.41666666666666669</v>
      </c>
      <c r="I30" s="471">
        <f>$E$30/12</f>
        <v>0.41666666666666669</v>
      </c>
      <c r="J30" s="1230">
        <f t="shared" ref="J30:R30" si="17">$E$30/12</f>
        <v>0.41666666666666669</v>
      </c>
      <c r="K30" s="472">
        <f t="shared" si="17"/>
        <v>0.41666666666666669</v>
      </c>
      <c r="L30" s="472">
        <f t="shared" si="17"/>
        <v>0.41666666666666669</v>
      </c>
      <c r="M30" s="472">
        <f t="shared" si="17"/>
        <v>0.41666666666666669</v>
      </c>
      <c r="N30" s="472">
        <f t="shared" si="17"/>
        <v>0.41666666666666669</v>
      </c>
      <c r="O30" s="472">
        <f t="shared" si="17"/>
        <v>0.41666666666666669</v>
      </c>
      <c r="P30" s="472">
        <f t="shared" si="17"/>
        <v>0.41666666666666669</v>
      </c>
      <c r="Q30" s="472">
        <f t="shared" si="17"/>
        <v>0.41666666666666669</v>
      </c>
      <c r="R30" s="499">
        <f t="shared" si="17"/>
        <v>0.41666666666666669</v>
      </c>
    </row>
    <row r="31" spans="1:25" ht="18" customHeight="1" x14ac:dyDescent="0.2">
      <c r="A31" s="1787" t="s">
        <v>308</v>
      </c>
      <c r="B31" s="1784" t="s">
        <v>542</v>
      </c>
      <c r="C31" s="1785"/>
      <c r="D31" s="1785"/>
      <c r="E31" s="1786"/>
      <c r="F31" s="713">
        <f>E37</f>
        <v>0</v>
      </c>
      <c r="G31" s="543">
        <f>F37</f>
        <v>0</v>
      </c>
      <c r="H31" s="544">
        <f>G37</f>
        <v>0</v>
      </c>
      <c r="I31" s="1151">
        <f t="shared" ref="I31:R31" si="18">H37</f>
        <v>0</v>
      </c>
      <c r="J31" s="555">
        <f t="shared" si="18"/>
        <v>0</v>
      </c>
      <c r="K31" s="556">
        <f t="shared" si="18"/>
        <v>0</v>
      </c>
      <c r="L31" s="556">
        <f t="shared" si="18"/>
        <v>0</v>
      </c>
      <c r="M31" s="556">
        <f t="shared" si="18"/>
        <v>0</v>
      </c>
      <c r="N31" s="556">
        <f t="shared" si="18"/>
        <v>0</v>
      </c>
      <c r="O31" s="556">
        <f t="shared" si="18"/>
        <v>0</v>
      </c>
      <c r="P31" s="556">
        <f t="shared" si="18"/>
        <v>0</v>
      </c>
      <c r="Q31" s="556">
        <f t="shared" si="18"/>
        <v>0</v>
      </c>
      <c r="R31" s="557">
        <f t="shared" si="18"/>
        <v>0</v>
      </c>
    </row>
    <row r="32" spans="1:25" ht="18" customHeight="1" x14ac:dyDescent="0.2">
      <c r="A32" s="1788"/>
      <c r="B32" s="1769" t="s">
        <v>543</v>
      </c>
      <c r="C32" s="1770"/>
      <c r="D32" s="1770"/>
      <c r="E32" s="1771"/>
      <c r="F32" s="708"/>
      <c r="G32" s="546"/>
      <c r="H32" s="547"/>
      <c r="I32" s="708"/>
      <c r="J32" s="1145"/>
      <c r="K32" s="546"/>
      <c r="L32" s="546"/>
      <c r="M32" s="546"/>
      <c r="N32" s="546"/>
      <c r="O32" s="546"/>
      <c r="P32" s="546"/>
      <c r="Q32" s="546"/>
      <c r="R32" s="558"/>
    </row>
    <row r="33" spans="1:18" ht="18" customHeight="1" x14ac:dyDescent="0.2">
      <c r="A33" s="1788"/>
      <c r="B33" s="1769" t="s">
        <v>305</v>
      </c>
      <c r="C33" s="1770"/>
      <c r="D33" s="1770"/>
      <c r="E33" s="1771"/>
      <c r="F33" s="709">
        <f>F27</f>
        <v>0</v>
      </c>
      <c r="G33" s="549">
        <f>G27</f>
        <v>0</v>
      </c>
      <c r="H33" s="550">
        <f>H27</f>
        <v>0</v>
      </c>
      <c r="I33" s="709">
        <f t="shared" ref="I33:R33" si="19">I27</f>
        <v>0</v>
      </c>
      <c r="J33" s="548">
        <f t="shared" si="19"/>
        <v>0</v>
      </c>
      <c r="K33" s="549">
        <f t="shared" si="19"/>
        <v>0</v>
      </c>
      <c r="L33" s="549">
        <f t="shared" si="19"/>
        <v>0</v>
      </c>
      <c r="M33" s="549">
        <f t="shared" si="19"/>
        <v>0</v>
      </c>
      <c r="N33" s="549">
        <f t="shared" si="19"/>
        <v>0</v>
      </c>
      <c r="O33" s="549">
        <f t="shared" si="19"/>
        <v>0</v>
      </c>
      <c r="P33" s="549">
        <f t="shared" si="19"/>
        <v>0</v>
      </c>
      <c r="Q33" s="549">
        <f t="shared" si="19"/>
        <v>0</v>
      </c>
      <c r="R33" s="550">
        <f t="shared" si="19"/>
        <v>0</v>
      </c>
    </row>
    <row r="34" spans="1:18" ht="18" customHeight="1" x14ac:dyDescent="0.2">
      <c r="A34" s="1788"/>
      <c r="B34" s="1781" t="s">
        <v>549</v>
      </c>
      <c r="C34" s="1782"/>
      <c r="D34" s="1782"/>
      <c r="E34" s="1783"/>
      <c r="F34" s="709">
        <f>ROUNDDOWN((F32+F33)*F35,0)</f>
        <v>0</v>
      </c>
      <c r="G34" s="549">
        <f>ROUNDDOWN((G32+G33)*G35,0)</f>
        <v>0</v>
      </c>
      <c r="H34" s="550">
        <f>ROUNDDOWN((H32+H33)*H35,0)</f>
        <v>0</v>
      </c>
      <c r="I34" s="709">
        <f>ROUNDDOWN((I32+I33)*I35,0)</f>
        <v>0</v>
      </c>
      <c r="J34" s="548">
        <f t="shared" ref="J34:R34" si="20">ROUNDDOWN((J32+J33)*J35,0)</f>
        <v>0</v>
      </c>
      <c r="K34" s="549">
        <f t="shared" si="20"/>
        <v>0</v>
      </c>
      <c r="L34" s="549">
        <f t="shared" si="20"/>
        <v>0</v>
      </c>
      <c r="M34" s="549">
        <f t="shared" si="20"/>
        <v>0</v>
      </c>
      <c r="N34" s="549">
        <f t="shared" si="20"/>
        <v>0</v>
      </c>
      <c r="O34" s="549">
        <f t="shared" si="20"/>
        <v>0</v>
      </c>
      <c r="P34" s="549">
        <f t="shared" si="20"/>
        <v>0</v>
      </c>
      <c r="Q34" s="549">
        <f t="shared" si="20"/>
        <v>0</v>
      </c>
      <c r="R34" s="550">
        <f t="shared" si="20"/>
        <v>0</v>
      </c>
    </row>
    <row r="35" spans="1:18" ht="18" customHeight="1" x14ac:dyDescent="0.2">
      <c r="A35" s="1788"/>
      <c r="B35" s="464"/>
      <c r="C35" s="1769" t="s">
        <v>312</v>
      </c>
      <c r="D35" s="1770"/>
      <c r="E35" s="1771"/>
      <c r="F35" s="710">
        <v>0.02</v>
      </c>
      <c r="G35" s="473">
        <v>0.02</v>
      </c>
      <c r="H35" s="474">
        <v>0.02</v>
      </c>
      <c r="I35" s="710">
        <v>0.02</v>
      </c>
      <c r="J35" s="1147">
        <v>0.02</v>
      </c>
      <c r="K35" s="473">
        <v>0.02</v>
      </c>
      <c r="L35" s="473">
        <v>0.02</v>
      </c>
      <c r="M35" s="473">
        <v>0.02</v>
      </c>
      <c r="N35" s="473">
        <v>0.02</v>
      </c>
      <c r="O35" s="473">
        <v>0.02</v>
      </c>
      <c r="P35" s="473">
        <v>0.02</v>
      </c>
      <c r="Q35" s="473">
        <v>0.02</v>
      </c>
      <c r="R35" s="498">
        <v>0.02</v>
      </c>
    </row>
    <row r="36" spans="1:18" ht="18" customHeight="1" x14ac:dyDescent="0.2">
      <c r="A36" s="1788"/>
      <c r="B36" s="1769" t="s">
        <v>550</v>
      </c>
      <c r="C36" s="1770"/>
      <c r="D36" s="1770"/>
      <c r="E36" s="1771"/>
      <c r="F36" s="709">
        <f>ROUNDDOWN(F31*365/570*(1-F35),0)</f>
        <v>0</v>
      </c>
      <c r="G36" s="549">
        <f>ROUNDDOWN(G31*365/570*(1-G35),0)</f>
        <v>0</v>
      </c>
      <c r="H36" s="550">
        <f>ROUNDDOWN(H31*365/570*(1-H35),0)</f>
        <v>0</v>
      </c>
      <c r="I36" s="709">
        <f>ROUNDDOWN(I31*365/570*(1-I35),0)</f>
        <v>0</v>
      </c>
      <c r="J36" s="1146">
        <f t="shared" ref="J36:R36" si="21">ROUNDDOWN(J31*365/570*(1-J35),0)</f>
        <v>0</v>
      </c>
      <c r="K36" s="549">
        <f t="shared" si="21"/>
        <v>0</v>
      </c>
      <c r="L36" s="549">
        <f t="shared" si="21"/>
        <v>0</v>
      </c>
      <c r="M36" s="549">
        <f t="shared" si="21"/>
        <v>0</v>
      </c>
      <c r="N36" s="549">
        <f t="shared" si="21"/>
        <v>0</v>
      </c>
      <c r="O36" s="549">
        <f t="shared" si="21"/>
        <v>0</v>
      </c>
      <c r="P36" s="549">
        <f t="shared" si="21"/>
        <v>0</v>
      </c>
      <c r="Q36" s="549">
        <f t="shared" si="21"/>
        <v>0</v>
      </c>
      <c r="R36" s="551">
        <f t="shared" si="21"/>
        <v>0</v>
      </c>
    </row>
    <row r="37" spans="1:18" ht="18" customHeight="1" x14ac:dyDescent="0.2">
      <c r="A37" s="1789"/>
      <c r="B37" s="1781" t="s">
        <v>546</v>
      </c>
      <c r="C37" s="1782"/>
      <c r="D37" s="1782"/>
      <c r="E37" s="1783"/>
      <c r="F37" s="709">
        <f>ROUNDDOWN((F32+F33)*F38,0)</f>
        <v>0</v>
      </c>
      <c r="G37" s="549">
        <f>ROUNDDOWN((G32+G33)*G38,0)</f>
        <v>0</v>
      </c>
      <c r="H37" s="550">
        <f>ROUNDDOWN((H32+H33)*H38,0)</f>
        <v>0</v>
      </c>
      <c r="I37" s="1150">
        <f>ROUNDDOWN((I32+I33)*I38,0)</f>
        <v>0</v>
      </c>
      <c r="J37" s="552">
        <f t="shared" ref="J37:R37" si="22">ROUNDDOWN((J32+J33)*J38,0)</f>
        <v>0</v>
      </c>
      <c r="K37" s="553">
        <f t="shared" si="22"/>
        <v>0</v>
      </c>
      <c r="L37" s="553">
        <f t="shared" si="22"/>
        <v>0</v>
      </c>
      <c r="M37" s="553">
        <f t="shared" si="22"/>
        <v>0</v>
      </c>
      <c r="N37" s="553">
        <f t="shared" si="22"/>
        <v>0</v>
      </c>
      <c r="O37" s="553">
        <f t="shared" si="22"/>
        <v>0</v>
      </c>
      <c r="P37" s="553">
        <f t="shared" si="22"/>
        <v>0</v>
      </c>
      <c r="Q37" s="553">
        <f t="shared" si="22"/>
        <v>0</v>
      </c>
      <c r="R37" s="554">
        <f t="shared" si="22"/>
        <v>0</v>
      </c>
    </row>
    <row r="38" spans="1:18" ht="18" customHeight="1" thickBot="1" x14ac:dyDescent="0.25">
      <c r="A38" s="1790"/>
      <c r="B38" s="465"/>
      <c r="C38" s="1033" t="s">
        <v>552</v>
      </c>
      <c r="D38" s="611" t="s">
        <v>400</v>
      </c>
      <c r="E38" s="652">
        <v>570</v>
      </c>
      <c r="F38" s="714">
        <f>$E$38/365</f>
        <v>1.5616438356164384</v>
      </c>
      <c r="G38" s="612">
        <f>$E$38/365</f>
        <v>1.5616438356164384</v>
      </c>
      <c r="H38" s="715">
        <f>$E$38/365</f>
        <v>1.5616438356164384</v>
      </c>
      <c r="I38" s="714">
        <f>$E$38/365</f>
        <v>1.5616438356164384</v>
      </c>
      <c r="J38" s="1148">
        <f t="shared" ref="J38:R38" si="23">$E$38/365</f>
        <v>1.5616438356164384</v>
      </c>
      <c r="K38" s="612">
        <f t="shared" si="23"/>
        <v>1.5616438356164384</v>
      </c>
      <c r="L38" s="612">
        <f t="shared" si="23"/>
        <v>1.5616438356164384</v>
      </c>
      <c r="M38" s="612">
        <f t="shared" si="23"/>
        <v>1.5616438356164384</v>
      </c>
      <c r="N38" s="612">
        <f t="shared" si="23"/>
        <v>1.5616438356164384</v>
      </c>
      <c r="O38" s="612">
        <f t="shared" si="23"/>
        <v>1.5616438356164384</v>
      </c>
      <c r="P38" s="612">
        <f t="shared" si="23"/>
        <v>1.5616438356164384</v>
      </c>
      <c r="Q38" s="612">
        <f t="shared" si="23"/>
        <v>1.5616438356164384</v>
      </c>
      <c r="R38" s="613">
        <f t="shared" si="23"/>
        <v>1.5616438356164384</v>
      </c>
    </row>
    <row r="39" spans="1:18" x14ac:dyDescent="0.2">
      <c r="A39" s="1" t="s">
        <v>301</v>
      </c>
    </row>
    <row r="40" spans="1:18" x14ac:dyDescent="0.2">
      <c r="A40" s="1" t="s">
        <v>269</v>
      </c>
      <c r="C40" s="1" t="s">
        <v>270</v>
      </c>
    </row>
    <row r="41" spans="1:18" x14ac:dyDescent="0.2">
      <c r="A41" s="1" t="s">
        <v>271</v>
      </c>
      <c r="C41" s="1" t="s">
        <v>272</v>
      </c>
    </row>
    <row r="42" spans="1:18" x14ac:dyDescent="0.2">
      <c r="A42" s="1" t="s">
        <v>273</v>
      </c>
      <c r="C42" s="1" t="s">
        <v>274</v>
      </c>
    </row>
    <row r="43" spans="1:18" x14ac:dyDescent="0.2">
      <c r="A43" s="1" t="s">
        <v>275</v>
      </c>
      <c r="C43" s="1" t="s">
        <v>276</v>
      </c>
    </row>
    <row r="44" spans="1:18" x14ac:dyDescent="0.2">
      <c r="A44" s="1" t="s">
        <v>277</v>
      </c>
      <c r="C44" s="1" t="s">
        <v>278</v>
      </c>
    </row>
    <row r="45" spans="1:18" x14ac:dyDescent="0.2">
      <c r="A45" s="1" t="s">
        <v>279</v>
      </c>
      <c r="C45" s="1" t="s">
        <v>280</v>
      </c>
    </row>
    <row r="47" spans="1:18" x14ac:dyDescent="0.2">
      <c r="A47" s="461"/>
      <c r="B47" s="461"/>
      <c r="C47" s="461"/>
      <c r="D47" s="461"/>
      <c r="E47" s="461"/>
      <c r="F47" s="461"/>
      <c r="G47" s="461"/>
      <c r="H47" s="461"/>
      <c r="I47" s="422"/>
      <c r="J47" s="935"/>
      <c r="K47" s="462"/>
      <c r="L47" s="462"/>
      <c r="M47" s="462"/>
      <c r="N47" s="462"/>
      <c r="O47" s="462"/>
      <c r="P47" s="462"/>
      <c r="Q47" s="462"/>
      <c r="R47" s="462"/>
    </row>
    <row r="48" spans="1:18" x14ac:dyDescent="0.2">
      <c r="J48" s="460"/>
      <c r="K48" s="460"/>
      <c r="L48" s="460"/>
      <c r="M48" s="460"/>
      <c r="N48" s="460"/>
      <c r="O48" s="460"/>
      <c r="P48" s="460"/>
      <c r="Q48" s="460"/>
      <c r="R48" s="460"/>
    </row>
    <row r="56" spans="3:9" x14ac:dyDescent="0.2">
      <c r="C56" s="461"/>
      <c r="D56" s="461"/>
      <c r="E56" s="461"/>
      <c r="F56" s="461"/>
      <c r="G56" s="461"/>
      <c r="H56" s="461"/>
      <c r="I56" s="461"/>
    </row>
    <row r="58" spans="3:9" x14ac:dyDescent="0.2">
      <c r="C58" s="463"/>
      <c r="D58" s="463"/>
      <c r="E58" s="463"/>
      <c r="F58" s="463"/>
      <c r="G58" s="463"/>
    </row>
    <row r="59" spans="3:9" x14ac:dyDescent="0.2">
      <c r="C59" s="463"/>
      <c r="D59" s="463"/>
      <c r="E59" s="463"/>
      <c r="F59" s="463"/>
      <c r="G59" s="463"/>
    </row>
    <row r="60" spans="3:9" x14ac:dyDescent="0.2">
      <c r="C60" s="463"/>
      <c r="D60" s="463"/>
      <c r="E60" s="463"/>
      <c r="F60" s="463"/>
      <c r="G60" s="463"/>
    </row>
    <row r="61" spans="3:9" x14ac:dyDescent="0.2">
      <c r="C61" s="463"/>
      <c r="D61" s="463"/>
      <c r="E61" s="463"/>
      <c r="F61" s="463"/>
      <c r="G61" s="463"/>
    </row>
    <row r="62" spans="3:9" x14ac:dyDescent="0.2">
      <c r="C62" s="463"/>
      <c r="D62" s="463"/>
      <c r="E62" s="463"/>
      <c r="F62" s="463"/>
      <c r="G62" s="463"/>
    </row>
    <row r="63" spans="3:9" x14ac:dyDescent="0.2">
      <c r="C63" s="463"/>
      <c r="D63" s="463"/>
      <c r="E63" s="463"/>
      <c r="F63" s="463"/>
      <c r="G63" s="463"/>
    </row>
    <row r="64" spans="3:9" x14ac:dyDescent="0.2">
      <c r="C64" s="463"/>
      <c r="D64" s="463"/>
      <c r="E64" s="463"/>
      <c r="F64" s="463"/>
      <c r="G64" s="463"/>
    </row>
    <row r="65" spans="3:7" x14ac:dyDescent="0.2">
      <c r="C65" s="463"/>
      <c r="D65" s="463"/>
      <c r="E65" s="463"/>
      <c r="F65" s="463"/>
      <c r="G65" s="463"/>
    </row>
    <row r="66" spans="3:7" x14ac:dyDescent="0.2">
      <c r="C66" s="463"/>
      <c r="D66" s="463"/>
      <c r="E66" s="463"/>
      <c r="F66" s="463"/>
      <c r="G66" s="463"/>
    </row>
    <row r="67" spans="3:7" x14ac:dyDescent="0.2">
      <c r="C67" s="463"/>
      <c r="D67" s="463"/>
      <c r="E67" s="463"/>
      <c r="F67" s="463"/>
      <c r="G67" s="463"/>
    </row>
    <row r="68" spans="3:7" x14ac:dyDescent="0.2">
      <c r="C68" s="463"/>
      <c r="D68" s="463"/>
      <c r="E68" s="463"/>
      <c r="F68" s="463"/>
      <c r="G68" s="463"/>
    </row>
    <row r="69" spans="3:7" x14ac:dyDescent="0.2">
      <c r="C69" s="463"/>
      <c r="D69" s="463"/>
      <c r="E69" s="463"/>
      <c r="F69" s="463"/>
      <c r="G69" s="463"/>
    </row>
    <row r="70" spans="3:7" x14ac:dyDescent="0.2">
      <c r="C70" s="463"/>
      <c r="D70" s="463"/>
      <c r="E70" s="463"/>
      <c r="F70" s="463"/>
      <c r="G70" s="463"/>
    </row>
    <row r="71" spans="3:7" x14ac:dyDescent="0.2">
      <c r="C71" s="463"/>
      <c r="D71" s="463"/>
      <c r="E71" s="463"/>
      <c r="F71" s="463"/>
      <c r="G71" s="463"/>
    </row>
    <row r="72" spans="3:7" x14ac:dyDescent="0.2">
      <c r="C72" s="463"/>
      <c r="D72" s="463"/>
      <c r="E72" s="463"/>
      <c r="F72" s="463"/>
      <c r="G72" s="463"/>
    </row>
    <row r="73" spans="3:7" x14ac:dyDescent="0.2">
      <c r="C73" s="463"/>
      <c r="D73" s="463"/>
      <c r="E73" s="463"/>
      <c r="F73" s="463"/>
      <c r="G73" s="463"/>
    </row>
    <row r="74" spans="3:7" x14ac:dyDescent="0.2">
      <c r="C74" s="463"/>
      <c r="D74" s="463"/>
      <c r="E74" s="463"/>
      <c r="F74" s="463"/>
      <c r="G74" s="463"/>
    </row>
    <row r="75" spans="3:7" x14ac:dyDescent="0.2">
      <c r="C75" s="463"/>
      <c r="D75" s="463"/>
      <c r="E75" s="463"/>
      <c r="F75" s="463"/>
      <c r="G75" s="463"/>
    </row>
    <row r="76" spans="3:7" x14ac:dyDescent="0.2">
      <c r="C76" s="463"/>
      <c r="D76" s="463"/>
      <c r="E76" s="463"/>
      <c r="F76" s="463"/>
      <c r="G76" s="463"/>
    </row>
    <row r="77" spans="3:7" x14ac:dyDescent="0.2">
      <c r="C77" s="463"/>
      <c r="D77" s="463"/>
      <c r="E77" s="463"/>
      <c r="F77" s="463"/>
      <c r="G77" s="463"/>
    </row>
    <row r="82" spans="3:18" x14ac:dyDescent="0.2">
      <c r="J82" s="460"/>
      <c r="K82" s="460"/>
      <c r="L82" s="460"/>
      <c r="M82" s="460"/>
      <c r="N82" s="460"/>
      <c r="O82" s="460"/>
      <c r="P82" s="460"/>
      <c r="Q82" s="460"/>
      <c r="R82" s="460"/>
    </row>
    <row r="83" spans="3:18" x14ac:dyDescent="0.2">
      <c r="J83" s="460"/>
      <c r="K83" s="460"/>
      <c r="L83" s="460"/>
      <c r="M83" s="460"/>
      <c r="N83" s="460"/>
      <c r="O83" s="460"/>
      <c r="P83" s="460"/>
      <c r="Q83" s="460"/>
      <c r="R83" s="460"/>
    </row>
    <row r="86" spans="3:18" x14ac:dyDescent="0.2">
      <c r="C86" s="461"/>
      <c r="D86" s="461"/>
      <c r="E86" s="461"/>
      <c r="F86" s="461"/>
      <c r="G86" s="461"/>
      <c r="H86" s="461"/>
      <c r="I86" s="461"/>
    </row>
    <row r="87" spans="3:18" x14ac:dyDescent="0.2">
      <c r="J87" s="460"/>
      <c r="K87" s="460"/>
      <c r="L87" s="460"/>
      <c r="M87" s="460"/>
      <c r="N87" s="460"/>
      <c r="O87" s="460"/>
      <c r="P87" s="460"/>
      <c r="Q87" s="460"/>
      <c r="R87" s="460"/>
    </row>
    <row r="88" spans="3:18" x14ac:dyDescent="0.2">
      <c r="J88" s="460"/>
      <c r="K88" s="460"/>
      <c r="L88" s="460"/>
      <c r="M88" s="460"/>
      <c r="N88" s="460"/>
      <c r="O88" s="460"/>
      <c r="P88" s="460"/>
      <c r="Q88" s="460"/>
      <c r="R88" s="460"/>
    </row>
    <row r="89" spans="3:18" x14ac:dyDescent="0.2">
      <c r="J89" s="460"/>
      <c r="K89" s="460"/>
      <c r="L89" s="460"/>
      <c r="M89" s="460"/>
      <c r="N89" s="460"/>
      <c r="O89" s="460"/>
      <c r="P89" s="460"/>
      <c r="Q89" s="460"/>
      <c r="R89" s="460"/>
    </row>
    <row r="90" spans="3:18" x14ac:dyDescent="0.2">
      <c r="J90" s="460"/>
      <c r="K90" s="460"/>
      <c r="L90" s="460"/>
      <c r="M90" s="460"/>
      <c r="N90" s="460"/>
      <c r="O90" s="460"/>
      <c r="P90" s="460"/>
      <c r="Q90" s="460"/>
      <c r="R90" s="460"/>
    </row>
  </sheetData>
  <mergeCells count="47">
    <mergeCell ref="J2:K2"/>
    <mergeCell ref="M2:N2"/>
    <mergeCell ref="B17:E17"/>
    <mergeCell ref="A3:E3"/>
    <mergeCell ref="A4:E4"/>
    <mergeCell ref="B5:E5"/>
    <mergeCell ref="B15:E15"/>
    <mergeCell ref="B6:E6"/>
    <mergeCell ref="B7:E7"/>
    <mergeCell ref="B8:E8"/>
    <mergeCell ref="B13:E13"/>
    <mergeCell ref="C14:E14"/>
    <mergeCell ref="A31:A38"/>
    <mergeCell ref="A22:A30"/>
    <mergeCell ref="A5:A10"/>
    <mergeCell ref="A11:A21"/>
    <mergeCell ref="C26:E26"/>
    <mergeCell ref="B10:E10"/>
    <mergeCell ref="B11:E11"/>
    <mergeCell ref="B12:E12"/>
    <mergeCell ref="B27:E27"/>
    <mergeCell ref="B25:E25"/>
    <mergeCell ref="C35:E35"/>
    <mergeCell ref="B36:E36"/>
    <mergeCell ref="B37:E37"/>
    <mergeCell ref="C9:E9"/>
    <mergeCell ref="C19:E19"/>
    <mergeCell ref="B31:E31"/>
    <mergeCell ref="B33:E33"/>
    <mergeCell ref="B34:E34"/>
    <mergeCell ref="B32:E32"/>
    <mergeCell ref="B18:E18"/>
    <mergeCell ref="C16:E16"/>
    <mergeCell ref="B22:E22"/>
    <mergeCell ref="B28:E28"/>
    <mergeCell ref="B29:E29"/>
    <mergeCell ref="B24:E24"/>
    <mergeCell ref="T16:U16"/>
    <mergeCell ref="B23:E23"/>
    <mergeCell ref="T8:U8"/>
    <mergeCell ref="Y9:Y14"/>
    <mergeCell ref="T9:T10"/>
    <mergeCell ref="T11:T14"/>
    <mergeCell ref="T15:U15"/>
    <mergeCell ref="T17:U17"/>
    <mergeCell ref="T18:U18"/>
    <mergeCell ref="B20:E20"/>
  </mergeCells>
  <phoneticPr fontId="3"/>
  <printOptions horizontalCentered="1"/>
  <pageMargins left="0.19685039370078741" right="0.19685039370078741" top="0.19685039370078741" bottom="0" header="0.19685039370078741" footer="0.51181102362204722"/>
  <pageSetup paperSize="9" scale="79" orientation="landscape" r:id="rId1"/>
  <headerFooter alignWithMargins="0">
    <oddHeader>&amp;R２．家畜飼養実績及び計画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9"/>
  <sheetViews>
    <sheetView showGridLines="0" view="pageBreakPreview" zoomScale="85" zoomScaleNormal="75" zoomScaleSheetLayoutView="85" workbookViewId="0">
      <pane xSplit="6" ySplit="4" topLeftCell="G58" activePane="bottomRight" state="frozen"/>
      <selection activeCell="E28" sqref="E28"/>
      <selection pane="topRight" activeCell="E28" sqref="E28"/>
      <selection pane="bottomLeft" activeCell="E28" sqref="E28"/>
      <selection pane="bottomRight" activeCell="H40" sqref="H40"/>
    </sheetView>
  </sheetViews>
  <sheetFormatPr defaultColWidth="10.296875" defaultRowHeight="12" x14ac:dyDescent="0.2"/>
  <cols>
    <col min="1" max="1" width="3.69921875" style="15" customWidth="1"/>
    <col min="2" max="2" width="2.69921875" style="15" customWidth="1"/>
    <col min="3" max="3" width="14.69921875" style="15" customWidth="1"/>
    <col min="4" max="4" width="10.69921875" style="15" hidden="1" customWidth="1"/>
    <col min="5" max="5" width="10.69921875" style="15" customWidth="1"/>
    <col min="6" max="16" width="10.69921875" style="113" customWidth="1"/>
    <col min="17" max="17" width="8.69921875" style="113" customWidth="1"/>
    <col min="18" max="18" width="8.69921875" style="15" customWidth="1"/>
    <col min="19" max="19" width="10.296875" style="15"/>
    <col min="20" max="20" width="10.69921875" style="15" bestFit="1" customWidth="1"/>
    <col min="21" max="21" width="10.296875" style="15"/>
    <col min="22" max="22" width="11" style="1022" bestFit="1" customWidth="1"/>
    <col min="23" max="23" width="10.296875" style="15"/>
    <col min="24" max="24" width="10.3984375" style="15" bestFit="1" customWidth="1"/>
    <col min="25" max="25" width="10.296875" style="15"/>
    <col min="26" max="26" width="11" style="15" bestFit="1" customWidth="1"/>
    <col min="27" max="16384" width="10.296875" style="15"/>
  </cols>
  <sheetData>
    <row r="1" spans="1:24" ht="21" customHeight="1" x14ac:dyDescent="0.2">
      <c r="A1" s="1021" t="s">
        <v>319</v>
      </c>
      <c r="B1" s="757"/>
      <c r="C1" s="757"/>
      <c r="D1" s="757"/>
      <c r="E1" s="757"/>
      <c r="F1" s="757"/>
      <c r="G1" s="759"/>
      <c r="H1" s="423" t="s">
        <v>65</v>
      </c>
      <c r="I1" s="1858">
        <f>表紙!C19</f>
        <v>0</v>
      </c>
      <c r="J1" s="1858"/>
      <c r="K1" s="423"/>
      <c r="L1" s="1857"/>
      <c r="M1" s="1857"/>
      <c r="Q1" s="117"/>
    </row>
    <row r="2" spans="1:24" ht="16" customHeight="1" thickBot="1" x14ac:dyDescent="0.25">
      <c r="A2" s="1859" t="s">
        <v>554</v>
      </c>
      <c r="B2" s="1859"/>
      <c r="C2" s="1859"/>
      <c r="D2" s="263" t="s">
        <v>370</v>
      </c>
      <c r="E2" s="1853"/>
      <c r="F2" s="1853"/>
      <c r="O2" s="1850" t="s">
        <v>66</v>
      </c>
      <c r="P2" s="1850"/>
    </row>
    <row r="3" spans="1:24" ht="16" customHeight="1" x14ac:dyDescent="0.2">
      <c r="A3" s="1888" t="s">
        <v>397</v>
      </c>
      <c r="B3" s="1889"/>
      <c r="C3" s="1890"/>
      <c r="D3" s="1179" t="s">
        <v>191</v>
      </c>
      <c r="E3" s="1051" t="s">
        <v>190</v>
      </c>
      <c r="F3" s="1195" t="s">
        <v>50</v>
      </c>
      <c r="G3" s="1052" t="s">
        <v>591</v>
      </c>
      <c r="H3" s="941" t="s">
        <v>51</v>
      </c>
      <c r="I3" s="441" t="s">
        <v>52</v>
      </c>
      <c r="J3" s="441" t="s">
        <v>53</v>
      </c>
      <c r="K3" s="441" t="s">
        <v>54</v>
      </c>
      <c r="L3" s="441" t="s">
        <v>55</v>
      </c>
      <c r="M3" s="441" t="s">
        <v>56</v>
      </c>
      <c r="N3" s="441" t="s">
        <v>57</v>
      </c>
      <c r="O3" s="441" t="s">
        <v>188</v>
      </c>
      <c r="P3" s="940" t="s">
        <v>189</v>
      </c>
      <c r="Q3" s="1902" t="s">
        <v>249</v>
      </c>
      <c r="R3" s="1903"/>
    </row>
    <row r="4" spans="1:24" ht="16" customHeight="1" thickBot="1" x14ac:dyDescent="0.25">
      <c r="A4" s="1891"/>
      <c r="B4" s="1892"/>
      <c r="C4" s="1893"/>
      <c r="D4" s="1180">
        <f>E4-1</f>
        <v>5</v>
      </c>
      <c r="E4" s="1320">
        <f>F4-1</f>
        <v>6</v>
      </c>
      <c r="F4" s="1321">
        <f>G4-1</f>
        <v>7</v>
      </c>
      <c r="G4" s="1320">
        <f>⑤農経改善計画!H4</f>
        <v>8</v>
      </c>
      <c r="H4" s="1322">
        <f t="shared" ref="H4:P4" si="0">G4+1</f>
        <v>9</v>
      </c>
      <c r="I4" s="1323">
        <f t="shared" si="0"/>
        <v>10</v>
      </c>
      <c r="J4" s="1323">
        <f t="shared" si="0"/>
        <v>11</v>
      </c>
      <c r="K4" s="1323">
        <f t="shared" si="0"/>
        <v>12</v>
      </c>
      <c r="L4" s="1323">
        <f t="shared" si="0"/>
        <v>13</v>
      </c>
      <c r="M4" s="1323">
        <f t="shared" si="0"/>
        <v>14</v>
      </c>
      <c r="N4" s="1323">
        <f t="shared" si="0"/>
        <v>15</v>
      </c>
      <c r="O4" s="1323">
        <f t="shared" si="0"/>
        <v>16</v>
      </c>
      <c r="P4" s="1323">
        <f t="shared" si="0"/>
        <v>17</v>
      </c>
      <c r="Q4" s="537" t="s">
        <v>372</v>
      </c>
      <c r="R4" s="538" t="s">
        <v>373</v>
      </c>
    </row>
    <row r="5" spans="1:24" ht="18" customHeight="1" x14ac:dyDescent="0.2">
      <c r="A5" s="1860" t="s">
        <v>313</v>
      </c>
      <c r="B5" s="1896" t="s">
        <v>243</v>
      </c>
      <c r="C5" s="1897"/>
      <c r="D5" s="1181">
        <f>②飼養計画!F17*D6</f>
        <v>0</v>
      </c>
      <c r="E5" s="1053">
        <f>②飼養計画!G17*E6</f>
        <v>0</v>
      </c>
      <c r="F5" s="1196">
        <f>②飼養計画!H17*F6</f>
        <v>0</v>
      </c>
      <c r="G5" s="1054">
        <f>②飼養計画!I17*G6</f>
        <v>0</v>
      </c>
      <c r="H5" s="1055">
        <f>②飼養計画!J17*H6</f>
        <v>0</v>
      </c>
      <c r="I5" s="1056">
        <f>②飼養計画!K17*I6</f>
        <v>0</v>
      </c>
      <c r="J5" s="1056">
        <f>②飼養計画!L17*J6</f>
        <v>0</v>
      </c>
      <c r="K5" s="1056">
        <f>②飼養計画!M17*K6</f>
        <v>0</v>
      </c>
      <c r="L5" s="1056">
        <f>②飼養計画!N17*L6</f>
        <v>0</v>
      </c>
      <c r="M5" s="1056">
        <f>②飼養計画!O17*M6</f>
        <v>0</v>
      </c>
      <c r="N5" s="1056">
        <f>②飼養計画!P17*N6</f>
        <v>0</v>
      </c>
      <c r="O5" s="1056">
        <f>②飼養計画!Q17*O6</f>
        <v>0</v>
      </c>
      <c r="P5" s="1057">
        <f>②飼養計画!R17*P6</f>
        <v>0</v>
      </c>
      <c r="Q5" s="483"/>
      <c r="R5" s="488"/>
    </row>
    <row r="6" spans="1:24" ht="18" customHeight="1" x14ac:dyDescent="0.2">
      <c r="A6" s="1894"/>
      <c r="B6" s="1058"/>
      <c r="C6" s="639" t="s">
        <v>215</v>
      </c>
      <c r="D6" s="1182"/>
      <c r="E6" s="640"/>
      <c r="F6" s="1197"/>
      <c r="G6" s="640"/>
      <c r="H6" s="1044"/>
      <c r="I6" s="539"/>
      <c r="J6" s="539"/>
      <c r="K6" s="539"/>
      <c r="L6" s="539"/>
      <c r="M6" s="539"/>
      <c r="N6" s="539"/>
      <c r="O6" s="539"/>
      <c r="P6" s="641"/>
      <c r="Q6" s="484"/>
      <c r="R6" s="489"/>
      <c r="T6" s="1828" t="s">
        <v>315</v>
      </c>
      <c r="U6" s="1829"/>
      <c r="V6" s="852" t="s">
        <v>521</v>
      </c>
      <c r="W6" s="852"/>
      <c r="X6" s="852"/>
    </row>
    <row r="7" spans="1:24" ht="18" customHeight="1" x14ac:dyDescent="0.2">
      <c r="A7" s="1894"/>
      <c r="B7" s="1885" t="s">
        <v>244</v>
      </c>
      <c r="C7" s="1887"/>
      <c r="D7" s="1183">
        <f>②飼養計画!F27*D8</f>
        <v>0</v>
      </c>
      <c r="E7" s="1059">
        <f>②飼養計画!G27*E8</f>
        <v>0</v>
      </c>
      <c r="F7" s="1198">
        <f>②飼養計画!H27*F8</f>
        <v>0</v>
      </c>
      <c r="G7" s="1060">
        <f>②飼養計画!I27*G8</f>
        <v>0</v>
      </c>
      <c r="H7" s="1061">
        <f>②飼養計画!J27*H8</f>
        <v>0</v>
      </c>
      <c r="I7" s="1062">
        <f>②飼養計画!K27*I8</f>
        <v>0</v>
      </c>
      <c r="J7" s="1062">
        <f>②飼養計画!L27*J8</f>
        <v>0</v>
      </c>
      <c r="K7" s="1062">
        <f>②飼養計画!M27*K8</f>
        <v>0</v>
      </c>
      <c r="L7" s="1062">
        <f>②飼養計画!N27*L8</f>
        <v>0</v>
      </c>
      <c r="M7" s="1062">
        <f>②飼養計画!O27*M8</f>
        <v>0</v>
      </c>
      <c r="N7" s="1062">
        <f>②飼養計画!P27*N8</f>
        <v>0</v>
      </c>
      <c r="O7" s="1062">
        <f>②飼養計画!Q27*O8</f>
        <v>0</v>
      </c>
      <c r="P7" s="1063">
        <f>②飼養計画!R27*P8</f>
        <v>0</v>
      </c>
      <c r="Q7" s="485"/>
      <c r="R7" s="490"/>
      <c r="T7" s="1830" t="s">
        <v>522</v>
      </c>
      <c r="U7" s="1831"/>
      <c r="V7" s="853" t="s">
        <v>523</v>
      </c>
      <c r="W7" s="853"/>
      <c r="X7" s="853"/>
    </row>
    <row r="8" spans="1:24" ht="18" customHeight="1" x14ac:dyDescent="0.2">
      <c r="A8" s="1894"/>
      <c r="B8" s="1058"/>
      <c r="C8" s="639" t="s">
        <v>215</v>
      </c>
      <c r="D8" s="1182"/>
      <c r="E8" s="640"/>
      <c r="F8" s="1197"/>
      <c r="G8" s="640"/>
      <c r="H8" s="1044"/>
      <c r="I8" s="539"/>
      <c r="J8" s="539"/>
      <c r="K8" s="539"/>
      <c r="L8" s="539"/>
      <c r="M8" s="539"/>
      <c r="N8" s="539"/>
      <c r="O8" s="539"/>
      <c r="P8" s="641"/>
      <c r="Q8" s="484"/>
      <c r="R8" s="489"/>
      <c r="T8" s="1830" t="s">
        <v>237</v>
      </c>
      <c r="U8" s="1831"/>
      <c r="V8" s="853" t="s">
        <v>524</v>
      </c>
      <c r="W8" s="853"/>
      <c r="X8" s="853"/>
    </row>
    <row r="9" spans="1:24" ht="18" customHeight="1" x14ac:dyDescent="0.2">
      <c r="A9" s="1894"/>
      <c r="B9" s="1885" t="s">
        <v>285</v>
      </c>
      <c r="C9" s="1887"/>
      <c r="D9" s="1183">
        <f>②飼養計画!F36*D10</f>
        <v>0</v>
      </c>
      <c r="E9" s="1059">
        <f>②飼養計画!G36*E10</f>
        <v>0</v>
      </c>
      <c r="F9" s="1198">
        <f>②飼養計画!H36*F10</f>
        <v>0</v>
      </c>
      <c r="G9" s="1060">
        <f>②飼養計画!I36*G10</f>
        <v>0</v>
      </c>
      <c r="H9" s="1061">
        <f>②飼養計画!J36*H10</f>
        <v>0</v>
      </c>
      <c r="I9" s="1062">
        <f>②飼養計画!K36*I10</f>
        <v>0</v>
      </c>
      <c r="J9" s="1062">
        <f>②飼養計画!L36*J10</f>
        <v>0</v>
      </c>
      <c r="K9" s="1062">
        <f>②飼養計画!M36*K10</f>
        <v>0</v>
      </c>
      <c r="L9" s="1062">
        <f>②飼養計画!N36*L10</f>
        <v>0</v>
      </c>
      <c r="M9" s="1062">
        <f>②飼養計画!O36*M10</f>
        <v>0</v>
      </c>
      <c r="N9" s="1062">
        <f>②飼養計画!P36*N10</f>
        <v>0</v>
      </c>
      <c r="O9" s="1062">
        <f>②飼養計画!Q36*O10</f>
        <v>0</v>
      </c>
      <c r="P9" s="1063">
        <f>②飼養計画!R36*P10</f>
        <v>0</v>
      </c>
      <c r="Q9" s="485"/>
      <c r="R9" s="490"/>
      <c r="T9" s="1830" t="s">
        <v>236</v>
      </c>
      <c r="U9" s="1831"/>
      <c r="V9" s="853" t="s">
        <v>512</v>
      </c>
      <c r="W9" s="853"/>
      <c r="X9" s="853"/>
    </row>
    <row r="10" spans="1:24" ht="18" customHeight="1" x14ac:dyDescent="0.2">
      <c r="A10" s="1894"/>
      <c r="B10" s="1058"/>
      <c r="C10" s="639" t="s">
        <v>215</v>
      </c>
      <c r="D10" s="1182"/>
      <c r="E10" s="640"/>
      <c r="F10" s="1197"/>
      <c r="G10" s="640"/>
      <c r="H10" s="1044"/>
      <c r="I10" s="539"/>
      <c r="J10" s="539"/>
      <c r="K10" s="539"/>
      <c r="L10" s="539"/>
      <c r="M10" s="539"/>
      <c r="N10" s="539"/>
      <c r="O10" s="539"/>
      <c r="P10" s="641"/>
      <c r="Q10" s="484"/>
      <c r="R10" s="489"/>
      <c r="T10" s="1830" t="s">
        <v>265</v>
      </c>
      <c r="U10" s="1831"/>
      <c r="V10" s="853" t="s">
        <v>513</v>
      </c>
      <c r="W10" s="853"/>
      <c r="X10" s="853"/>
    </row>
    <row r="11" spans="1:24" ht="18" customHeight="1" x14ac:dyDescent="0.2">
      <c r="A11" s="1894"/>
      <c r="B11" s="1885" t="s">
        <v>245</v>
      </c>
      <c r="C11" s="1887"/>
      <c r="D11" s="1183">
        <f>②飼養計画!F8*D12</f>
        <v>0</v>
      </c>
      <c r="E11" s="1059">
        <f>②飼養計画!G8*E12</f>
        <v>0</v>
      </c>
      <c r="F11" s="1198">
        <f>②飼養計画!H8*F12</f>
        <v>0</v>
      </c>
      <c r="G11" s="1060">
        <f>②飼養計画!I8*G12</f>
        <v>0</v>
      </c>
      <c r="H11" s="1061">
        <f>②飼養計画!J8*H12</f>
        <v>0</v>
      </c>
      <c r="I11" s="1062">
        <f>②飼養計画!K8*I12</f>
        <v>0</v>
      </c>
      <c r="J11" s="1062">
        <f>②飼養計画!L8*J12</f>
        <v>0</v>
      </c>
      <c r="K11" s="1062">
        <f>②飼養計画!M8*K12</f>
        <v>0</v>
      </c>
      <c r="L11" s="1062">
        <f>②飼養計画!N8*L12</f>
        <v>0</v>
      </c>
      <c r="M11" s="1062">
        <f>②飼養計画!O8*M12</f>
        <v>0</v>
      </c>
      <c r="N11" s="1062">
        <f>②飼養計画!P8*N12</f>
        <v>0</v>
      </c>
      <c r="O11" s="1062">
        <f>②飼養計画!Q8*O12</f>
        <v>0</v>
      </c>
      <c r="P11" s="1063">
        <f>②飼養計画!R8*P12</f>
        <v>0</v>
      </c>
      <c r="Q11" s="485"/>
      <c r="R11" s="490"/>
      <c r="T11" s="1832" t="s">
        <v>238</v>
      </c>
      <c r="U11" s="1833"/>
      <c r="V11" s="853" t="s">
        <v>466</v>
      </c>
      <c r="W11" s="853"/>
      <c r="X11" s="853"/>
    </row>
    <row r="12" spans="1:24" ht="18" customHeight="1" x14ac:dyDescent="0.2">
      <c r="A12" s="1894"/>
      <c r="B12" s="1058"/>
      <c r="C12" s="639" t="s">
        <v>215</v>
      </c>
      <c r="D12" s="1182"/>
      <c r="E12" s="640"/>
      <c r="F12" s="1197"/>
      <c r="G12" s="640"/>
      <c r="H12" s="1044"/>
      <c r="I12" s="539"/>
      <c r="J12" s="539"/>
      <c r="K12" s="539"/>
      <c r="L12" s="539"/>
      <c r="M12" s="539"/>
      <c r="N12" s="539"/>
      <c r="O12" s="539"/>
      <c r="P12" s="641"/>
      <c r="Q12" s="484"/>
      <c r="R12" s="489"/>
      <c r="T12" s="1840" t="s">
        <v>316</v>
      </c>
      <c r="U12" s="1841"/>
      <c r="V12" s="1834" t="s">
        <v>576</v>
      </c>
      <c r="W12" s="1835"/>
      <c r="X12" s="1835"/>
    </row>
    <row r="13" spans="1:24" ht="18" customHeight="1" x14ac:dyDescent="0.2">
      <c r="A13" s="1894"/>
      <c r="B13" s="1885" t="s">
        <v>246</v>
      </c>
      <c r="C13" s="1886"/>
      <c r="D13" s="1184"/>
      <c r="E13" s="562"/>
      <c r="F13" s="1199"/>
      <c r="G13" s="562"/>
      <c r="H13" s="1045"/>
      <c r="I13" s="563"/>
      <c r="J13" s="563"/>
      <c r="K13" s="563"/>
      <c r="L13" s="563"/>
      <c r="M13" s="563"/>
      <c r="N13" s="563"/>
      <c r="O13" s="563"/>
      <c r="P13" s="716"/>
      <c r="Q13" s="637"/>
      <c r="R13" s="638"/>
      <c r="T13" s="1842"/>
      <c r="U13" s="1843"/>
      <c r="V13" s="1836"/>
      <c r="W13" s="1837"/>
      <c r="X13" s="1837"/>
    </row>
    <row r="14" spans="1:24" ht="18" customHeight="1" x14ac:dyDescent="0.2">
      <c r="A14" s="1894"/>
      <c r="C14" s="642" t="s">
        <v>403</v>
      </c>
      <c r="D14" s="1182"/>
      <c r="E14" s="640"/>
      <c r="F14" s="1197"/>
      <c r="G14" s="640"/>
      <c r="H14" s="1044"/>
      <c r="I14" s="539"/>
      <c r="J14" s="539"/>
      <c r="K14" s="539"/>
      <c r="L14" s="539"/>
      <c r="M14" s="539"/>
      <c r="N14" s="539"/>
      <c r="O14" s="539"/>
      <c r="P14" s="641"/>
      <c r="Q14" s="486"/>
      <c r="R14" s="491"/>
      <c r="T14" s="1844"/>
      <c r="U14" s="1845"/>
      <c r="V14" s="1838"/>
      <c r="W14" s="1839"/>
      <c r="X14" s="1839"/>
    </row>
    <row r="15" spans="1:24" ht="18" customHeight="1" x14ac:dyDescent="0.2">
      <c r="A15" s="1894"/>
      <c r="B15" s="1883" t="s">
        <v>402</v>
      </c>
      <c r="C15" s="1884"/>
      <c r="D15" s="1184"/>
      <c r="E15" s="562"/>
      <c r="F15" s="1199"/>
      <c r="G15" s="562"/>
      <c r="H15" s="1045"/>
      <c r="I15" s="563"/>
      <c r="J15" s="563"/>
      <c r="K15" s="563"/>
      <c r="L15" s="563"/>
      <c r="M15" s="563"/>
      <c r="N15" s="563"/>
      <c r="O15" s="563"/>
      <c r="P15" s="716"/>
      <c r="Q15" s="485"/>
      <c r="R15" s="490"/>
      <c r="T15" s="1822" t="s">
        <v>240</v>
      </c>
      <c r="U15" s="1823"/>
      <c r="V15" s="853" t="s">
        <v>575</v>
      </c>
      <c r="W15" s="853"/>
      <c r="X15" s="853"/>
    </row>
    <row r="16" spans="1:24" ht="18" customHeight="1" x14ac:dyDescent="0.2">
      <c r="A16" s="1894"/>
      <c r="C16" s="639" t="s">
        <v>403</v>
      </c>
      <c r="D16" s="1182"/>
      <c r="E16" s="640"/>
      <c r="F16" s="1197"/>
      <c r="G16" s="640"/>
      <c r="H16" s="1044"/>
      <c r="I16" s="539"/>
      <c r="J16" s="539"/>
      <c r="K16" s="539"/>
      <c r="L16" s="539"/>
      <c r="M16" s="539"/>
      <c r="N16" s="539"/>
      <c r="O16" s="539"/>
      <c r="P16" s="641"/>
      <c r="Q16" s="485"/>
      <c r="R16" s="490"/>
      <c r="T16" s="1822" t="s">
        <v>241</v>
      </c>
      <c r="U16" s="1823"/>
      <c r="V16" s="853" t="s">
        <v>568</v>
      </c>
      <c r="W16" s="853"/>
      <c r="X16" s="853"/>
    </row>
    <row r="17" spans="1:26" ht="18" customHeight="1" x14ac:dyDescent="0.2">
      <c r="A17" s="1894"/>
      <c r="B17" s="1885" t="s">
        <v>248</v>
      </c>
      <c r="C17" s="1887"/>
      <c r="D17" s="1185">
        <f>SUM(D18:D22)</f>
        <v>0</v>
      </c>
      <c r="E17" s="1060">
        <f t="shared" ref="E17:P17" si="1">SUM(E18:E22)</f>
        <v>0</v>
      </c>
      <c r="F17" s="1200">
        <f t="shared" si="1"/>
        <v>0</v>
      </c>
      <c r="G17" s="1060">
        <f t="shared" si="1"/>
        <v>0</v>
      </c>
      <c r="H17" s="1061">
        <f t="shared" si="1"/>
        <v>0</v>
      </c>
      <c r="I17" s="1062">
        <f t="shared" si="1"/>
        <v>0</v>
      </c>
      <c r="J17" s="1062">
        <f t="shared" si="1"/>
        <v>0</v>
      </c>
      <c r="K17" s="1062">
        <f t="shared" si="1"/>
        <v>0</v>
      </c>
      <c r="L17" s="1062">
        <f t="shared" si="1"/>
        <v>0</v>
      </c>
      <c r="M17" s="1062">
        <f t="shared" si="1"/>
        <v>0</v>
      </c>
      <c r="N17" s="1062">
        <f t="shared" si="1"/>
        <v>0</v>
      </c>
      <c r="O17" s="1062">
        <f t="shared" si="1"/>
        <v>0</v>
      </c>
      <c r="P17" s="1063">
        <f t="shared" si="1"/>
        <v>0</v>
      </c>
      <c r="Q17" s="485"/>
      <c r="R17" s="490"/>
      <c r="T17" s="1851" t="s">
        <v>317</v>
      </c>
      <c r="U17" s="1852"/>
      <c r="V17" s="854" t="s">
        <v>570</v>
      </c>
      <c r="W17" s="854"/>
      <c r="X17" s="854"/>
    </row>
    <row r="18" spans="1:26" ht="18" customHeight="1" x14ac:dyDescent="0.2">
      <c r="A18" s="1894"/>
      <c r="B18" s="1064"/>
      <c r="C18" s="1160"/>
      <c r="D18" s="1186"/>
      <c r="E18" s="899"/>
      <c r="F18" s="1201"/>
      <c r="G18" s="899"/>
      <c r="H18" s="1046"/>
      <c r="I18" s="900"/>
      <c r="J18" s="900"/>
      <c r="K18" s="900"/>
      <c r="L18" s="900"/>
      <c r="M18" s="900"/>
      <c r="N18" s="900"/>
      <c r="O18" s="900"/>
      <c r="P18" s="901"/>
      <c r="Q18" s="485"/>
      <c r="R18" s="490"/>
    </row>
    <row r="19" spans="1:26" ht="18" customHeight="1" x14ac:dyDescent="0.2">
      <c r="A19" s="1894"/>
      <c r="B19" s="20"/>
      <c r="C19" s="1232"/>
      <c r="D19" s="1187"/>
      <c r="E19" s="1153"/>
      <c r="F19" s="1202"/>
      <c r="G19" s="1153"/>
      <c r="H19" s="1154"/>
      <c r="I19" s="1155"/>
      <c r="J19" s="1155"/>
      <c r="K19" s="1155"/>
      <c r="L19" s="1155"/>
      <c r="M19" s="1155"/>
      <c r="N19" s="1155"/>
      <c r="O19" s="1155"/>
      <c r="P19" s="1155"/>
      <c r="Q19" s="485"/>
      <c r="R19" s="490"/>
    </row>
    <row r="20" spans="1:26" ht="18" customHeight="1" x14ac:dyDescent="0.2">
      <c r="A20" s="1894"/>
      <c r="B20" s="20"/>
      <c r="C20" s="1156"/>
      <c r="D20" s="1187">
        <f>'③-２農業経営の内訳'!E21</f>
        <v>0</v>
      </c>
      <c r="E20" s="1153"/>
      <c r="F20" s="1202"/>
      <c r="G20" s="1153"/>
      <c r="H20" s="1157"/>
      <c r="I20" s="1155"/>
      <c r="J20" s="1155"/>
      <c r="K20" s="1155"/>
      <c r="L20" s="1155"/>
      <c r="M20" s="1155"/>
      <c r="N20" s="1155"/>
      <c r="O20" s="1155"/>
      <c r="P20" s="1158"/>
      <c r="Q20" s="485"/>
      <c r="R20" s="490"/>
    </row>
    <row r="21" spans="1:26" ht="18" customHeight="1" x14ac:dyDescent="0.2">
      <c r="A21" s="1894"/>
      <c r="B21" s="20"/>
      <c r="C21" s="735"/>
      <c r="D21" s="1188">
        <f>'③-２農業経営の内訳'!E42</f>
        <v>0</v>
      </c>
      <c r="E21" s="1065">
        <f>'③-２農業経営の内訳'!F42</f>
        <v>0</v>
      </c>
      <c r="F21" s="1203">
        <f>'③-２農業経営の内訳'!G42</f>
        <v>0</v>
      </c>
      <c r="G21" s="1069">
        <f>'③-２農業経営の内訳'!H42</f>
        <v>0</v>
      </c>
      <c r="H21" s="1066">
        <f>'③-２農業経営の内訳'!I42</f>
        <v>0</v>
      </c>
      <c r="I21" s="1067">
        <f>'③-２農業経営の内訳'!J42</f>
        <v>0</v>
      </c>
      <c r="J21" s="1067">
        <f>'③-２農業経営の内訳'!K42</f>
        <v>0</v>
      </c>
      <c r="K21" s="1067">
        <f>'③-２農業経営の内訳'!L42</f>
        <v>0</v>
      </c>
      <c r="L21" s="1067">
        <f>'③-２農業経営の内訳'!M42</f>
        <v>0</v>
      </c>
      <c r="M21" s="1067">
        <f>'③-２農業経営の内訳'!N42</f>
        <v>0</v>
      </c>
      <c r="N21" s="1067">
        <f>'③-２農業経営の内訳'!O42</f>
        <v>0</v>
      </c>
      <c r="O21" s="1067">
        <f>'③-２農業経営の内訳'!P42</f>
        <v>0</v>
      </c>
      <c r="P21" s="1068">
        <f>'③-２農業経営の内訳'!Q42</f>
        <v>0</v>
      </c>
      <c r="Q21" s="485"/>
      <c r="R21" s="490"/>
    </row>
    <row r="22" spans="1:26" ht="18" customHeight="1" thickBot="1" x14ac:dyDescent="0.25">
      <c r="A22" s="1894"/>
      <c r="C22" s="1162" t="s">
        <v>511</v>
      </c>
      <c r="D22" s="1189"/>
      <c r="E22" s="1208">
        <v>0</v>
      </c>
      <c r="F22" s="1209">
        <v>0</v>
      </c>
      <c r="G22" s="1163">
        <f>②飼養計画!I15*100000</f>
        <v>0</v>
      </c>
      <c r="H22" s="1164">
        <f>②飼養計画!J15*100000</f>
        <v>0</v>
      </c>
      <c r="I22" s="1165">
        <f>②飼養計画!K15*100000</f>
        <v>0</v>
      </c>
      <c r="J22" s="1165">
        <f>②飼養計画!L15*100000</f>
        <v>0</v>
      </c>
      <c r="K22" s="1165">
        <f>②飼養計画!M15*100000</f>
        <v>0</v>
      </c>
      <c r="L22" s="1165">
        <f>②飼養計画!N15*100000</f>
        <v>0</v>
      </c>
      <c r="M22" s="1165">
        <f>②飼養計画!O15*100000</f>
        <v>0</v>
      </c>
      <c r="N22" s="1165">
        <f>②飼養計画!P15*100000</f>
        <v>0</v>
      </c>
      <c r="O22" s="1165">
        <f>②飼養計画!Q15*100000</f>
        <v>0</v>
      </c>
      <c r="P22" s="1166">
        <f>②飼養計画!R15*100000</f>
        <v>0</v>
      </c>
      <c r="Q22" s="485"/>
      <c r="R22" s="490"/>
    </row>
    <row r="23" spans="1:26" ht="18" customHeight="1" thickTop="1" thickBot="1" x14ac:dyDescent="0.25">
      <c r="A23" s="1895"/>
      <c r="B23" s="1873" t="s">
        <v>247</v>
      </c>
      <c r="C23" s="1874"/>
      <c r="D23" s="1190">
        <f>SUM(D5,D7,D9,D11,D13,D15,D17)</f>
        <v>0</v>
      </c>
      <c r="E23" s="1070">
        <f t="shared" ref="E23:P23" si="2">SUM(E5,E7,E9,E11,E13,E15,E17)</f>
        <v>0</v>
      </c>
      <c r="F23" s="1071">
        <f t="shared" si="2"/>
        <v>0</v>
      </c>
      <c r="G23" s="1072">
        <f t="shared" si="2"/>
        <v>0</v>
      </c>
      <c r="H23" s="1073">
        <f t="shared" si="2"/>
        <v>0</v>
      </c>
      <c r="I23" s="1074">
        <f t="shared" si="2"/>
        <v>0</v>
      </c>
      <c r="J23" s="1074">
        <f t="shared" si="2"/>
        <v>0</v>
      </c>
      <c r="K23" s="1074">
        <f t="shared" si="2"/>
        <v>0</v>
      </c>
      <c r="L23" s="1074">
        <f t="shared" si="2"/>
        <v>0</v>
      </c>
      <c r="M23" s="1074">
        <f t="shared" si="2"/>
        <v>0</v>
      </c>
      <c r="N23" s="1074">
        <f t="shared" si="2"/>
        <v>0</v>
      </c>
      <c r="O23" s="1074">
        <f t="shared" si="2"/>
        <v>0</v>
      </c>
      <c r="P23" s="1074">
        <f t="shared" si="2"/>
        <v>0</v>
      </c>
      <c r="Q23" s="487"/>
      <c r="R23" s="492"/>
      <c r="T23" s="1259" t="s">
        <v>573</v>
      </c>
      <c r="U23" s="1239"/>
      <c r="V23" s="1240"/>
      <c r="W23" s="1239"/>
      <c r="X23" s="1241"/>
    </row>
    <row r="24" spans="1:26" ht="18" customHeight="1" x14ac:dyDescent="0.2">
      <c r="A24" s="1860" t="s">
        <v>314</v>
      </c>
      <c r="B24" s="1899" t="s">
        <v>315</v>
      </c>
      <c r="C24" s="1900"/>
      <c r="D24" s="1191"/>
      <c r="E24" s="1249">
        <f>T24</f>
        <v>0</v>
      </c>
      <c r="F24" s="1250">
        <f>T36</f>
        <v>0</v>
      </c>
      <c r="G24" s="1169" t="e">
        <f>(②飼養計画!I5*$Q$24)+(②飼養計画!I31*$R$24)</f>
        <v>#DIV/0!</v>
      </c>
      <c r="H24" s="1075" t="e">
        <f>(②飼養計画!J5*$Q$24)+(②飼養計画!J31*$R$24)</f>
        <v>#DIV/0!</v>
      </c>
      <c r="I24" s="1076" t="e">
        <f>(②飼養計画!K5*$Q$24)+(②飼養計画!K31*$R$24)</f>
        <v>#DIV/0!</v>
      </c>
      <c r="J24" s="1076" t="e">
        <f>(②飼養計画!L5*$Q$24)+(②飼養計画!L31*$R$24)</f>
        <v>#DIV/0!</v>
      </c>
      <c r="K24" s="1076" t="e">
        <f>(②飼養計画!M5*$Q$24)+(②飼養計画!M31*$R$24)</f>
        <v>#DIV/0!</v>
      </c>
      <c r="L24" s="1076" t="e">
        <f>(②飼養計画!N5*$Q$24)+(②飼養計画!N31*$R$24)</f>
        <v>#DIV/0!</v>
      </c>
      <c r="M24" s="1076" t="e">
        <f>(②飼養計画!O5*$Q$24)+(②飼養計画!O31*$R$24)</f>
        <v>#DIV/0!</v>
      </c>
      <c r="N24" s="1076" t="e">
        <f>(②飼養計画!P5*$Q$24)+(②飼養計画!P31*$R$24)</f>
        <v>#DIV/0!</v>
      </c>
      <c r="O24" s="1076" t="e">
        <f>(②飼養計画!Q5*$Q$24)+(②飼養計画!Q31*$R$24)</f>
        <v>#DIV/0!</v>
      </c>
      <c r="P24" s="1076" t="e">
        <f>(②飼養計画!R5*$Q$24)+(②飼養計画!R31*$R$24)</f>
        <v>#DIV/0!</v>
      </c>
      <c r="Q24" s="1077" t="e">
        <f>④肉牛繁殖損益!C33</f>
        <v>#DIV/0!</v>
      </c>
      <c r="R24" s="594"/>
      <c r="T24" s="1243">
        <f>SUM(V24,X24,Z24)</f>
        <v>0</v>
      </c>
      <c r="U24" s="1255" t="s">
        <v>527</v>
      </c>
      <c r="V24" s="506"/>
      <c r="W24" s="524"/>
      <c r="X24" s="506"/>
      <c r="Y24" s="1257"/>
      <c r="Z24" s="506"/>
    </row>
    <row r="25" spans="1:26" ht="18" customHeight="1" x14ac:dyDescent="0.2">
      <c r="A25" s="1861"/>
      <c r="B25" s="1904" t="s">
        <v>451</v>
      </c>
      <c r="C25" s="1905"/>
      <c r="D25" s="1192"/>
      <c r="E25" s="1041"/>
      <c r="F25" s="1204"/>
      <c r="G25" s="1159">
        <v>0</v>
      </c>
      <c r="H25" s="1142">
        <v>0</v>
      </c>
      <c r="I25" s="1142">
        <v>0</v>
      </c>
      <c r="J25" s="1142"/>
      <c r="K25" s="1142"/>
      <c r="L25" s="1078">
        <f>((②飼養計画!I47+②飼養計画!J47)*$Q$25)/5+(②飼養計画!I32*$R$25)</f>
        <v>0</v>
      </c>
      <c r="M25" s="1078">
        <f>((②飼養計画!J12+②飼養計画!J23)*$Q$25)+(②飼養計画!J32*$R$25)</f>
        <v>0</v>
      </c>
      <c r="N25" s="1078">
        <f>((②飼養計画!K12+②飼養計画!K23)*$Q$25)+(②飼養計画!K32*$R$25)</f>
        <v>0</v>
      </c>
      <c r="O25" s="1078">
        <f>((②飼養計画!L12+②飼養計画!L23)*$Q$25)+(②飼養計画!L32*$R$25)</f>
        <v>0</v>
      </c>
      <c r="P25" s="1078">
        <f>((②飼養計画!M12+②飼養計画!M23)*$Q$25)+(②飼養計画!M32*$R$25)</f>
        <v>0</v>
      </c>
      <c r="Q25" s="902">
        <v>0</v>
      </c>
      <c r="R25" s="597">
        <v>0</v>
      </c>
      <c r="T25" s="1243">
        <f>SUM(V25,X25,Z25)</f>
        <v>0</v>
      </c>
      <c r="U25" s="1255" t="s">
        <v>528</v>
      </c>
      <c r="V25" s="506"/>
      <c r="W25" s="524"/>
      <c r="X25" s="506"/>
      <c r="Y25" s="1257"/>
      <c r="Z25" s="506"/>
    </row>
    <row r="26" spans="1:26" ht="18" customHeight="1" x14ac:dyDescent="0.2">
      <c r="A26" s="1861"/>
      <c r="B26" s="1824" t="s">
        <v>237</v>
      </c>
      <c r="C26" s="1825"/>
      <c r="D26" s="1193"/>
      <c r="E26" s="1251">
        <f>T25</f>
        <v>0</v>
      </c>
      <c r="F26" s="1252">
        <f>T37</f>
        <v>0</v>
      </c>
      <c r="G26" s="1170" t="e">
        <f>SUM((②飼養計画!I5+②飼養計画!I6)*③農経改善計画肉牛内訳!$Q$26,②飼養計画!I31*③農経改善計画肉牛内訳!$R$26)</f>
        <v>#DIV/0!</v>
      </c>
      <c r="H26" s="1079" t="e">
        <f>SUM((②飼養計画!J5+②飼養計画!J6)*③農経改善計画肉牛内訳!$Q$26,②飼養計画!J31*③農経改善計画肉牛内訳!$R$26)</f>
        <v>#DIV/0!</v>
      </c>
      <c r="I26" s="1078" t="e">
        <f>SUM((②飼養計画!K5*③農経改善計画肉牛内訳!$Q$26),(②飼養計画!K31*③農経改善計画肉牛内訳!$R$26))</f>
        <v>#DIV/0!</v>
      </c>
      <c r="J26" s="1078" t="e">
        <f>SUM((②飼養計画!L5*③農経改善計画肉牛内訳!$Q$26),(②飼養計画!L31*③農経改善計画肉牛内訳!$R$26))</f>
        <v>#DIV/0!</v>
      </c>
      <c r="K26" s="1078" t="e">
        <f>SUM((②飼養計画!M5*③農経改善計画肉牛内訳!$Q$26),(②飼養計画!M31*③農経改善計画肉牛内訳!$R$26))</f>
        <v>#DIV/0!</v>
      </c>
      <c r="L26" s="1078" t="e">
        <f>SUM((②飼養計画!N5*③農経改善計画肉牛内訳!$Q$26),(②飼養計画!N31*③農経改善計画肉牛内訳!$R$26))</f>
        <v>#DIV/0!</v>
      </c>
      <c r="M26" s="1078" t="e">
        <f>SUM((②飼養計画!O5*③農経改善計画肉牛内訳!$Q$26),(②飼養計画!O31*③農経改善計画肉牛内訳!$R$26))</f>
        <v>#DIV/0!</v>
      </c>
      <c r="N26" s="1078" t="e">
        <f>SUM((②飼養計画!P5*③農経改善計画肉牛内訳!$Q$26),(②飼養計画!P31*③農経改善計画肉牛内訳!$R$26))</f>
        <v>#DIV/0!</v>
      </c>
      <c r="O26" s="1078" t="e">
        <f>SUM((②飼養計画!Q5*③農経改善計画肉牛内訳!$Q$26),(②飼養計画!Q31*③農経改善計画肉牛内訳!$R$26))</f>
        <v>#DIV/0!</v>
      </c>
      <c r="P26" s="1079" t="e">
        <f>SUM((②飼養計画!R5*③農経改善計画肉牛内訳!$Q$26),(②飼養計画!R31*③農経改善計画肉牛内訳!$R$26))</f>
        <v>#DIV/0!</v>
      </c>
      <c r="Q26" s="1080" t="e">
        <f>SUM(④肉牛繁殖損益!C9:C12)</f>
        <v>#DIV/0!</v>
      </c>
      <c r="R26" s="1081">
        <f>SUM(④肉牛肥育損益!C12:C17)</f>
        <v>0</v>
      </c>
      <c r="T26" s="1243">
        <f>SUM(V26,X26,Z26)</f>
        <v>0</v>
      </c>
      <c r="U26" s="1255" t="s">
        <v>529</v>
      </c>
      <c r="V26" s="506"/>
      <c r="W26" s="524"/>
      <c r="X26" s="506"/>
      <c r="Y26" s="1257"/>
      <c r="Z26" s="506"/>
    </row>
    <row r="27" spans="1:26" ht="18" customHeight="1" x14ac:dyDescent="0.2">
      <c r="A27" s="1861"/>
      <c r="B27" s="1824" t="s">
        <v>236</v>
      </c>
      <c r="C27" s="1825"/>
      <c r="D27" s="1193"/>
      <c r="E27" s="1251">
        <f>T26</f>
        <v>0</v>
      </c>
      <c r="F27" s="1252">
        <f>T38</f>
        <v>0</v>
      </c>
      <c r="G27" s="1170" t="e">
        <f>SUM((②飼養計画!I5+②飼養計画!I6)*③農経改善計画肉牛内訳!$Q$27,②飼養計画!I31*③農経改善計画肉牛内訳!$R$27)</f>
        <v>#DIV/0!</v>
      </c>
      <c r="H27" s="1079" t="e">
        <f>SUM((②飼養計画!J5+②飼養計画!J6)*③農経改善計画肉牛内訳!$Q$27,②飼養計画!J31*③農経改善計画肉牛内訳!$R$27)</f>
        <v>#DIV/0!</v>
      </c>
      <c r="I27" s="1078" t="e">
        <f>SUM((②飼養計画!K5*$Q$27),(②飼養計画!K31*$R$27))</f>
        <v>#DIV/0!</v>
      </c>
      <c r="J27" s="1078" t="e">
        <f>SUM((②飼養計画!L5*$Q$27),(②飼養計画!L31*$R$27))</f>
        <v>#DIV/0!</v>
      </c>
      <c r="K27" s="1078" t="e">
        <f>SUM((②飼養計画!M5*$Q$27),(②飼養計画!M31*$R$27))</f>
        <v>#DIV/0!</v>
      </c>
      <c r="L27" s="1078" t="e">
        <f>SUM((②飼養計画!N5*$Q$27),(②飼養計画!N31*$R$27))</f>
        <v>#DIV/0!</v>
      </c>
      <c r="M27" s="1078" t="e">
        <f>SUM((②飼養計画!O5*$Q$27),(②飼養計画!O31*$R$27))</f>
        <v>#DIV/0!</v>
      </c>
      <c r="N27" s="1078" t="e">
        <f>SUM((②飼養計画!P5*$Q$27),(②飼養計画!P31*$R$27))</f>
        <v>#DIV/0!</v>
      </c>
      <c r="O27" s="1078" t="e">
        <f>SUM((②飼養計画!Q5*$Q$27),(②飼養計画!Q31*$R$27))</f>
        <v>#DIV/0!</v>
      </c>
      <c r="P27" s="1079" t="e">
        <f>SUM((②飼養計画!R5*$Q$27),(②飼養計画!R31*$R$27))</f>
        <v>#DIV/0!</v>
      </c>
      <c r="Q27" s="1080" t="e">
        <f>④肉牛繁殖損益!C24</f>
        <v>#DIV/0!</v>
      </c>
      <c r="R27" s="1081">
        <f>④肉牛肥育損益!C27</f>
        <v>0</v>
      </c>
      <c r="T27" s="1243">
        <f>SUM(V27,X27,Z27)</f>
        <v>0</v>
      </c>
      <c r="U27" s="1255" t="s">
        <v>530</v>
      </c>
      <c r="V27" s="506"/>
      <c r="W27" s="524" t="s">
        <v>566</v>
      </c>
      <c r="X27" s="506"/>
      <c r="Y27" s="1257" t="s">
        <v>581</v>
      </c>
      <c r="Z27" s="506"/>
    </row>
    <row r="28" spans="1:26" ht="18" customHeight="1" x14ac:dyDescent="0.2">
      <c r="A28" s="1861"/>
      <c r="B28" s="1824" t="s">
        <v>265</v>
      </c>
      <c r="C28" s="1825"/>
      <c r="D28" s="1193"/>
      <c r="E28" s="1251">
        <f>T27</f>
        <v>0</v>
      </c>
      <c r="F28" s="1252">
        <f>T39</f>
        <v>0</v>
      </c>
      <c r="G28" s="1170" t="e">
        <f>SUM((②飼養計画!I5+②飼養計画!I6)*③農経改善計画肉牛内訳!$Q$28,②飼養計画!I31*③農経改善計画肉牛内訳!$R$28)</f>
        <v>#DIV/0!</v>
      </c>
      <c r="H28" s="1079" t="e">
        <f>SUM((②飼養計画!J5+②飼養計画!J6)*③農経改善計画肉牛内訳!$Q$28,②飼養計画!J31*③農経改善計画肉牛内訳!$R$28)</f>
        <v>#DIV/0!</v>
      </c>
      <c r="I28" s="1078" t="e">
        <f>SUM((②飼養計画!K5*$Q$28),(②飼養計画!K31*$R$28))</f>
        <v>#DIV/0!</v>
      </c>
      <c r="J28" s="1078" t="e">
        <f>SUM((②飼養計画!L5*$Q$28),(②飼養計画!L31*$R$28))</f>
        <v>#DIV/0!</v>
      </c>
      <c r="K28" s="1078" t="e">
        <f>SUM((②飼養計画!M5*$Q$28),(②飼養計画!M31*$R$28))</f>
        <v>#DIV/0!</v>
      </c>
      <c r="L28" s="1078" t="e">
        <f>SUM((②飼養計画!N5*$Q$28),(②飼養計画!N31*$R$28))</f>
        <v>#DIV/0!</v>
      </c>
      <c r="M28" s="1078" t="e">
        <f>SUM((②飼養計画!O5*$Q$28),(②飼養計画!O31*$R$28))</f>
        <v>#DIV/0!</v>
      </c>
      <c r="N28" s="1078" t="e">
        <f>SUM((②飼養計画!P5*$Q$28),(②飼養計画!P31*$R$28))</f>
        <v>#DIV/0!</v>
      </c>
      <c r="O28" s="1078" t="e">
        <f>SUM((②飼養計画!Q5*$Q$28),(②飼養計画!Q31*$R$28))</f>
        <v>#DIV/0!</v>
      </c>
      <c r="P28" s="1079" t="e">
        <f>SUM((②飼養計画!R5*$Q$28),(②飼養計画!R31*$R$28))</f>
        <v>#DIV/0!</v>
      </c>
      <c r="Q28" s="1080" t="e">
        <f>④肉牛繁殖損益!C27</f>
        <v>#DIV/0!</v>
      </c>
      <c r="R28" s="1081">
        <f>④肉牛肥育損益!C30</f>
        <v>0</v>
      </c>
      <c r="T28" s="1243">
        <f>SUM(V28,X28,Z28)</f>
        <v>0</v>
      </c>
      <c r="U28" s="1255" t="s">
        <v>531</v>
      </c>
      <c r="V28" s="506"/>
      <c r="W28" s="524"/>
      <c r="X28" s="506"/>
      <c r="Y28" s="1257"/>
      <c r="Z28" s="506"/>
    </row>
    <row r="29" spans="1:26" ht="18" customHeight="1" x14ac:dyDescent="0.2">
      <c r="A29" s="1861"/>
      <c r="B29" s="1826" t="s">
        <v>238</v>
      </c>
      <c r="C29" s="1827"/>
      <c r="D29" s="1193"/>
      <c r="E29" s="1251">
        <f>T28</f>
        <v>0</v>
      </c>
      <c r="F29" s="1252">
        <f>T40</f>
        <v>0</v>
      </c>
      <c r="G29" s="1170" t="e">
        <f>SUM((②飼養計画!I5+②飼養計画!I6)*③農経改善計画肉牛内訳!$Q$29,②飼養計画!I31*③農経改善計画肉牛内訳!$R$29)</f>
        <v>#DIV/0!</v>
      </c>
      <c r="H29" s="1079" t="e">
        <f>SUM((②飼養計画!J5+②飼養計画!J6)*③農経改善計画肉牛内訳!$Q$29,②飼養計画!J31*③農経改善計画肉牛内訳!$R$29)</f>
        <v>#DIV/0!</v>
      </c>
      <c r="I29" s="1078" t="e">
        <f>SUM((②飼養計画!K5*$Q$29),(②飼養計画!K31*$R$29))</f>
        <v>#DIV/0!</v>
      </c>
      <c r="J29" s="1078" t="e">
        <f>SUM((②飼養計画!L5*$Q$29),(②飼養計画!L31*$R$29))</f>
        <v>#DIV/0!</v>
      </c>
      <c r="K29" s="1078" t="e">
        <f>SUM((②飼養計画!M5*$Q$29),(②飼養計画!M31*$R$29))</f>
        <v>#DIV/0!</v>
      </c>
      <c r="L29" s="1078" t="e">
        <f>SUM((②飼養計画!N5*$Q$29),(②飼養計画!N31*$R$29))</f>
        <v>#DIV/0!</v>
      </c>
      <c r="M29" s="1078" t="e">
        <f>SUM((②飼養計画!O5*$Q$29),(②飼養計画!O31*$R$29))</f>
        <v>#DIV/0!</v>
      </c>
      <c r="N29" s="1078" t="e">
        <f>SUM((②飼養計画!P5*$Q$29),(②飼養計画!P31*$R$29))</f>
        <v>#DIV/0!</v>
      </c>
      <c r="O29" s="1078" t="e">
        <f>SUM((②飼養計画!Q5*$Q$29),(②飼養計画!Q31*$R$29))</f>
        <v>#DIV/0!</v>
      </c>
      <c r="P29" s="1079" t="e">
        <f>SUM((②飼養計画!R5*$Q$29),(②飼養計画!R31*$R$29))</f>
        <v>#DIV/0!</v>
      </c>
      <c r="Q29" s="1080" t="e">
        <f>④肉牛繁殖損益!C30</f>
        <v>#DIV/0!</v>
      </c>
      <c r="R29" s="1081">
        <f>④肉牛肥育損益!C33</f>
        <v>0</v>
      </c>
      <c r="T29" s="1243">
        <f>SUM(V29,X29,V30,X30,V31,X31,Z29,Z30,Z31)</f>
        <v>0</v>
      </c>
      <c r="U29" s="1255" t="s">
        <v>579</v>
      </c>
      <c r="V29" s="506"/>
      <c r="W29" s="524" t="s">
        <v>532</v>
      </c>
      <c r="X29" s="506"/>
      <c r="Y29" s="1257" t="s">
        <v>578</v>
      </c>
      <c r="Z29" s="506"/>
    </row>
    <row r="30" spans="1:26" ht="18" customHeight="1" x14ac:dyDescent="0.2">
      <c r="A30" s="1861"/>
      <c r="B30" s="1906" t="s">
        <v>316</v>
      </c>
      <c r="C30" s="1907"/>
      <c r="D30" s="1193"/>
      <c r="E30" s="1251">
        <f>T29</f>
        <v>0</v>
      </c>
      <c r="F30" s="1252">
        <f>T41</f>
        <v>0</v>
      </c>
      <c r="G30" s="1170" t="e">
        <f>SUM((②飼養計画!I5+②飼養計画!I6)*③農経改善計画肉牛内訳!$Q$30,②飼養計画!I31*③農経改善計画肉牛内訳!$R$30)</f>
        <v>#DIV/0!</v>
      </c>
      <c r="H30" s="1079" t="e">
        <f>SUM((②飼養計画!J5+②飼養計画!J6)*③農経改善計画肉牛内訳!$Q$30,②飼養計画!J31*③農経改善計画肉牛内訳!$R$30)</f>
        <v>#DIV/0!</v>
      </c>
      <c r="I30" s="1078" t="e">
        <f>SUM((②飼養計画!K5*$Q$30),(②飼養計画!K31*$R$30))</f>
        <v>#DIV/0!</v>
      </c>
      <c r="J30" s="1078" t="e">
        <f>SUM((②飼養計画!L5*$Q$30),(②飼養計画!L31*$R$30))</f>
        <v>#DIV/0!</v>
      </c>
      <c r="K30" s="1078" t="e">
        <f>SUM((②飼養計画!M5*$Q$30),(②飼養計画!M31*$R$30))</f>
        <v>#DIV/0!</v>
      </c>
      <c r="L30" s="1078" t="e">
        <f>SUM((②飼養計画!N5*$Q$30),(②飼養計画!N31*$R$30))</f>
        <v>#DIV/0!</v>
      </c>
      <c r="M30" s="1078" t="e">
        <f>SUM((②飼養計画!O5*$Q$30),(②飼養計画!O31*$R$30))</f>
        <v>#DIV/0!</v>
      </c>
      <c r="N30" s="1078" t="e">
        <f>SUM((②飼養計画!P5*$Q$30),(②飼養計画!P31*$R$30))</f>
        <v>#DIV/0!</v>
      </c>
      <c r="O30" s="1078" t="e">
        <f>SUM((②飼養計画!Q5*$Q$30),(②飼養計画!Q31*$R$30))</f>
        <v>#DIV/0!</v>
      </c>
      <c r="P30" s="1079" t="e">
        <f>SUM((②飼養計画!R5*$Q$30),(②飼養計画!R31*$R$30))</f>
        <v>#DIV/0!</v>
      </c>
      <c r="Q30" s="1082" t="e">
        <f>SUM(④肉牛繁殖損益!C15:C18,④肉牛繁殖損益!C36:C42)</f>
        <v>#DIV/0!</v>
      </c>
      <c r="R30" s="1081">
        <f>SUM(④肉牛肥育損益!C18:C23,④肉牛肥育損益!C36:C44)</f>
        <v>0</v>
      </c>
      <c r="T30" s="1242"/>
      <c r="U30" s="1255" t="s">
        <v>567</v>
      </c>
      <c r="V30" s="506"/>
      <c r="W30" s="524" t="s">
        <v>571</v>
      </c>
      <c r="X30" s="506"/>
      <c r="Y30" s="1257"/>
      <c r="Z30" s="506"/>
    </row>
    <row r="31" spans="1:26" ht="18" customHeight="1" x14ac:dyDescent="0.2">
      <c r="A31" s="1861"/>
      <c r="B31" s="1864" t="s">
        <v>240</v>
      </c>
      <c r="C31" s="1865"/>
      <c r="D31" s="1193"/>
      <c r="E31" s="1251">
        <f>T32</f>
        <v>0</v>
      </c>
      <c r="F31" s="1252">
        <f>T44</f>
        <v>0</v>
      </c>
      <c r="G31" s="1170" t="e">
        <f>SUM((②飼養計画!I5+②飼養計画!I6)*③農経改善計画肉牛内訳!$Q$31,②飼養計画!I31*③農経改善計画肉牛内訳!$R$31)</f>
        <v>#DIV/0!</v>
      </c>
      <c r="H31" s="1079" t="e">
        <f>SUM((②飼養計画!J5+②飼養計画!J6)*③農経改善計画肉牛内訳!$Q$31,②飼養計画!J31*③農経改善計画肉牛内訳!$R$31)</f>
        <v>#DIV/0!</v>
      </c>
      <c r="I31" s="1078" t="e">
        <f>SUM((②飼養計画!K5*$Q$31),(②飼養計画!K31*$R$31))</f>
        <v>#DIV/0!</v>
      </c>
      <c r="J31" s="1078" t="e">
        <f>SUM((②飼養計画!L5*$Q$31),(②飼養計画!L31*$R$31))</f>
        <v>#DIV/0!</v>
      </c>
      <c r="K31" s="1078" t="e">
        <f>SUM((②飼養計画!M5*$Q$31),(②飼養計画!M31*$R$31))</f>
        <v>#DIV/0!</v>
      </c>
      <c r="L31" s="1078" t="e">
        <f>SUM((②飼養計画!N5*$Q$31),(②飼養計画!N31*$R$31))</f>
        <v>#DIV/0!</v>
      </c>
      <c r="M31" s="1078" t="e">
        <f>SUM((②飼養計画!O5*$Q$31),(②飼養計画!O31*$R$31))</f>
        <v>#DIV/0!</v>
      </c>
      <c r="N31" s="1078" t="e">
        <f>SUM((②飼養計画!P5*$Q$31),(②飼養計画!P31*$R$31))</f>
        <v>#DIV/0!</v>
      </c>
      <c r="O31" s="1078" t="e">
        <f>SUM((②飼養計画!Q5*$Q$31),(②飼養計画!Q31*$R$31))</f>
        <v>#DIV/0!</v>
      </c>
      <c r="P31" s="1079" t="e">
        <f>SUM((②飼養計画!R5*$Q$31),(②飼養計画!R31*$R$31))</f>
        <v>#DIV/0!</v>
      </c>
      <c r="Q31" s="1080" t="e">
        <f>④肉牛繁殖損益!C45</f>
        <v>#DIV/0!</v>
      </c>
      <c r="R31" s="1081">
        <f>④肉牛肥育損益!C45</f>
        <v>0</v>
      </c>
      <c r="T31" s="1242"/>
      <c r="U31" s="1255" t="s">
        <v>536</v>
      </c>
      <c r="V31" s="506"/>
      <c r="W31" s="524" t="s">
        <v>583</v>
      </c>
      <c r="X31" s="506"/>
      <c r="Y31" s="524" t="s">
        <v>574</v>
      </c>
      <c r="Z31" s="506"/>
    </row>
    <row r="32" spans="1:26" ht="18" customHeight="1" x14ac:dyDescent="0.2">
      <c r="A32" s="1861"/>
      <c r="B32" s="1864" t="s">
        <v>241</v>
      </c>
      <c r="C32" s="1865"/>
      <c r="D32" s="1193"/>
      <c r="E32" s="1251">
        <f>T33</f>
        <v>0</v>
      </c>
      <c r="F32" s="1252">
        <f>T45</f>
        <v>0</v>
      </c>
      <c r="G32" s="1170" t="e">
        <f>SUM((②飼養計画!I5+②飼養計画!I6)*③農経改善計画肉牛内訳!$Q$32,②飼養計画!I31*③農経改善計画肉牛内訳!$R$32)</f>
        <v>#DIV/0!</v>
      </c>
      <c r="H32" s="1079" t="e">
        <f>SUM((②飼養計画!J5+②飼養計画!J6)*③農経改善計画肉牛内訳!$Q$32,②飼養計画!J31*③農経改善計画肉牛内訳!$R$32)</f>
        <v>#DIV/0!</v>
      </c>
      <c r="I32" s="1078" t="e">
        <f>SUM((②飼養計画!K5*$Q$32),(②飼養計画!K31*$R$32))</f>
        <v>#DIV/0!</v>
      </c>
      <c r="J32" s="1078" t="e">
        <f>SUM((②飼養計画!L5*$Q$32),(②飼養計画!L31*$R$32))</f>
        <v>#DIV/0!</v>
      </c>
      <c r="K32" s="1078" t="e">
        <f>SUM((②飼養計画!M5*$Q$32),(②飼養計画!M31*$R$32))</f>
        <v>#DIV/0!</v>
      </c>
      <c r="L32" s="1078" t="e">
        <f>SUM((②飼養計画!N5*$Q$32),(②飼養計画!N31*$R$32))</f>
        <v>#DIV/0!</v>
      </c>
      <c r="M32" s="1078" t="e">
        <f>SUM((②飼養計画!O5*$Q$32),(②飼養計画!O31*$R$32))</f>
        <v>#DIV/0!</v>
      </c>
      <c r="N32" s="1078" t="e">
        <f>SUM((②飼養計画!P5*$Q$32),(②飼養計画!P31*$R$32))</f>
        <v>#DIV/0!</v>
      </c>
      <c r="O32" s="1078" t="e">
        <f>SUM((②飼養計画!Q5*$Q$32),(②飼養計画!Q31*$R$32))</f>
        <v>#DIV/0!</v>
      </c>
      <c r="P32" s="1079" t="e">
        <f>SUM((②飼養計画!R5*$Q$32),(②飼養計画!R31*$R$32))</f>
        <v>#DIV/0!</v>
      </c>
      <c r="Q32" s="1080" t="e">
        <f>④肉牛繁殖損益!C48</f>
        <v>#DIV/0!</v>
      </c>
      <c r="R32" s="1081">
        <f>④肉牛肥育損益!C48</f>
        <v>0</v>
      </c>
      <c r="T32" s="1243">
        <f>SUM(V32,X32,Z32)</f>
        <v>0</v>
      </c>
      <c r="U32" s="1255" t="s">
        <v>533</v>
      </c>
      <c r="V32" s="1260"/>
      <c r="W32" s="524"/>
      <c r="X32" s="506"/>
      <c r="Y32" s="524"/>
      <c r="Z32" s="506"/>
    </row>
    <row r="33" spans="1:26" ht="18" customHeight="1" thickBot="1" x14ac:dyDescent="0.25">
      <c r="A33" s="1861"/>
      <c r="B33" s="1855" t="s">
        <v>317</v>
      </c>
      <c r="C33" s="1856"/>
      <c r="D33" s="1194"/>
      <c r="E33" s="1253">
        <f>T34</f>
        <v>0</v>
      </c>
      <c r="F33" s="1254">
        <f>T46</f>
        <v>0</v>
      </c>
      <c r="G33" s="1171" t="e">
        <f>SUM(②飼養計画!I5*③農経改善計画肉牛内訳!$Q$33,②飼養計画!I31*③農経改善計画肉牛内訳!$R$33)</f>
        <v>#DIV/0!</v>
      </c>
      <c r="H33" s="1083" t="e">
        <f>SUM(②飼養計画!J5*③農経改善計画肉牛内訳!$Q$33,②飼養計画!J31*③農経改善計画肉牛内訳!$R$33)</f>
        <v>#DIV/0!</v>
      </c>
      <c r="I33" s="1062" t="e">
        <f>SUM((②飼養計画!K5*$Q$33),(②飼養計画!K31*$R$33))</f>
        <v>#DIV/0!</v>
      </c>
      <c r="J33" s="1062" t="e">
        <f>SUM((②飼養計画!L5*$Q$33),(②飼養計画!L31*$R$33))</f>
        <v>#DIV/0!</v>
      </c>
      <c r="K33" s="1062" t="e">
        <f>SUM((②飼養計画!M5*$Q$33),(②飼養計画!M31*$R$33))</f>
        <v>#DIV/0!</v>
      </c>
      <c r="L33" s="1062" t="e">
        <f>SUM((②飼養計画!N5*$Q$33),(②飼養計画!N31*$R$33))</f>
        <v>#DIV/0!</v>
      </c>
      <c r="M33" s="1062" t="e">
        <f>SUM((②飼養計画!O5*$Q$33),(②飼養計画!O31*$R$33))</f>
        <v>#DIV/0!</v>
      </c>
      <c r="N33" s="1062" t="e">
        <f>SUM((②飼養計画!P5*$Q$33),(②飼養計画!P31*$R$33))</f>
        <v>#DIV/0!</v>
      </c>
      <c r="O33" s="1062" t="e">
        <f>SUM((②飼養計画!Q5*$Q$33),(②飼養計画!Q31*$R$33))</f>
        <v>#DIV/0!</v>
      </c>
      <c r="P33" s="1061" t="e">
        <f>SUM((②飼養計画!R5*$Q$33),(②飼養計画!R31*$R$33))</f>
        <v>#DIV/0!</v>
      </c>
      <c r="Q33" s="1302" t="e">
        <f>④肉牛繁殖損益!C21</f>
        <v>#DIV/0!</v>
      </c>
      <c r="R33" s="1303">
        <v>0</v>
      </c>
      <c r="T33" s="1243">
        <f>SUM(V33,X33,Z33)</f>
        <v>0</v>
      </c>
      <c r="U33" s="1255" t="s">
        <v>534</v>
      </c>
      <c r="V33" s="506"/>
      <c r="W33" s="524" t="s">
        <v>535</v>
      </c>
      <c r="X33" s="506"/>
      <c r="Y33" s="1257" t="s">
        <v>569</v>
      </c>
      <c r="Z33" s="506"/>
    </row>
    <row r="34" spans="1:26" ht="18" customHeight="1" thickTop="1" thickBot="1" x14ac:dyDescent="0.25">
      <c r="A34" s="1862"/>
      <c r="B34" s="1873" t="s">
        <v>173</v>
      </c>
      <c r="C34" s="1898"/>
      <c r="D34" s="1085">
        <f>SUM(D24:D33)</f>
        <v>0</v>
      </c>
      <c r="E34" s="1086">
        <f t="shared" ref="E34:P34" si="3">SUM(E24:E33)</f>
        <v>0</v>
      </c>
      <c r="F34" s="1205">
        <f t="shared" si="3"/>
        <v>0</v>
      </c>
      <c r="G34" s="1086" t="e">
        <f t="shared" si="3"/>
        <v>#DIV/0!</v>
      </c>
      <c r="H34" s="1084" t="e">
        <f t="shared" si="3"/>
        <v>#DIV/0!</v>
      </c>
      <c r="I34" s="1074" t="e">
        <f t="shared" si="3"/>
        <v>#DIV/0!</v>
      </c>
      <c r="J34" s="1074" t="e">
        <f t="shared" si="3"/>
        <v>#DIV/0!</v>
      </c>
      <c r="K34" s="1074" t="e">
        <f t="shared" si="3"/>
        <v>#DIV/0!</v>
      </c>
      <c r="L34" s="1074" t="e">
        <f t="shared" si="3"/>
        <v>#DIV/0!</v>
      </c>
      <c r="M34" s="1074" t="e">
        <f t="shared" si="3"/>
        <v>#DIV/0!</v>
      </c>
      <c r="N34" s="1074" t="e">
        <f t="shared" si="3"/>
        <v>#DIV/0!</v>
      </c>
      <c r="O34" s="1074" t="e">
        <f t="shared" si="3"/>
        <v>#DIV/0!</v>
      </c>
      <c r="P34" s="1087" t="e">
        <f t="shared" si="3"/>
        <v>#DIV/0!</v>
      </c>
      <c r="Q34" s="1088" t="e">
        <f>SUM(Q24:Q33)</f>
        <v>#DIV/0!</v>
      </c>
      <c r="R34" s="1089">
        <f>SUM(R24:R33)</f>
        <v>0</v>
      </c>
      <c r="T34" s="1243">
        <f>SUM(V34,X34,Z34)</f>
        <v>0</v>
      </c>
      <c r="U34" s="1255" t="s">
        <v>556</v>
      </c>
      <c r="V34" s="506"/>
      <c r="W34" s="524" t="s">
        <v>580</v>
      </c>
      <c r="X34" s="506"/>
      <c r="Y34" s="1257"/>
      <c r="Z34" s="506"/>
    </row>
    <row r="35" spans="1:26" ht="18" customHeight="1" thickBot="1" x14ac:dyDescent="0.25">
      <c r="A35" s="1866" t="s">
        <v>177</v>
      </c>
      <c r="B35" s="1867"/>
      <c r="C35" s="1901"/>
      <c r="D35" s="1085">
        <f>D23-D34</f>
        <v>0</v>
      </c>
      <c r="E35" s="1086">
        <f t="shared" ref="E35:P35" si="4">E23-E34</f>
        <v>0</v>
      </c>
      <c r="F35" s="1205">
        <f t="shared" si="4"/>
        <v>0</v>
      </c>
      <c r="G35" s="1086" t="e">
        <f t="shared" si="4"/>
        <v>#DIV/0!</v>
      </c>
      <c r="H35" s="1084" t="e">
        <f t="shared" si="4"/>
        <v>#DIV/0!</v>
      </c>
      <c r="I35" s="1090" t="e">
        <f t="shared" si="4"/>
        <v>#DIV/0!</v>
      </c>
      <c r="J35" s="1090" t="e">
        <f t="shared" si="4"/>
        <v>#DIV/0!</v>
      </c>
      <c r="K35" s="1090" t="e">
        <f t="shared" si="4"/>
        <v>#DIV/0!</v>
      </c>
      <c r="L35" s="1090" t="e">
        <f t="shared" si="4"/>
        <v>#DIV/0!</v>
      </c>
      <c r="M35" s="1090" t="e">
        <f t="shared" si="4"/>
        <v>#DIV/0!</v>
      </c>
      <c r="N35" s="1090" t="e">
        <f t="shared" si="4"/>
        <v>#DIV/0!</v>
      </c>
      <c r="O35" s="1090" t="e">
        <f t="shared" si="4"/>
        <v>#DIV/0!</v>
      </c>
      <c r="P35" s="1090" t="e">
        <f t="shared" si="4"/>
        <v>#DIV/0!</v>
      </c>
      <c r="Q35" s="595"/>
      <c r="R35" s="596"/>
      <c r="T35" s="1258" t="s">
        <v>572</v>
      </c>
      <c r="V35" s="10"/>
      <c r="X35" s="1256"/>
      <c r="Y35" s="1022"/>
      <c r="Z35" s="1022"/>
    </row>
    <row r="36" spans="1:26" ht="14.15" customHeight="1" x14ac:dyDescent="0.2">
      <c r="A36" s="1854" t="s">
        <v>395</v>
      </c>
      <c r="B36" s="1854"/>
      <c r="C36" s="1854"/>
      <c r="D36" s="1854"/>
      <c r="E36" s="1854"/>
      <c r="F36" s="1854"/>
      <c r="G36" s="1854"/>
      <c r="H36" s="1854"/>
      <c r="I36" s="1854"/>
      <c r="J36" s="1854"/>
      <c r="K36" s="1854"/>
      <c r="L36" s="1854"/>
      <c r="M36" s="1854"/>
      <c r="N36" s="1854"/>
      <c r="O36" s="1854"/>
      <c r="P36" s="1854"/>
      <c r="Q36" s="1854"/>
      <c r="R36" s="1854"/>
      <c r="T36" s="1243">
        <f>SUM(V36,X36,Z36)</f>
        <v>0</v>
      </c>
      <c r="U36" s="1255" t="s">
        <v>527</v>
      </c>
      <c r="V36" s="506"/>
      <c r="W36" s="524"/>
      <c r="X36" s="506"/>
      <c r="Y36" s="1257"/>
      <c r="Z36" s="506"/>
    </row>
    <row r="37" spans="1:26" ht="14.15" customHeight="1" x14ac:dyDescent="0.2">
      <c r="A37" s="1863" t="s">
        <v>540</v>
      </c>
      <c r="B37" s="1863"/>
      <c r="C37" s="1863"/>
      <c r="D37" s="1863"/>
      <c r="E37" s="1863"/>
      <c r="F37" s="1863"/>
      <c r="G37" s="1863"/>
      <c r="H37" s="1863"/>
      <c r="I37" s="1863"/>
      <c r="J37" s="1863"/>
      <c r="K37" s="1863"/>
      <c r="L37" s="1863"/>
      <c r="M37" s="1863"/>
      <c r="N37" s="1863"/>
      <c r="O37" s="1863"/>
      <c r="P37" s="1863"/>
      <c r="Q37" s="1863"/>
      <c r="R37" s="1863"/>
      <c r="T37" s="1243">
        <f>SUM(V37,X37,Z37)</f>
        <v>0</v>
      </c>
      <c r="U37" s="1255" t="s">
        <v>528</v>
      </c>
      <c r="V37" s="506"/>
      <c r="W37" s="524"/>
      <c r="X37" s="506"/>
      <c r="Y37" s="1257"/>
      <c r="Z37" s="506"/>
    </row>
    <row r="38" spans="1:26" ht="16" customHeight="1" x14ac:dyDescent="0.2">
      <c r="A38" s="1091" t="s">
        <v>396</v>
      </c>
      <c r="B38" s="1092"/>
      <c r="C38" s="1092"/>
      <c r="D38" s="1093"/>
      <c r="E38" s="1093"/>
      <c r="F38" s="1093"/>
      <c r="G38" s="1093"/>
      <c r="H38" s="1093"/>
      <c r="I38" s="1093"/>
      <c r="J38" s="423" t="s">
        <v>65</v>
      </c>
      <c r="K38" s="1858">
        <f>表紙!C19</f>
        <v>0</v>
      </c>
      <c r="L38" s="1858"/>
      <c r="M38" s="423"/>
      <c r="N38" s="1857"/>
      <c r="O38" s="1857"/>
      <c r="P38" s="1093"/>
      <c r="Q38" s="598"/>
      <c r="T38" s="1243">
        <f>SUM(V38,X38,Z38)</f>
        <v>0</v>
      </c>
      <c r="U38" s="1255" t="s">
        <v>529</v>
      </c>
      <c r="V38" s="506"/>
      <c r="W38" s="524"/>
      <c r="X38" s="506"/>
      <c r="Y38" s="1257"/>
      <c r="Z38" s="506"/>
    </row>
    <row r="39" spans="1:26" ht="16" customHeight="1" thickBot="1" x14ac:dyDescent="0.25">
      <c r="A39" s="1859" t="s">
        <v>589</v>
      </c>
      <c r="B39" s="1859"/>
      <c r="C39" s="1859"/>
      <c r="D39" s="493" t="s">
        <v>371</v>
      </c>
      <c r="E39" s="1853"/>
      <c r="F39" s="1853"/>
      <c r="O39" s="1850" t="s">
        <v>66</v>
      </c>
      <c r="P39" s="1850"/>
      <c r="T39" s="1243">
        <f>SUM(V39,X39,Z39)</f>
        <v>0</v>
      </c>
      <c r="U39" s="1255" t="s">
        <v>530</v>
      </c>
      <c r="V39" s="506"/>
      <c r="W39" s="524" t="s">
        <v>566</v>
      </c>
      <c r="X39" s="506"/>
      <c r="Y39" s="1257" t="s">
        <v>581</v>
      </c>
      <c r="Z39" s="506"/>
    </row>
    <row r="40" spans="1:26" ht="16" customHeight="1" x14ac:dyDescent="0.2">
      <c r="A40" s="1807" t="s">
        <v>380</v>
      </c>
      <c r="B40" s="1808"/>
      <c r="C40" s="1809"/>
      <c r="D40" s="119" t="s">
        <v>191</v>
      </c>
      <c r="E40" s="864" t="s">
        <v>190</v>
      </c>
      <c r="F40" s="865" t="s">
        <v>50</v>
      </c>
      <c r="G40" s="1052" t="s">
        <v>591</v>
      </c>
      <c r="H40" s="441" t="s">
        <v>51</v>
      </c>
      <c r="I40" s="441" t="s">
        <v>52</v>
      </c>
      <c r="J40" s="441" t="s">
        <v>53</v>
      </c>
      <c r="K40" s="441" t="s">
        <v>54</v>
      </c>
      <c r="L40" s="441" t="s">
        <v>55</v>
      </c>
      <c r="M40" s="441" t="s">
        <v>56</v>
      </c>
      <c r="N40" s="441" t="s">
        <v>57</v>
      </c>
      <c r="O40" s="441" t="s">
        <v>188</v>
      </c>
      <c r="P40" s="939" t="s">
        <v>189</v>
      </c>
      <c r="Q40" s="1848"/>
      <c r="T40" s="1243">
        <f>SUM(V40,X40,Z40)</f>
        <v>0</v>
      </c>
      <c r="U40" s="1255" t="s">
        <v>531</v>
      </c>
      <c r="V40" s="506"/>
      <c r="W40" s="524"/>
      <c r="X40" s="506"/>
      <c r="Y40" s="1257"/>
      <c r="Z40" s="506"/>
    </row>
    <row r="41" spans="1:26" ht="16" customHeight="1" thickBot="1" x14ac:dyDescent="0.25">
      <c r="A41" s="1810"/>
      <c r="B41" s="1811"/>
      <c r="C41" s="1812"/>
      <c r="D41" s="355">
        <f>E41-1</f>
        <v>5</v>
      </c>
      <c r="E41" s="1324">
        <f>F41-1</f>
        <v>6</v>
      </c>
      <c r="F41" s="1325">
        <f>G41-1</f>
        <v>7</v>
      </c>
      <c r="G41" s="1326">
        <f>G4</f>
        <v>8</v>
      </c>
      <c r="H41" s="1327">
        <f t="shared" ref="H41:P41" si="5">G41+1</f>
        <v>9</v>
      </c>
      <c r="I41" s="1328">
        <f t="shared" si="5"/>
        <v>10</v>
      </c>
      <c r="J41" s="1328">
        <f t="shared" si="5"/>
        <v>11</v>
      </c>
      <c r="K41" s="1328">
        <f t="shared" si="5"/>
        <v>12</v>
      </c>
      <c r="L41" s="1328">
        <f t="shared" si="5"/>
        <v>13</v>
      </c>
      <c r="M41" s="1328">
        <f t="shared" si="5"/>
        <v>14</v>
      </c>
      <c r="N41" s="1328">
        <f t="shared" si="5"/>
        <v>15</v>
      </c>
      <c r="O41" s="1328">
        <f t="shared" si="5"/>
        <v>16</v>
      </c>
      <c r="P41" s="1329">
        <f t="shared" si="5"/>
        <v>17</v>
      </c>
      <c r="Q41" s="1849"/>
      <c r="T41" s="1243">
        <f>SUM(V41,X41,V42,X42,V43,X43,Z41,Z42,Z43)</f>
        <v>0</v>
      </c>
      <c r="U41" s="1255" t="s">
        <v>579</v>
      </c>
      <c r="V41" s="506"/>
      <c r="W41" s="524" t="s">
        <v>532</v>
      </c>
      <c r="X41" s="506"/>
      <c r="Y41" s="1257" t="s">
        <v>577</v>
      </c>
      <c r="Z41" s="506"/>
    </row>
    <row r="42" spans="1:26" ht="16" customHeight="1" x14ac:dyDescent="0.2">
      <c r="A42" s="1813" t="s">
        <v>288</v>
      </c>
      <c r="B42" s="1820"/>
      <c r="C42" s="1821"/>
      <c r="D42" s="1094"/>
      <c r="E42" s="1095"/>
      <c r="F42" s="390"/>
      <c r="G42" s="1096"/>
      <c r="H42" s="1097"/>
      <c r="I42" s="1097"/>
      <c r="J42" s="1097"/>
      <c r="K42" s="1097"/>
      <c r="L42" s="1097"/>
      <c r="M42" s="1097"/>
      <c r="N42" s="1097"/>
      <c r="O42" s="1097"/>
      <c r="P42" s="1098"/>
      <c r="Q42" s="386"/>
      <c r="T42" s="1242"/>
      <c r="U42" s="1255" t="s">
        <v>567</v>
      </c>
      <c r="V42" s="506"/>
      <c r="W42" s="524" t="s">
        <v>571</v>
      </c>
      <c r="X42" s="506"/>
      <c r="Y42" s="1257"/>
      <c r="Z42" s="506"/>
    </row>
    <row r="43" spans="1:26" ht="16" customHeight="1" x14ac:dyDescent="0.2">
      <c r="A43" s="1814"/>
      <c r="B43" s="1099"/>
      <c r="C43" s="1100" t="s">
        <v>215</v>
      </c>
      <c r="D43" s="1101"/>
      <c r="E43" s="1102"/>
      <c r="F43" s="1103"/>
      <c r="G43" s="1104"/>
      <c r="H43" s="1105"/>
      <c r="I43" s="1105"/>
      <c r="J43" s="1105"/>
      <c r="K43" s="1105"/>
      <c r="L43" s="1105"/>
      <c r="M43" s="1105"/>
      <c r="N43" s="1105"/>
      <c r="O43" s="1105"/>
      <c r="P43" s="1106"/>
      <c r="Q43" s="444"/>
      <c r="T43" s="1242"/>
      <c r="U43" s="1255" t="s">
        <v>536</v>
      </c>
      <c r="V43" s="506"/>
      <c r="W43" s="524" t="s">
        <v>583</v>
      </c>
      <c r="X43" s="506"/>
      <c r="Y43" s="524" t="s">
        <v>574</v>
      </c>
      <c r="Z43" s="506"/>
    </row>
    <row r="44" spans="1:26" ht="16" customHeight="1" x14ac:dyDescent="0.2">
      <c r="A44" s="1814"/>
      <c r="B44" s="1816"/>
      <c r="C44" s="1817"/>
      <c r="D44" s="1107"/>
      <c r="E44" s="1108"/>
      <c r="F44" s="391"/>
      <c r="G44" s="1109"/>
      <c r="H44" s="669"/>
      <c r="I44" s="669"/>
      <c r="J44" s="669"/>
      <c r="K44" s="669"/>
      <c r="L44" s="669"/>
      <c r="M44" s="669"/>
      <c r="N44" s="669"/>
      <c r="O44" s="669"/>
      <c r="P44" s="1110"/>
      <c r="Q44" s="387"/>
      <c r="T44" s="1243">
        <f>SUM(V44,X44,Z44)</f>
        <v>0</v>
      </c>
      <c r="U44" s="1255" t="s">
        <v>533</v>
      </c>
      <c r="V44" s="1260"/>
      <c r="W44" s="524"/>
      <c r="X44" s="506"/>
      <c r="Y44" s="524"/>
      <c r="Z44" s="506"/>
    </row>
    <row r="45" spans="1:26" ht="16" customHeight="1" x14ac:dyDescent="0.2">
      <c r="A45" s="1814"/>
      <c r="B45" s="1099"/>
      <c r="C45" s="1100" t="s">
        <v>215</v>
      </c>
      <c r="D45" s="445"/>
      <c r="E45" s="1111"/>
      <c r="F45" s="1112"/>
      <c r="G45" s="855"/>
      <c r="H45" s="264"/>
      <c r="I45" s="264"/>
      <c r="J45" s="264"/>
      <c r="K45" s="264"/>
      <c r="L45" s="264"/>
      <c r="M45" s="264"/>
      <c r="N45" s="264"/>
      <c r="O45" s="264"/>
      <c r="P45" s="856"/>
      <c r="Q45" s="388"/>
      <c r="T45" s="1243">
        <f>SUM(V45,X45,Z45)</f>
        <v>0</v>
      </c>
      <c r="U45" s="1255" t="s">
        <v>534</v>
      </c>
      <c r="V45" s="506"/>
      <c r="W45" s="524" t="s">
        <v>535</v>
      </c>
      <c r="X45" s="506"/>
      <c r="Y45" s="1257" t="s">
        <v>569</v>
      </c>
      <c r="Z45" s="506"/>
    </row>
    <row r="46" spans="1:26" ht="16" customHeight="1" x14ac:dyDescent="0.2">
      <c r="A46" s="1814"/>
      <c r="B46" s="1816"/>
      <c r="C46" s="1819"/>
      <c r="D46" s="445"/>
      <c r="E46" s="1111"/>
      <c r="F46" s="1112"/>
      <c r="G46" s="855"/>
      <c r="H46" s="264"/>
      <c r="I46" s="264"/>
      <c r="J46" s="264"/>
      <c r="K46" s="264"/>
      <c r="L46" s="264"/>
      <c r="M46" s="264"/>
      <c r="N46" s="264"/>
      <c r="O46" s="264"/>
      <c r="P46" s="856"/>
      <c r="Q46" s="388"/>
      <c r="T46" s="1243">
        <f>SUM(V46,X46,Z46)</f>
        <v>0</v>
      </c>
      <c r="U46" s="1255" t="s">
        <v>556</v>
      </c>
      <c r="V46" s="506"/>
      <c r="W46" s="524" t="s">
        <v>580</v>
      </c>
      <c r="X46" s="506"/>
      <c r="Y46" s="1257"/>
      <c r="Z46" s="506"/>
    </row>
    <row r="47" spans="1:26" ht="16" customHeight="1" thickBot="1" x14ac:dyDescent="0.25">
      <c r="A47" s="1814"/>
      <c r="B47" s="1099"/>
      <c r="C47" s="1100" t="s">
        <v>215</v>
      </c>
      <c r="D47" s="445"/>
      <c r="E47" s="1111"/>
      <c r="F47" s="1112"/>
      <c r="G47" s="855"/>
      <c r="H47" s="264"/>
      <c r="I47" s="264"/>
      <c r="J47" s="264"/>
      <c r="K47" s="264"/>
      <c r="L47" s="264"/>
      <c r="M47" s="264"/>
      <c r="N47" s="264"/>
      <c r="O47" s="264"/>
      <c r="P47" s="856"/>
      <c r="Q47" s="388"/>
      <c r="T47" s="1244"/>
      <c r="U47" s="1236"/>
      <c r="V47" s="569"/>
      <c r="W47" s="1236"/>
      <c r="X47" s="1245"/>
    </row>
    <row r="48" spans="1:26" ht="16" customHeight="1" x14ac:dyDescent="0.2">
      <c r="A48" s="1814"/>
      <c r="B48" s="1816"/>
      <c r="C48" s="1819"/>
      <c r="D48" s="445"/>
      <c r="E48" s="1111"/>
      <c r="F48" s="1112"/>
      <c r="G48" s="855"/>
      <c r="H48" s="264"/>
      <c r="I48" s="264"/>
      <c r="J48" s="264"/>
      <c r="K48" s="264"/>
      <c r="L48" s="264"/>
      <c r="M48" s="264"/>
      <c r="N48" s="264"/>
      <c r="O48" s="264"/>
      <c r="P48" s="856"/>
      <c r="Q48" s="388"/>
    </row>
    <row r="49" spans="1:17" ht="16" customHeight="1" x14ac:dyDescent="0.2">
      <c r="A49" s="1814"/>
      <c r="B49" s="1099"/>
      <c r="C49" s="1100" t="s">
        <v>215</v>
      </c>
      <c r="D49" s="1107"/>
      <c r="E49" s="1111"/>
      <c r="F49" s="1112"/>
      <c r="G49" s="855"/>
      <c r="H49" s="264"/>
      <c r="I49" s="264"/>
      <c r="J49" s="264"/>
      <c r="K49" s="264"/>
      <c r="L49" s="264"/>
      <c r="M49" s="264"/>
      <c r="N49" s="264"/>
      <c r="O49" s="264"/>
      <c r="P49" s="856"/>
      <c r="Q49" s="388"/>
    </row>
    <row r="50" spans="1:17" ht="16" customHeight="1" x14ac:dyDescent="0.2">
      <c r="A50" s="1814"/>
      <c r="B50" s="1818"/>
      <c r="C50" s="1817"/>
      <c r="D50" s="1107"/>
      <c r="E50" s="1108"/>
      <c r="F50" s="391"/>
      <c r="G50" s="1109"/>
      <c r="H50" s="669"/>
      <c r="I50" s="669"/>
      <c r="J50" s="669"/>
      <c r="K50" s="669"/>
      <c r="L50" s="669"/>
      <c r="M50" s="669"/>
      <c r="N50" s="669"/>
      <c r="O50" s="669"/>
      <c r="P50" s="1110"/>
      <c r="Q50" s="387"/>
    </row>
    <row r="51" spans="1:17" ht="16" customHeight="1" thickBot="1" x14ac:dyDescent="0.25">
      <c r="A51" s="1814"/>
      <c r="B51" s="1846"/>
      <c r="C51" s="1847"/>
      <c r="D51" s="1113"/>
      <c r="E51" s="436"/>
      <c r="F51" s="1114"/>
      <c r="G51" s="1115"/>
      <c r="H51" s="1116"/>
      <c r="I51" s="1116"/>
      <c r="J51" s="1116"/>
      <c r="K51" s="1116"/>
      <c r="L51" s="1116"/>
      <c r="M51" s="1116"/>
      <c r="N51" s="1116"/>
      <c r="O51" s="1116"/>
      <c r="P51" s="1117"/>
      <c r="Q51" s="431"/>
    </row>
    <row r="52" spans="1:17" ht="16" customHeight="1" thickTop="1" thickBot="1" x14ac:dyDescent="0.25">
      <c r="A52" s="1815"/>
      <c r="B52" s="1805" t="s">
        <v>247</v>
      </c>
      <c r="C52" s="1806"/>
      <c r="D52" s="1118">
        <v>0</v>
      </c>
      <c r="E52" s="1119">
        <f>E50*E48</f>
        <v>0</v>
      </c>
      <c r="F52" s="1120">
        <f>SUM(F42)</f>
        <v>0</v>
      </c>
      <c r="G52" s="1121">
        <f>G42</f>
        <v>0</v>
      </c>
      <c r="H52" s="1122">
        <f t="shared" ref="H52:P52" si="6">H42</f>
        <v>0</v>
      </c>
      <c r="I52" s="1122">
        <f t="shared" si="6"/>
        <v>0</v>
      </c>
      <c r="J52" s="1122">
        <f t="shared" si="6"/>
        <v>0</v>
      </c>
      <c r="K52" s="1122">
        <f t="shared" si="6"/>
        <v>0</v>
      </c>
      <c r="L52" s="1122">
        <f t="shared" si="6"/>
        <v>0</v>
      </c>
      <c r="M52" s="1122">
        <f t="shared" si="6"/>
        <v>0</v>
      </c>
      <c r="N52" s="1122">
        <f t="shared" si="6"/>
        <v>0</v>
      </c>
      <c r="O52" s="1122">
        <f t="shared" si="6"/>
        <v>0</v>
      </c>
      <c r="P52" s="1123">
        <f t="shared" si="6"/>
        <v>0</v>
      </c>
      <c r="Q52" s="389"/>
    </row>
    <row r="53" spans="1:17" ht="16" customHeight="1" x14ac:dyDescent="0.2">
      <c r="A53" s="1813" t="s">
        <v>287</v>
      </c>
      <c r="B53" s="1870" t="s">
        <v>537</v>
      </c>
      <c r="C53" s="1821"/>
      <c r="D53" s="1094"/>
      <c r="E53" s="1095"/>
      <c r="F53" s="390"/>
      <c r="G53" s="1096"/>
      <c r="H53" s="1097"/>
      <c r="I53" s="1097"/>
      <c r="J53" s="1097"/>
      <c r="K53" s="1097"/>
      <c r="L53" s="1097"/>
      <c r="M53" s="1097"/>
      <c r="N53" s="1097"/>
      <c r="O53" s="1097"/>
      <c r="P53" s="1098"/>
      <c r="Q53" s="390"/>
    </row>
    <row r="54" spans="1:17" ht="16" customHeight="1" x14ac:dyDescent="0.2">
      <c r="A54" s="1868"/>
      <c r="B54" s="1818"/>
      <c r="C54" s="1871"/>
      <c r="D54" s="1107"/>
      <c r="E54" s="1108"/>
      <c r="F54" s="391"/>
      <c r="G54" s="1109"/>
      <c r="H54" s="669"/>
      <c r="I54" s="669"/>
      <c r="J54" s="669"/>
      <c r="K54" s="669"/>
      <c r="L54" s="669"/>
      <c r="M54" s="669"/>
      <c r="N54" s="669"/>
      <c r="O54" s="669"/>
      <c r="P54" s="1110"/>
      <c r="Q54" s="391"/>
    </row>
    <row r="55" spans="1:17" ht="16" customHeight="1" x14ac:dyDescent="0.2">
      <c r="A55" s="1868"/>
      <c r="B55" s="1872"/>
      <c r="C55" s="1817"/>
      <c r="D55" s="1107"/>
      <c r="E55" s="1108"/>
      <c r="F55" s="391"/>
      <c r="G55" s="1109"/>
      <c r="H55" s="669"/>
      <c r="I55" s="669"/>
      <c r="J55" s="669"/>
      <c r="K55" s="669"/>
      <c r="L55" s="669"/>
      <c r="M55" s="669"/>
      <c r="N55" s="669"/>
      <c r="O55" s="669"/>
      <c r="P55" s="1110"/>
      <c r="Q55" s="391"/>
    </row>
    <row r="56" spans="1:17" ht="16" customHeight="1" x14ac:dyDescent="0.2">
      <c r="A56" s="1868"/>
      <c r="B56" s="1124"/>
      <c r="C56" s="1125"/>
      <c r="D56" s="1107"/>
      <c r="E56" s="1108"/>
      <c r="F56" s="391"/>
      <c r="G56" s="1109"/>
      <c r="H56" s="669"/>
      <c r="I56" s="669"/>
      <c r="J56" s="669"/>
      <c r="K56" s="669"/>
      <c r="L56" s="669"/>
      <c r="M56" s="669"/>
      <c r="N56" s="669"/>
      <c r="O56" s="669"/>
      <c r="P56" s="1110"/>
      <c r="Q56" s="391"/>
    </row>
    <row r="57" spans="1:17" ht="16" customHeight="1" x14ac:dyDescent="0.2">
      <c r="A57" s="1868"/>
      <c r="B57" s="1124"/>
      <c r="C57" s="1125"/>
      <c r="D57" s="1107"/>
      <c r="E57" s="1108"/>
      <c r="F57" s="391"/>
      <c r="G57" s="1109"/>
      <c r="H57" s="669"/>
      <c r="I57" s="669"/>
      <c r="J57" s="669"/>
      <c r="K57" s="669"/>
      <c r="L57" s="669"/>
      <c r="M57" s="669"/>
      <c r="N57" s="669"/>
      <c r="O57" s="669"/>
      <c r="P57" s="1110"/>
      <c r="Q57" s="391"/>
    </row>
    <row r="58" spans="1:17" ht="16" customHeight="1" x14ac:dyDescent="0.2">
      <c r="A58" s="1868"/>
      <c r="B58" s="1124"/>
      <c r="C58" s="1125"/>
      <c r="D58" s="1107"/>
      <c r="E58" s="1108"/>
      <c r="F58" s="391"/>
      <c r="G58" s="1109"/>
      <c r="H58" s="669"/>
      <c r="I58" s="669"/>
      <c r="J58" s="669"/>
      <c r="K58" s="669"/>
      <c r="L58" s="669"/>
      <c r="M58" s="669"/>
      <c r="N58" s="669"/>
      <c r="O58" s="669"/>
      <c r="P58" s="1110"/>
      <c r="Q58" s="391"/>
    </row>
    <row r="59" spans="1:17" ht="16" customHeight="1" x14ac:dyDescent="0.2">
      <c r="A59" s="1868"/>
      <c r="B59" s="1124"/>
      <c r="C59" s="1125"/>
      <c r="D59" s="1107"/>
      <c r="E59" s="1108"/>
      <c r="F59" s="391"/>
      <c r="G59" s="1109"/>
      <c r="H59" s="669"/>
      <c r="I59" s="669"/>
      <c r="J59" s="669"/>
      <c r="K59" s="669"/>
      <c r="L59" s="669"/>
      <c r="M59" s="669"/>
      <c r="N59" s="669"/>
      <c r="O59" s="669"/>
      <c r="P59" s="1110"/>
      <c r="Q59" s="391"/>
    </row>
    <row r="60" spans="1:17" ht="16" customHeight="1" x14ac:dyDescent="0.2">
      <c r="A60" s="1868"/>
      <c r="B60" s="1818"/>
      <c r="C60" s="1871"/>
      <c r="D60" s="1107"/>
      <c r="E60" s="1108"/>
      <c r="F60" s="391"/>
      <c r="G60" s="1109"/>
      <c r="H60" s="669"/>
      <c r="I60" s="669"/>
      <c r="J60" s="669"/>
      <c r="K60" s="669"/>
      <c r="L60" s="669"/>
      <c r="M60" s="669"/>
      <c r="N60" s="669"/>
      <c r="O60" s="669"/>
      <c r="P60" s="1110"/>
      <c r="Q60" s="391"/>
    </row>
    <row r="61" spans="1:17" ht="16" customHeight="1" x14ac:dyDescent="0.2">
      <c r="A61" s="1868"/>
      <c r="B61" s="1818"/>
      <c r="C61" s="1871"/>
      <c r="D61" s="1107"/>
      <c r="E61" s="1108"/>
      <c r="F61" s="391"/>
      <c r="G61" s="1107"/>
      <c r="H61" s="669"/>
      <c r="I61" s="669"/>
      <c r="J61" s="669"/>
      <c r="K61" s="669"/>
      <c r="L61" s="669"/>
      <c r="M61" s="669"/>
      <c r="N61" s="669"/>
      <c r="O61" s="669"/>
      <c r="P61" s="669"/>
      <c r="Q61" s="391"/>
    </row>
    <row r="62" spans="1:17" ht="16" customHeight="1" x14ac:dyDescent="0.2">
      <c r="A62" s="1868"/>
      <c r="B62" s="1879"/>
      <c r="C62" s="1880"/>
      <c r="D62" s="1107"/>
      <c r="E62" s="1108"/>
      <c r="F62" s="391"/>
      <c r="G62" s="1107"/>
      <c r="H62" s="669"/>
      <c r="I62" s="669"/>
      <c r="J62" s="669"/>
      <c r="K62" s="669"/>
      <c r="L62" s="669"/>
      <c r="M62" s="669"/>
      <c r="N62" s="669"/>
      <c r="O62" s="669"/>
      <c r="P62" s="669"/>
      <c r="Q62" s="391"/>
    </row>
    <row r="63" spans="1:17" ht="16" customHeight="1" x14ac:dyDescent="0.2">
      <c r="A63" s="1868"/>
      <c r="B63" s="1881"/>
      <c r="C63" s="1882"/>
      <c r="D63" s="1107"/>
      <c r="E63" s="1108"/>
      <c r="F63" s="391"/>
      <c r="G63" s="1107"/>
      <c r="H63" s="669"/>
      <c r="I63" s="669"/>
      <c r="J63" s="669"/>
      <c r="K63" s="669"/>
      <c r="L63" s="669"/>
      <c r="M63" s="669"/>
      <c r="N63" s="669"/>
      <c r="O63" s="669"/>
      <c r="P63" s="669"/>
      <c r="Q63" s="391"/>
    </row>
    <row r="64" spans="1:17" ht="16" customHeight="1" x14ac:dyDescent="0.2">
      <c r="A64" s="1868"/>
      <c r="B64" s="1877"/>
      <c r="C64" s="1878"/>
      <c r="D64" s="1107"/>
      <c r="E64" s="1108"/>
      <c r="F64" s="391"/>
      <c r="G64" s="1107"/>
      <c r="H64" s="669"/>
      <c r="I64" s="669"/>
      <c r="J64" s="669"/>
      <c r="K64" s="669"/>
      <c r="L64" s="669"/>
      <c r="M64" s="669"/>
      <c r="N64" s="669"/>
      <c r="O64" s="669"/>
      <c r="P64" s="669"/>
      <c r="Q64" s="391"/>
    </row>
    <row r="65" spans="1:17" ht="16" customHeight="1" x14ac:dyDescent="0.2">
      <c r="A65" s="1868"/>
      <c r="B65" s="1877"/>
      <c r="C65" s="1878"/>
      <c r="D65" s="1107"/>
      <c r="E65" s="1108"/>
      <c r="F65" s="391"/>
      <c r="G65" s="1107"/>
      <c r="H65" s="669"/>
      <c r="I65" s="669"/>
      <c r="J65" s="669"/>
      <c r="K65" s="669"/>
      <c r="L65" s="669"/>
      <c r="M65" s="669"/>
      <c r="N65" s="669"/>
      <c r="O65" s="669"/>
      <c r="P65" s="669"/>
      <c r="Q65" s="391"/>
    </row>
    <row r="66" spans="1:17" ht="16" customHeight="1" thickBot="1" x14ac:dyDescent="0.25">
      <c r="A66" s="1868"/>
      <c r="B66" s="1875"/>
      <c r="C66" s="1876"/>
      <c r="D66" s="1126"/>
      <c r="E66" s="1127"/>
      <c r="F66" s="392"/>
      <c r="G66" s="1126"/>
      <c r="H66" s="1128"/>
      <c r="I66" s="1128"/>
      <c r="J66" s="1128"/>
      <c r="K66" s="1128"/>
      <c r="L66" s="1128"/>
      <c r="M66" s="1128"/>
      <c r="N66" s="1128"/>
      <c r="O66" s="1128"/>
      <c r="P66" s="1129"/>
      <c r="Q66" s="392"/>
    </row>
    <row r="67" spans="1:17" ht="16" customHeight="1" thickTop="1" thickBot="1" x14ac:dyDescent="0.25">
      <c r="A67" s="1869"/>
      <c r="B67" s="1873" t="s">
        <v>173</v>
      </c>
      <c r="C67" s="1874"/>
      <c r="D67" s="1130">
        <f t="shared" ref="D67:P67" si="7">SUM(D53:D66)</f>
        <v>0</v>
      </c>
      <c r="E67" s="1131">
        <f t="shared" si="7"/>
        <v>0</v>
      </c>
      <c r="F67" s="1132">
        <f t="shared" si="7"/>
        <v>0</v>
      </c>
      <c r="G67" s="1130">
        <f t="shared" si="7"/>
        <v>0</v>
      </c>
      <c r="H67" s="1133">
        <f t="shared" si="7"/>
        <v>0</v>
      </c>
      <c r="I67" s="1133">
        <f t="shared" si="7"/>
        <v>0</v>
      </c>
      <c r="J67" s="1133">
        <f t="shared" si="7"/>
        <v>0</v>
      </c>
      <c r="K67" s="1133">
        <f t="shared" si="7"/>
        <v>0</v>
      </c>
      <c r="L67" s="1133">
        <f t="shared" si="7"/>
        <v>0</v>
      </c>
      <c r="M67" s="1133">
        <f t="shared" si="7"/>
        <v>0</v>
      </c>
      <c r="N67" s="1133">
        <f t="shared" si="7"/>
        <v>0</v>
      </c>
      <c r="O67" s="1133">
        <f t="shared" si="7"/>
        <v>0</v>
      </c>
      <c r="P67" s="1134">
        <f t="shared" si="7"/>
        <v>0</v>
      </c>
      <c r="Q67" s="393"/>
    </row>
    <row r="68" spans="1:17" ht="16" customHeight="1" thickBot="1" x14ac:dyDescent="0.25">
      <c r="A68" s="1866" t="s">
        <v>177</v>
      </c>
      <c r="B68" s="1867"/>
      <c r="C68" s="1867"/>
      <c r="D68" s="1130">
        <f t="shared" ref="D68:P68" si="8">D52-D67</f>
        <v>0</v>
      </c>
      <c r="E68" s="1131">
        <f t="shared" si="8"/>
        <v>0</v>
      </c>
      <c r="F68" s="1132">
        <f t="shared" si="8"/>
        <v>0</v>
      </c>
      <c r="G68" s="1130">
        <f>G52-G67</f>
        <v>0</v>
      </c>
      <c r="H68" s="1133">
        <f t="shared" si="8"/>
        <v>0</v>
      </c>
      <c r="I68" s="1133">
        <f t="shared" si="8"/>
        <v>0</v>
      </c>
      <c r="J68" s="1133">
        <f t="shared" si="8"/>
        <v>0</v>
      </c>
      <c r="K68" s="1133">
        <f t="shared" si="8"/>
        <v>0</v>
      </c>
      <c r="L68" s="1133">
        <f t="shared" si="8"/>
        <v>0</v>
      </c>
      <c r="M68" s="1133">
        <f t="shared" si="8"/>
        <v>0</v>
      </c>
      <c r="N68" s="1133">
        <f t="shared" si="8"/>
        <v>0</v>
      </c>
      <c r="O68" s="1133">
        <f t="shared" si="8"/>
        <v>0</v>
      </c>
      <c r="P68" s="1133">
        <f t="shared" si="8"/>
        <v>0</v>
      </c>
      <c r="Q68" s="393"/>
    </row>
    <row r="69" spans="1:17" ht="16" customHeight="1" x14ac:dyDescent="0.2">
      <c r="A69" s="1135" t="s">
        <v>261</v>
      </c>
      <c r="B69" s="1136"/>
      <c r="C69" s="1136"/>
      <c r="D69" s="1137"/>
      <c r="E69" s="1137"/>
      <c r="F69" s="1137"/>
      <c r="G69" s="1093"/>
      <c r="H69" s="1093"/>
      <c r="I69" s="1093"/>
      <c r="J69" s="1093"/>
      <c r="K69" s="1093"/>
      <c r="L69" s="1093"/>
      <c r="M69" s="1093"/>
      <c r="N69" s="1137"/>
      <c r="O69" s="1137"/>
      <c r="P69" s="1137"/>
      <c r="Q69" s="598"/>
    </row>
  </sheetData>
  <mergeCells count="70">
    <mergeCell ref="O2:P2"/>
    <mergeCell ref="Q3:R3"/>
    <mergeCell ref="B23:C23"/>
    <mergeCell ref="B25:C25"/>
    <mergeCell ref="B30:C30"/>
    <mergeCell ref="B32:C32"/>
    <mergeCell ref="B34:C34"/>
    <mergeCell ref="B24:C24"/>
    <mergeCell ref="A35:C35"/>
    <mergeCell ref="B26:C26"/>
    <mergeCell ref="B27:C27"/>
    <mergeCell ref="L1:M1"/>
    <mergeCell ref="B15:C15"/>
    <mergeCell ref="B13:C13"/>
    <mergeCell ref="B11:C11"/>
    <mergeCell ref="B9:C9"/>
    <mergeCell ref="B7:C7"/>
    <mergeCell ref="E2:F2"/>
    <mergeCell ref="I1:J1"/>
    <mergeCell ref="A3:C4"/>
    <mergeCell ref="A5:A23"/>
    <mergeCell ref="B17:C17"/>
    <mergeCell ref="B5:C5"/>
    <mergeCell ref="A2:C2"/>
    <mergeCell ref="A68:C68"/>
    <mergeCell ref="A53:A67"/>
    <mergeCell ref="B53:C53"/>
    <mergeCell ref="B54:C54"/>
    <mergeCell ref="B55:C55"/>
    <mergeCell ref="B67:C67"/>
    <mergeCell ref="B66:C66"/>
    <mergeCell ref="B64:C64"/>
    <mergeCell ref="B60:C60"/>
    <mergeCell ref="B61:C61"/>
    <mergeCell ref="B62:C62"/>
    <mergeCell ref="B63:C63"/>
    <mergeCell ref="B65:C65"/>
    <mergeCell ref="V12:X14"/>
    <mergeCell ref="T12:U14"/>
    <mergeCell ref="B51:C51"/>
    <mergeCell ref="Q40:Q41"/>
    <mergeCell ref="O39:P39"/>
    <mergeCell ref="T17:U17"/>
    <mergeCell ref="T16:U16"/>
    <mergeCell ref="E39:F39"/>
    <mergeCell ref="A36:R36"/>
    <mergeCell ref="B33:C33"/>
    <mergeCell ref="N38:O38"/>
    <mergeCell ref="K38:L38"/>
    <mergeCell ref="A39:C39"/>
    <mergeCell ref="A24:A34"/>
    <mergeCell ref="A37:R37"/>
    <mergeCell ref="B31:C31"/>
    <mergeCell ref="T15:U15"/>
    <mergeCell ref="B28:C28"/>
    <mergeCell ref="B29:C29"/>
    <mergeCell ref="T6:U6"/>
    <mergeCell ref="T7:U7"/>
    <mergeCell ref="T8:U8"/>
    <mergeCell ref="T9:U9"/>
    <mergeCell ref="T10:U10"/>
    <mergeCell ref="T11:U11"/>
    <mergeCell ref="B52:C52"/>
    <mergeCell ref="A40:C41"/>
    <mergeCell ref="A42:A52"/>
    <mergeCell ref="B44:C44"/>
    <mergeCell ref="B50:C50"/>
    <mergeCell ref="B46:C46"/>
    <mergeCell ref="B48:C48"/>
    <mergeCell ref="B42:C42"/>
  </mergeCells>
  <phoneticPr fontId="3"/>
  <printOptions horizontalCentered="1"/>
  <pageMargins left="0.19685039370078741" right="0.19685039370078741" top="0.39370078740157483" bottom="0" header="0.19685039370078741" footer="0"/>
  <pageSetup paperSize="9" scale="49" orientation="landscape" r:id="rId1"/>
  <headerFooter alignWithMargins="0">
    <oddHeader>&amp;R&amp;"ＭＳ 明朝,標準"３．農業経営改善計画の種目別内訳その&amp;P</oddHeader>
  </headerFooter>
  <rowBreaks count="1" manualBreakCount="1">
    <brk id="37" max="17" man="1"/>
  </rowBreaks>
  <colBreaks count="1" manualBreakCount="1">
    <brk id="18" max="36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2"/>
  <sheetViews>
    <sheetView view="pageBreakPreview" topLeftCell="A113" zoomScale="75" zoomScaleNormal="100" workbookViewId="0">
      <selection activeCell="J1" sqref="J1:K1"/>
    </sheetView>
  </sheetViews>
  <sheetFormatPr defaultColWidth="10.296875" defaultRowHeight="12" x14ac:dyDescent="0.2"/>
  <cols>
    <col min="1" max="1" width="3.69921875" style="658" customWidth="1"/>
    <col min="2" max="2" width="4.69921875" style="658" customWidth="1"/>
    <col min="3" max="3" width="6.69921875" style="658" customWidth="1"/>
    <col min="4" max="4" width="4.69921875" style="658" customWidth="1"/>
    <col min="5" max="6" width="10.69921875" style="658" hidden="1" customWidth="1"/>
    <col min="7" max="17" width="10.69921875" style="657" customWidth="1"/>
    <col min="18" max="18" width="8.69921875" style="657" hidden="1" customWidth="1"/>
    <col min="19" max="19" width="8.69921875" style="657" customWidth="1"/>
    <col min="20" max="16384" width="10.296875" style="658"/>
  </cols>
  <sheetData>
    <row r="1" spans="1:19" ht="16" customHeight="1" x14ac:dyDescent="0.2">
      <c r="A1" s="118" t="s">
        <v>414</v>
      </c>
      <c r="B1" s="118"/>
      <c r="C1" s="118"/>
      <c r="D1" s="118"/>
      <c r="E1" s="118"/>
      <c r="F1" s="118"/>
      <c r="G1" s="118"/>
      <c r="H1"/>
      <c r="I1" s="423" t="s">
        <v>65</v>
      </c>
      <c r="J1" s="1933">
        <f>表紙!C19</f>
        <v>0</v>
      </c>
      <c r="K1" s="1933"/>
      <c r="L1" s="423"/>
      <c r="M1" s="1934"/>
      <c r="N1" s="1934"/>
      <c r="R1" s="117"/>
      <c r="S1" s="117"/>
    </row>
    <row r="2" spans="1:19" ht="16" customHeight="1" thickBot="1" x14ac:dyDescent="0.25">
      <c r="A2" s="1935" t="s">
        <v>454</v>
      </c>
      <c r="B2" s="1935"/>
      <c r="C2" s="1935"/>
      <c r="D2" s="1935"/>
      <c r="E2" s="1935"/>
      <c r="F2" s="1853"/>
      <c r="G2" s="1853"/>
      <c r="H2" s="116"/>
      <c r="P2" s="1850" t="s">
        <v>66</v>
      </c>
      <c r="Q2" s="1850"/>
    </row>
    <row r="3" spans="1:19" ht="16" customHeight="1" thickBot="1" x14ac:dyDescent="0.25">
      <c r="A3" s="1908"/>
      <c r="B3" s="1909"/>
      <c r="C3" s="1909"/>
      <c r="D3" s="1909"/>
      <c r="E3" s="659" t="s">
        <v>415</v>
      </c>
      <c r="F3" s="660" t="s">
        <v>415</v>
      </c>
      <c r="G3" s="661" t="s">
        <v>415</v>
      </c>
      <c r="H3" s="661" t="s">
        <v>126</v>
      </c>
      <c r="I3" s="661" t="s">
        <v>127</v>
      </c>
      <c r="J3" s="661" t="s">
        <v>128</v>
      </c>
      <c r="K3" s="661" t="s">
        <v>129</v>
      </c>
      <c r="L3" s="661" t="s">
        <v>130</v>
      </c>
      <c r="M3" s="661" t="s">
        <v>131</v>
      </c>
      <c r="N3" s="661" t="s">
        <v>132</v>
      </c>
      <c r="O3" s="661" t="s">
        <v>133</v>
      </c>
      <c r="P3" s="661" t="s">
        <v>134</v>
      </c>
      <c r="Q3" s="662" t="s">
        <v>135</v>
      </c>
      <c r="R3" s="663" t="s">
        <v>416</v>
      </c>
      <c r="S3" s="664" t="s">
        <v>417</v>
      </c>
    </row>
    <row r="4" spans="1:19" ht="16" customHeight="1" x14ac:dyDescent="0.2">
      <c r="A4" s="1910" t="s">
        <v>156</v>
      </c>
      <c r="B4" s="1911" t="s">
        <v>418</v>
      </c>
      <c r="C4" s="1912"/>
      <c r="D4" s="1912"/>
      <c r="E4" s="255"/>
      <c r="F4" s="114"/>
      <c r="G4" s="665"/>
      <c r="H4" s="665"/>
      <c r="I4" s="665"/>
      <c r="J4" s="752"/>
      <c r="K4" s="752"/>
      <c r="L4" s="752"/>
      <c r="M4" s="752"/>
      <c r="N4" s="752"/>
      <c r="O4" s="752"/>
      <c r="P4" s="752"/>
      <c r="Q4" s="753"/>
      <c r="R4" s="667"/>
      <c r="S4" s="386"/>
    </row>
    <row r="5" spans="1:19" ht="16" customHeight="1" x14ac:dyDescent="0.2">
      <c r="A5" s="1868"/>
      <c r="B5" s="1913" t="s">
        <v>419</v>
      </c>
      <c r="C5" s="1914"/>
      <c r="D5" s="668" t="s">
        <v>420</v>
      </c>
      <c r="E5" s="256"/>
      <c r="F5" s="112"/>
      <c r="G5" s="755"/>
      <c r="H5" s="669"/>
      <c r="I5" s="750"/>
      <c r="J5" s="751"/>
      <c r="K5" s="750"/>
      <c r="L5" s="750"/>
      <c r="M5" s="750"/>
      <c r="N5" s="750"/>
      <c r="O5" s="750"/>
      <c r="P5" s="750"/>
      <c r="Q5" s="750"/>
      <c r="R5" s="670"/>
      <c r="S5" s="387"/>
    </row>
    <row r="6" spans="1:19" ht="16" customHeight="1" x14ac:dyDescent="0.2">
      <c r="A6" s="1868"/>
      <c r="B6" s="1913" t="s">
        <v>215</v>
      </c>
      <c r="C6" s="1914"/>
      <c r="D6" s="671" t="s">
        <v>421</v>
      </c>
      <c r="E6" s="257"/>
      <c r="F6" s="253"/>
      <c r="G6" s="1310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672"/>
      <c r="S6" s="388"/>
    </row>
    <row r="7" spans="1:19" ht="16" customHeight="1" thickBot="1" x14ac:dyDescent="0.25">
      <c r="A7" s="1868"/>
      <c r="B7" s="1915" t="s">
        <v>422</v>
      </c>
      <c r="C7" s="1916"/>
      <c r="D7" s="671" t="s">
        <v>437</v>
      </c>
      <c r="E7" s="257"/>
      <c r="F7" s="253"/>
      <c r="G7" s="1310"/>
      <c r="H7" s="673">
        <f>TRUNC(H4/10*H5)</f>
        <v>0</v>
      </c>
      <c r="I7" s="673">
        <f t="shared" ref="I7:Q7" si="0">TRUNC(I4/10*I5)</f>
        <v>0</v>
      </c>
      <c r="J7" s="673">
        <f t="shared" si="0"/>
        <v>0</v>
      </c>
      <c r="K7" s="673">
        <f t="shared" si="0"/>
        <v>0</v>
      </c>
      <c r="L7" s="673">
        <f t="shared" si="0"/>
        <v>0</v>
      </c>
      <c r="M7" s="673">
        <f t="shared" si="0"/>
        <v>0</v>
      </c>
      <c r="N7" s="673">
        <f t="shared" si="0"/>
        <v>0</v>
      </c>
      <c r="O7" s="673">
        <f t="shared" si="0"/>
        <v>0</v>
      </c>
      <c r="P7" s="673">
        <f t="shared" si="0"/>
        <v>0</v>
      </c>
      <c r="Q7" s="673">
        <f t="shared" si="0"/>
        <v>0</v>
      </c>
      <c r="R7" s="672"/>
      <c r="S7" s="388"/>
    </row>
    <row r="8" spans="1:19" ht="16" customHeight="1" thickTop="1" thickBot="1" x14ac:dyDescent="0.25">
      <c r="A8" s="1869"/>
      <c r="B8" s="1917" t="s">
        <v>174</v>
      </c>
      <c r="C8" s="1918"/>
      <c r="D8" s="1918"/>
      <c r="E8" s="258"/>
      <c r="F8" s="254"/>
      <c r="G8" s="1311"/>
      <c r="H8" s="381">
        <f>TRUNC(H7*H6)</f>
        <v>0</v>
      </c>
      <c r="I8" s="381">
        <f t="shared" ref="I8:Q8" si="1">TRUNC(I7*I6)</f>
        <v>0</v>
      </c>
      <c r="J8" s="381">
        <f t="shared" si="1"/>
        <v>0</v>
      </c>
      <c r="K8" s="381">
        <f t="shared" si="1"/>
        <v>0</v>
      </c>
      <c r="L8" s="381">
        <f t="shared" si="1"/>
        <v>0</v>
      </c>
      <c r="M8" s="381">
        <f t="shared" si="1"/>
        <v>0</v>
      </c>
      <c r="N8" s="381">
        <f t="shared" si="1"/>
        <v>0</v>
      </c>
      <c r="O8" s="381">
        <f t="shared" si="1"/>
        <v>0</v>
      </c>
      <c r="P8" s="381">
        <f t="shared" si="1"/>
        <v>0</v>
      </c>
      <c r="Q8" s="381">
        <f t="shared" si="1"/>
        <v>0</v>
      </c>
      <c r="R8" s="674"/>
      <c r="S8" s="389"/>
    </row>
    <row r="9" spans="1:19" ht="16" customHeight="1" x14ac:dyDescent="0.2">
      <c r="A9" s="1925" t="s">
        <v>157</v>
      </c>
      <c r="B9" s="1911" t="s">
        <v>423</v>
      </c>
      <c r="C9" s="1912"/>
      <c r="D9" s="1912"/>
      <c r="E9" s="675">
        <f>TRUNC(E4*$R$9)</f>
        <v>0</v>
      </c>
      <c r="F9" s="675">
        <f>TRUNC(F4*$R$9)</f>
        <v>0</v>
      </c>
      <c r="G9" s="675">
        <f>TRUNC(G4*$R$9)</f>
        <v>0</v>
      </c>
      <c r="H9" s="675">
        <f>TRUNC(H4*$R$9)</f>
        <v>0</v>
      </c>
      <c r="I9" s="675">
        <f t="shared" ref="I9:Q9" si="2">TRUNC(I4*$R$9)</f>
        <v>0</v>
      </c>
      <c r="J9" s="675">
        <f>TRUNC(J4*$R$9)</f>
        <v>0</v>
      </c>
      <c r="K9" s="675">
        <f t="shared" si="2"/>
        <v>0</v>
      </c>
      <c r="L9" s="675">
        <f t="shared" si="2"/>
        <v>0</v>
      </c>
      <c r="M9" s="675">
        <f t="shared" si="2"/>
        <v>0</v>
      </c>
      <c r="N9" s="675">
        <f t="shared" si="2"/>
        <v>0</v>
      </c>
      <c r="O9" s="675">
        <f t="shared" si="2"/>
        <v>0</v>
      </c>
      <c r="P9" s="675">
        <f t="shared" si="2"/>
        <v>0</v>
      </c>
      <c r="Q9" s="675">
        <f t="shared" si="2"/>
        <v>0</v>
      </c>
      <c r="R9" s="676">
        <f>ROUNDUP(S9/10,0)</f>
        <v>0</v>
      </c>
      <c r="S9" s="390"/>
    </row>
    <row r="10" spans="1:19" ht="16" customHeight="1" x14ac:dyDescent="0.2">
      <c r="A10" s="1868"/>
      <c r="B10" s="1913" t="s">
        <v>329</v>
      </c>
      <c r="C10" s="1914"/>
      <c r="D10" s="1914"/>
      <c r="E10" s="677">
        <f>TRUNC(E4*$R$10)</f>
        <v>0</v>
      </c>
      <c r="F10" s="677">
        <f>TRUNC(F4*$R$10)</f>
        <v>0</v>
      </c>
      <c r="G10" s="677">
        <f>TRUNC(G4*$R$10)</f>
        <v>0</v>
      </c>
      <c r="H10" s="677">
        <f t="shared" ref="H10:Q10" si="3">TRUNC(H4*$R$10)</f>
        <v>0</v>
      </c>
      <c r="I10" s="677">
        <f t="shared" si="3"/>
        <v>0</v>
      </c>
      <c r="J10" s="677">
        <f t="shared" si="3"/>
        <v>0</v>
      </c>
      <c r="K10" s="677">
        <f t="shared" si="3"/>
        <v>0</v>
      </c>
      <c r="L10" s="677">
        <f t="shared" si="3"/>
        <v>0</v>
      </c>
      <c r="M10" s="677">
        <f t="shared" si="3"/>
        <v>0</v>
      </c>
      <c r="N10" s="677">
        <f t="shared" si="3"/>
        <v>0</v>
      </c>
      <c r="O10" s="677">
        <f t="shared" si="3"/>
        <v>0</v>
      </c>
      <c r="P10" s="677">
        <f t="shared" si="3"/>
        <v>0</v>
      </c>
      <c r="Q10" s="677">
        <f t="shared" si="3"/>
        <v>0</v>
      </c>
      <c r="R10" s="670">
        <f t="shared" ref="R10:R18" si="4">ROUNDUP(S10/10,0)</f>
        <v>0</v>
      </c>
      <c r="S10" s="391"/>
    </row>
    <row r="11" spans="1:19" ht="16" customHeight="1" x14ac:dyDescent="0.2">
      <c r="A11" s="1868"/>
      <c r="B11" s="1913" t="s">
        <v>424</v>
      </c>
      <c r="C11" s="1914"/>
      <c r="D11" s="1914"/>
      <c r="E11" s="677">
        <f>TRUNC(E4*$R$11)</f>
        <v>0</v>
      </c>
      <c r="F11" s="677">
        <f>TRUNC(F4*$R$11)</f>
        <v>0</v>
      </c>
      <c r="G11" s="677">
        <f>TRUNC(G4*$R$11)</f>
        <v>0</v>
      </c>
      <c r="H11" s="677">
        <f t="shared" ref="H11:Q11" si="5">TRUNC(H4*$R$11)</f>
        <v>0</v>
      </c>
      <c r="I11" s="677">
        <f t="shared" si="5"/>
        <v>0</v>
      </c>
      <c r="J11" s="677">
        <f t="shared" si="5"/>
        <v>0</v>
      </c>
      <c r="K11" s="677">
        <f t="shared" si="5"/>
        <v>0</v>
      </c>
      <c r="L11" s="677">
        <f t="shared" si="5"/>
        <v>0</v>
      </c>
      <c r="M11" s="677">
        <f t="shared" si="5"/>
        <v>0</v>
      </c>
      <c r="N11" s="677">
        <f t="shared" si="5"/>
        <v>0</v>
      </c>
      <c r="O11" s="677">
        <f t="shared" si="5"/>
        <v>0</v>
      </c>
      <c r="P11" s="677">
        <f t="shared" si="5"/>
        <v>0</v>
      </c>
      <c r="Q11" s="677">
        <f t="shared" si="5"/>
        <v>0</v>
      </c>
      <c r="R11" s="670">
        <f t="shared" si="4"/>
        <v>0</v>
      </c>
      <c r="S11" s="391"/>
    </row>
    <row r="12" spans="1:19" ht="16" customHeight="1" x14ac:dyDescent="0.2">
      <c r="A12" s="1868"/>
      <c r="B12" s="1913" t="s">
        <v>425</v>
      </c>
      <c r="C12" s="1914"/>
      <c r="D12" s="1914"/>
      <c r="E12" s="677">
        <f>TRUNC(E4*$R$12)</f>
        <v>0</v>
      </c>
      <c r="F12" s="677">
        <f>TRUNC(F4*$R$12)</f>
        <v>0</v>
      </c>
      <c r="G12" s="677">
        <f>TRUNC(G4*$R$12)</f>
        <v>0</v>
      </c>
      <c r="H12" s="677">
        <f t="shared" ref="H12:Q12" si="6">TRUNC(H4*$R$12)</f>
        <v>0</v>
      </c>
      <c r="I12" s="677">
        <f t="shared" si="6"/>
        <v>0</v>
      </c>
      <c r="J12" s="677">
        <f t="shared" si="6"/>
        <v>0</v>
      </c>
      <c r="K12" s="677">
        <f t="shared" si="6"/>
        <v>0</v>
      </c>
      <c r="L12" s="677">
        <f t="shared" si="6"/>
        <v>0</v>
      </c>
      <c r="M12" s="677">
        <f t="shared" si="6"/>
        <v>0</v>
      </c>
      <c r="N12" s="677">
        <f t="shared" si="6"/>
        <v>0</v>
      </c>
      <c r="O12" s="677">
        <f t="shared" si="6"/>
        <v>0</v>
      </c>
      <c r="P12" s="677">
        <f t="shared" si="6"/>
        <v>0</v>
      </c>
      <c r="Q12" s="677">
        <f t="shared" si="6"/>
        <v>0</v>
      </c>
      <c r="R12" s="670">
        <f t="shared" si="4"/>
        <v>0</v>
      </c>
      <c r="S12" s="391"/>
    </row>
    <row r="13" spans="1:19" ht="16" customHeight="1" x14ac:dyDescent="0.2">
      <c r="A13" s="1868"/>
      <c r="B13" s="1913" t="s">
        <v>341</v>
      </c>
      <c r="C13" s="1914"/>
      <c r="D13" s="1914"/>
      <c r="E13" s="256"/>
      <c r="F13" s="112"/>
      <c r="G13" s="755"/>
      <c r="H13" s="677">
        <f t="shared" ref="H13:Q13" si="7">TRUNC(H4*$R$13)</f>
        <v>0</v>
      </c>
      <c r="I13" s="677">
        <f t="shared" si="7"/>
        <v>0</v>
      </c>
      <c r="J13" s="677">
        <f t="shared" si="7"/>
        <v>0</v>
      </c>
      <c r="K13" s="677">
        <f t="shared" si="7"/>
        <v>0</v>
      </c>
      <c r="L13" s="677">
        <f t="shared" si="7"/>
        <v>0</v>
      </c>
      <c r="M13" s="677">
        <f t="shared" si="7"/>
        <v>0</v>
      </c>
      <c r="N13" s="677">
        <f t="shared" si="7"/>
        <v>0</v>
      </c>
      <c r="O13" s="677">
        <f t="shared" si="7"/>
        <v>0</v>
      </c>
      <c r="P13" s="677">
        <f t="shared" si="7"/>
        <v>0</v>
      </c>
      <c r="Q13" s="677">
        <f t="shared" si="7"/>
        <v>0</v>
      </c>
      <c r="R13" s="670">
        <f t="shared" si="4"/>
        <v>0</v>
      </c>
      <c r="S13" s="391"/>
    </row>
    <row r="14" spans="1:19" ht="16" customHeight="1" x14ac:dyDescent="0.2">
      <c r="A14" s="1868"/>
      <c r="B14" s="1921" t="s">
        <v>426</v>
      </c>
      <c r="C14" s="1922"/>
      <c r="D14" s="1922"/>
      <c r="E14" s="677">
        <f>TRUNC(E4*$R$14)</f>
        <v>0</v>
      </c>
      <c r="F14" s="677">
        <f>TRUNC(F4*$R$14)</f>
        <v>0</v>
      </c>
      <c r="G14" s="677">
        <f>TRUNC(G4*$R$14)</f>
        <v>0</v>
      </c>
      <c r="H14" s="677">
        <f t="shared" ref="H14:Q14" si="8">TRUNC(H4*$R$14)</f>
        <v>0</v>
      </c>
      <c r="I14" s="677">
        <f t="shared" si="8"/>
        <v>0</v>
      </c>
      <c r="J14" s="677">
        <f t="shared" si="8"/>
        <v>0</v>
      </c>
      <c r="K14" s="677">
        <f t="shared" si="8"/>
        <v>0</v>
      </c>
      <c r="L14" s="677">
        <f t="shared" si="8"/>
        <v>0</v>
      </c>
      <c r="M14" s="677">
        <f t="shared" si="8"/>
        <v>0</v>
      </c>
      <c r="N14" s="677">
        <f t="shared" si="8"/>
        <v>0</v>
      </c>
      <c r="O14" s="677">
        <f t="shared" si="8"/>
        <v>0</v>
      </c>
      <c r="P14" s="677">
        <f t="shared" si="8"/>
        <v>0</v>
      </c>
      <c r="Q14" s="677">
        <f t="shared" si="8"/>
        <v>0</v>
      </c>
      <c r="R14" s="670">
        <f t="shared" si="4"/>
        <v>0</v>
      </c>
      <c r="S14" s="391"/>
    </row>
    <row r="15" spans="1:19" ht="16" customHeight="1" x14ac:dyDescent="0.2">
      <c r="A15" s="1868"/>
      <c r="B15" s="1913" t="s">
        <v>427</v>
      </c>
      <c r="C15" s="1914"/>
      <c r="D15" s="1914"/>
      <c r="E15" s="678">
        <f>TRUNC(E4*$R$15)</f>
        <v>0</v>
      </c>
      <c r="F15" s="678">
        <f>TRUNC(F4*$R$15)</f>
        <v>0</v>
      </c>
      <c r="G15" s="678">
        <f>TRUNC(G4*$R$15)</f>
        <v>0</v>
      </c>
      <c r="H15" s="678">
        <f t="shared" ref="H15:Q15" si="9">TRUNC(H4*$R$15)</f>
        <v>0</v>
      </c>
      <c r="I15" s="678">
        <f t="shared" si="9"/>
        <v>0</v>
      </c>
      <c r="J15" s="678">
        <f t="shared" si="9"/>
        <v>0</v>
      </c>
      <c r="K15" s="678">
        <f t="shared" si="9"/>
        <v>0</v>
      </c>
      <c r="L15" s="678">
        <f t="shared" si="9"/>
        <v>0</v>
      </c>
      <c r="M15" s="678">
        <f t="shared" si="9"/>
        <v>0</v>
      </c>
      <c r="N15" s="678">
        <f t="shared" si="9"/>
        <v>0</v>
      </c>
      <c r="O15" s="678">
        <f t="shared" si="9"/>
        <v>0</v>
      </c>
      <c r="P15" s="678">
        <f t="shared" si="9"/>
        <v>0</v>
      </c>
      <c r="Q15" s="678">
        <f t="shared" si="9"/>
        <v>0</v>
      </c>
      <c r="R15" s="670">
        <f t="shared" si="4"/>
        <v>0</v>
      </c>
      <c r="S15" s="391"/>
    </row>
    <row r="16" spans="1:19" ht="16" customHeight="1" x14ac:dyDescent="0.2">
      <c r="A16" s="1868"/>
      <c r="B16" s="1926" t="s">
        <v>428</v>
      </c>
      <c r="C16" s="1921" t="s">
        <v>429</v>
      </c>
      <c r="D16" s="1922"/>
      <c r="E16" s="256"/>
      <c r="F16" s="112"/>
      <c r="G16" s="755"/>
      <c r="H16" s="677">
        <f>TRUNC(H$8*$S$16)</f>
        <v>0</v>
      </c>
      <c r="I16" s="677">
        <f t="shared" ref="I16:Q16" si="10">TRUNC(I$8*$S$16)</f>
        <v>0</v>
      </c>
      <c r="J16" s="677">
        <f t="shared" si="10"/>
        <v>0</v>
      </c>
      <c r="K16" s="677">
        <f t="shared" si="10"/>
        <v>0</v>
      </c>
      <c r="L16" s="677">
        <f t="shared" si="10"/>
        <v>0</v>
      </c>
      <c r="M16" s="677">
        <f t="shared" si="10"/>
        <v>0</v>
      </c>
      <c r="N16" s="677">
        <f t="shared" si="10"/>
        <v>0</v>
      </c>
      <c r="O16" s="677">
        <f t="shared" si="10"/>
        <v>0</v>
      </c>
      <c r="P16" s="677">
        <f t="shared" si="10"/>
        <v>0</v>
      </c>
      <c r="Q16" s="677">
        <f t="shared" si="10"/>
        <v>0</v>
      </c>
      <c r="R16" s="670">
        <f t="shared" si="4"/>
        <v>0</v>
      </c>
      <c r="S16" s="391"/>
    </row>
    <row r="17" spans="1:19" ht="16" customHeight="1" x14ac:dyDescent="0.2">
      <c r="A17" s="1868"/>
      <c r="B17" s="1927"/>
      <c r="C17" s="1921" t="s">
        <v>430</v>
      </c>
      <c r="D17" s="1922"/>
      <c r="E17" s="256"/>
      <c r="F17" s="112"/>
      <c r="G17" s="755"/>
      <c r="H17" s="677">
        <f>TRUNC(H$7*$S$17)</f>
        <v>0</v>
      </c>
      <c r="I17" s="677">
        <f t="shared" ref="I17:Q17" si="11">TRUNC(I$7*$S$17)</f>
        <v>0</v>
      </c>
      <c r="J17" s="677">
        <f t="shared" si="11"/>
        <v>0</v>
      </c>
      <c r="K17" s="677">
        <f t="shared" si="11"/>
        <v>0</v>
      </c>
      <c r="L17" s="677">
        <f t="shared" si="11"/>
        <v>0</v>
      </c>
      <c r="M17" s="677">
        <f t="shared" si="11"/>
        <v>0</v>
      </c>
      <c r="N17" s="677">
        <f t="shared" si="11"/>
        <v>0</v>
      </c>
      <c r="O17" s="677">
        <f t="shared" si="11"/>
        <v>0</v>
      </c>
      <c r="P17" s="677">
        <f t="shared" si="11"/>
        <v>0</v>
      </c>
      <c r="Q17" s="677">
        <f t="shared" si="11"/>
        <v>0</v>
      </c>
      <c r="R17" s="670">
        <f t="shared" si="4"/>
        <v>0</v>
      </c>
      <c r="S17" s="391"/>
    </row>
    <row r="18" spans="1:19" ht="16" customHeight="1" x14ac:dyDescent="0.2">
      <c r="A18" s="1868"/>
      <c r="B18" s="1928"/>
      <c r="C18" s="1921" t="s">
        <v>431</v>
      </c>
      <c r="D18" s="1922"/>
      <c r="E18" s="256"/>
      <c r="F18" s="112"/>
      <c r="G18" s="755"/>
      <c r="H18" s="677">
        <f>TRUNC(H$7*$S$18)</f>
        <v>0</v>
      </c>
      <c r="I18" s="677">
        <f t="shared" ref="I18:Q18" si="12">TRUNC(I$7*$S$18)</f>
        <v>0</v>
      </c>
      <c r="J18" s="677">
        <f t="shared" si="12"/>
        <v>0</v>
      </c>
      <c r="K18" s="677">
        <f t="shared" si="12"/>
        <v>0</v>
      </c>
      <c r="L18" s="677">
        <f t="shared" si="12"/>
        <v>0</v>
      </c>
      <c r="M18" s="677">
        <f t="shared" si="12"/>
        <v>0</v>
      </c>
      <c r="N18" s="677">
        <f t="shared" si="12"/>
        <v>0</v>
      </c>
      <c r="O18" s="677">
        <f t="shared" si="12"/>
        <v>0</v>
      </c>
      <c r="P18" s="677">
        <f t="shared" si="12"/>
        <v>0</v>
      </c>
      <c r="Q18" s="677">
        <f t="shared" si="12"/>
        <v>0</v>
      </c>
      <c r="R18" s="670">
        <f t="shared" si="4"/>
        <v>0</v>
      </c>
      <c r="S18" s="391"/>
    </row>
    <row r="19" spans="1:19" ht="16" customHeight="1" thickBot="1" x14ac:dyDescent="0.25">
      <c r="A19" s="1868"/>
      <c r="B19" s="1923" t="s">
        <v>446</v>
      </c>
      <c r="C19" s="1924"/>
      <c r="D19" s="1924"/>
      <c r="E19" s="25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Q19" s="754"/>
      <c r="R19" s="679"/>
      <c r="S19" s="392"/>
    </row>
    <row r="20" spans="1:19" ht="16" customHeight="1" thickTop="1" thickBot="1" x14ac:dyDescent="0.25">
      <c r="A20" s="1869"/>
      <c r="B20" s="1917" t="s">
        <v>173</v>
      </c>
      <c r="C20" s="1918"/>
      <c r="D20" s="1918"/>
      <c r="E20" s="382">
        <f t="shared" ref="E20:Q20" si="13">SUM(E9:E19)</f>
        <v>0</v>
      </c>
      <c r="F20" s="383">
        <f t="shared" si="13"/>
        <v>0</v>
      </c>
      <c r="G20" s="384">
        <f t="shared" si="13"/>
        <v>0</v>
      </c>
      <c r="H20" s="384">
        <f t="shared" si="13"/>
        <v>0</v>
      </c>
      <c r="I20" s="384">
        <f t="shared" si="13"/>
        <v>0</v>
      </c>
      <c r="J20" s="384">
        <f t="shared" si="13"/>
        <v>0</v>
      </c>
      <c r="K20" s="384">
        <f t="shared" si="13"/>
        <v>0</v>
      </c>
      <c r="L20" s="384">
        <f t="shared" si="13"/>
        <v>0</v>
      </c>
      <c r="M20" s="384">
        <f t="shared" si="13"/>
        <v>0</v>
      </c>
      <c r="N20" s="384">
        <f t="shared" si="13"/>
        <v>0</v>
      </c>
      <c r="O20" s="384">
        <f t="shared" si="13"/>
        <v>0</v>
      </c>
      <c r="P20" s="384">
        <f t="shared" si="13"/>
        <v>0</v>
      </c>
      <c r="Q20" s="385">
        <f t="shared" si="13"/>
        <v>0</v>
      </c>
      <c r="R20" s="672">
        <f>ROUNDUP(S20/10,0)</f>
        <v>0</v>
      </c>
      <c r="S20" s="393"/>
    </row>
    <row r="21" spans="1:19" ht="16" customHeight="1" thickBot="1" x14ac:dyDescent="0.25">
      <c r="A21" s="1919" t="s">
        <v>177</v>
      </c>
      <c r="B21" s="1920"/>
      <c r="C21" s="1920"/>
      <c r="D21" s="1932"/>
      <c r="E21" s="382">
        <f t="shared" ref="E21:Q21" si="14">E8-E20</f>
        <v>0</v>
      </c>
      <c r="F21" s="383">
        <f t="shared" si="14"/>
        <v>0</v>
      </c>
      <c r="G21" s="384">
        <f t="shared" si="14"/>
        <v>0</v>
      </c>
      <c r="H21" s="384">
        <f t="shared" si="14"/>
        <v>0</v>
      </c>
      <c r="I21" s="384">
        <f t="shared" si="14"/>
        <v>0</v>
      </c>
      <c r="J21" s="384">
        <f t="shared" si="14"/>
        <v>0</v>
      </c>
      <c r="K21" s="384">
        <f t="shared" si="14"/>
        <v>0</v>
      </c>
      <c r="L21" s="384">
        <f t="shared" si="14"/>
        <v>0</v>
      </c>
      <c r="M21" s="384">
        <f t="shared" si="14"/>
        <v>0</v>
      </c>
      <c r="N21" s="384">
        <f t="shared" si="14"/>
        <v>0</v>
      </c>
      <c r="O21" s="384">
        <f t="shared" si="14"/>
        <v>0</v>
      </c>
      <c r="P21" s="384">
        <f t="shared" si="14"/>
        <v>0</v>
      </c>
      <c r="Q21" s="384">
        <f t="shared" si="14"/>
        <v>0</v>
      </c>
      <c r="R21" s="680">
        <f>ROUNDUP(S21/10,0)</f>
        <v>0</v>
      </c>
      <c r="S21" s="393"/>
    </row>
    <row r="22" spans="1:19" ht="16" customHeight="1" thickBot="1" x14ac:dyDescent="0.25">
      <c r="A22" s="1931" t="s">
        <v>453</v>
      </c>
      <c r="B22" s="1931"/>
      <c r="C22" s="1931"/>
      <c r="D22" s="1931"/>
      <c r="E22" s="1931"/>
      <c r="F22" s="1853"/>
      <c r="G22" s="1853"/>
      <c r="H22" s="116"/>
      <c r="I22" s="116"/>
      <c r="N22" s="113"/>
      <c r="O22" s="113"/>
      <c r="P22" s="1850" t="s">
        <v>66</v>
      </c>
      <c r="Q22" s="1850"/>
      <c r="R22" s="113" t="s">
        <v>66</v>
      </c>
      <c r="S22" s="113"/>
    </row>
    <row r="23" spans="1:19" ht="16" customHeight="1" thickBot="1" x14ac:dyDescent="0.25">
      <c r="A23" s="1908"/>
      <c r="B23" s="1909"/>
      <c r="C23" s="1909"/>
      <c r="D23" s="1909"/>
      <c r="E23" s="659" t="s">
        <v>415</v>
      </c>
      <c r="F23" s="660" t="s">
        <v>415</v>
      </c>
      <c r="G23" s="661" t="s">
        <v>415</v>
      </c>
      <c r="H23" s="661" t="s">
        <v>126</v>
      </c>
      <c r="I23" s="661" t="s">
        <v>127</v>
      </c>
      <c r="J23" s="661" t="s">
        <v>128</v>
      </c>
      <c r="K23" s="661" t="s">
        <v>129</v>
      </c>
      <c r="L23" s="661" t="s">
        <v>130</v>
      </c>
      <c r="M23" s="661" t="s">
        <v>131</v>
      </c>
      <c r="N23" s="661" t="s">
        <v>132</v>
      </c>
      <c r="O23" s="661" t="s">
        <v>133</v>
      </c>
      <c r="P23" s="661" t="s">
        <v>134</v>
      </c>
      <c r="Q23" s="662" t="s">
        <v>135</v>
      </c>
      <c r="R23" s="663" t="s">
        <v>416</v>
      </c>
      <c r="S23" s="681" t="s">
        <v>432</v>
      </c>
    </row>
    <row r="24" spans="1:19" ht="16" customHeight="1" thickBot="1" x14ac:dyDescent="0.25">
      <c r="A24" s="701"/>
      <c r="B24" s="1909" t="s">
        <v>447</v>
      </c>
      <c r="C24" s="1909"/>
      <c r="D24" s="1930"/>
      <c r="E24" s="114"/>
      <c r="F24" s="114"/>
      <c r="G24" s="665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702"/>
      <c r="S24" s="703"/>
    </row>
    <row r="25" spans="1:19" ht="16" customHeight="1" x14ac:dyDescent="0.2">
      <c r="A25" s="1910" t="s">
        <v>156</v>
      </c>
      <c r="B25" s="1911" t="s">
        <v>418</v>
      </c>
      <c r="C25" s="1912"/>
      <c r="D25" s="1912"/>
      <c r="E25" s="739">
        <f t="shared" ref="E25:J25" si="15">C24+D24</f>
        <v>0</v>
      </c>
      <c r="F25" s="739">
        <f t="shared" si="15"/>
        <v>0</v>
      </c>
      <c r="G25" s="739">
        <f t="shared" si="15"/>
        <v>0</v>
      </c>
      <c r="H25" s="739">
        <f t="shared" si="15"/>
        <v>0</v>
      </c>
      <c r="I25" s="739">
        <f t="shared" si="15"/>
        <v>0</v>
      </c>
      <c r="J25" s="739">
        <f t="shared" si="15"/>
        <v>0</v>
      </c>
      <c r="K25" s="739">
        <f t="shared" ref="K25:Q25" si="16">I24+J24</f>
        <v>0</v>
      </c>
      <c r="L25" s="739">
        <f t="shared" si="16"/>
        <v>0</v>
      </c>
      <c r="M25" s="739">
        <f t="shared" si="16"/>
        <v>0</v>
      </c>
      <c r="N25" s="739">
        <f t="shared" si="16"/>
        <v>0</v>
      </c>
      <c r="O25" s="739">
        <f t="shared" si="16"/>
        <v>0</v>
      </c>
      <c r="P25" s="739">
        <f t="shared" si="16"/>
        <v>0</v>
      </c>
      <c r="Q25" s="739">
        <f t="shared" si="16"/>
        <v>0</v>
      </c>
      <c r="R25" s="667"/>
      <c r="S25" s="386"/>
    </row>
    <row r="26" spans="1:19" ht="16" customHeight="1" x14ac:dyDescent="0.2">
      <c r="A26" s="1868"/>
      <c r="B26" s="1913" t="s">
        <v>419</v>
      </c>
      <c r="C26" s="1914"/>
      <c r="D26" s="668" t="s">
        <v>420</v>
      </c>
      <c r="E26" s="256"/>
      <c r="F26" s="112"/>
      <c r="G26" s="755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670"/>
      <c r="S26" s="387"/>
    </row>
    <row r="27" spans="1:19" ht="16" customHeight="1" x14ac:dyDescent="0.2">
      <c r="A27" s="1868"/>
      <c r="B27" s="1913" t="s">
        <v>215</v>
      </c>
      <c r="C27" s="1914"/>
      <c r="D27" s="671" t="s">
        <v>421</v>
      </c>
      <c r="E27" s="256"/>
      <c r="F27" s="755"/>
      <c r="G27" s="755"/>
      <c r="H27" s="755"/>
      <c r="I27" s="755"/>
      <c r="J27" s="755"/>
      <c r="K27" s="755"/>
      <c r="L27" s="755"/>
      <c r="M27" s="755"/>
      <c r="N27" s="755"/>
      <c r="O27" s="755"/>
      <c r="P27" s="755"/>
      <c r="Q27" s="756"/>
      <c r="R27" s="672"/>
      <c r="S27" s="388"/>
    </row>
    <row r="28" spans="1:19" ht="16" customHeight="1" thickBot="1" x14ac:dyDescent="0.25">
      <c r="A28" s="1868"/>
      <c r="B28" s="1915" t="s">
        <v>422</v>
      </c>
      <c r="C28" s="1916"/>
      <c r="D28" s="671" t="s">
        <v>438</v>
      </c>
      <c r="E28" s="259"/>
      <c r="F28" s="110"/>
      <c r="G28" s="599"/>
      <c r="H28" s="673">
        <f>TRUNC(H25/10*H26)</f>
        <v>0</v>
      </c>
      <c r="I28" s="673">
        <f t="shared" ref="I28:Q28" si="17">TRUNC(I25/10*I26)</f>
        <v>0</v>
      </c>
      <c r="J28" s="673">
        <f t="shared" si="17"/>
        <v>0</v>
      </c>
      <c r="K28" s="673">
        <f t="shared" si="17"/>
        <v>0</v>
      </c>
      <c r="L28" s="673">
        <f t="shared" si="17"/>
        <v>0</v>
      </c>
      <c r="M28" s="673">
        <f t="shared" si="17"/>
        <v>0</v>
      </c>
      <c r="N28" s="673">
        <f t="shared" si="17"/>
        <v>0</v>
      </c>
      <c r="O28" s="673">
        <f t="shared" si="17"/>
        <v>0</v>
      </c>
      <c r="P28" s="673">
        <f t="shared" si="17"/>
        <v>0</v>
      </c>
      <c r="Q28" s="673">
        <f t="shared" si="17"/>
        <v>0</v>
      </c>
      <c r="R28" s="672"/>
      <c r="S28" s="388"/>
    </row>
    <row r="29" spans="1:19" ht="16" customHeight="1" thickTop="1" thickBot="1" x14ac:dyDescent="0.25">
      <c r="A29" s="1869"/>
      <c r="B29" s="1917" t="s">
        <v>174</v>
      </c>
      <c r="C29" s="1918"/>
      <c r="D29" s="1918"/>
      <c r="E29" s="258"/>
      <c r="F29" s="683"/>
      <c r="G29" s="1309">
        <f>G27*G28</f>
        <v>0</v>
      </c>
      <c r="H29" s="381">
        <f t="shared" ref="H29:Q29" si="18">TRUNC(H28*H27)</f>
        <v>0</v>
      </c>
      <c r="I29" s="381">
        <f t="shared" si="18"/>
        <v>0</v>
      </c>
      <c r="J29" s="381">
        <f t="shared" si="18"/>
        <v>0</v>
      </c>
      <c r="K29" s="381">
        <f t="shared" si="18"/>
        <v>0</v>
      </c>
      <c r="L29" s="381">
        <f t="shared" si="18"/>
        <v>0</v>
      </c>
      <c r="M29" s="381">
        <f t="shared" si="18"/>
        <v>0</v>
      </c>
      <c r="N29" s="381">
        <f t="shared" si="18"/>
        <v>0</v>
      </c>
      <c r="O29" s="381">
        <f t="shared" si="18"/>
        <v>0</v>
      </c>
      <c r="P29" s="381">
        <f t="shared" si="18"/>
        <v>0</v>
      </c>
      <c r="Q29" s="381">
        <f t="shared" si="18"/>
        <v>0</v>
      </c>
      <c r="R29" s="674"/>
      <c r="S29" s="389"/>
    </row>
    <row r="30" spans="1:19" ht="16" customHeight="1" thickBot="1" x14ac:dyDescent="0.25">
      <c r="A30" s="1925" t="s">
        <v>157</v>
      </c>
      <c r="B30" s="1911" t="s">
        <v>423</v>
      </c>
      <c r="C30" s="1912"/>
      <c r="D30" s="1912"/>
      <c r="E30" s="255"/>
      <c r="F30" s="114"/>
      <c r="G30" s="665"/>
      <c r="H30" s="675">
        <f t="shared" ref="H30:Q30" si="19">TRUNC(H$24*$R30)</f>
        <v>0</v>
      </c>
      <c r="I30" s="675">
        <f t="shared" si="19"/>
        <v>0</v>
      </c>
      <c r="J30" s="675">
        <f t="shared" si="19"/>
        <v>0</v>
      </c>
      <c r="K30" s="675">
        <f t="shared" si="19"/>
        <v>0</v>
      </c>
      <c r="L30" s="675">
        <f t="shared" si="19"/>
        <v>0</v>
      </c>
      <c r="M30" s="675">
        <f t="shared" si="19"/>
        <v>0</v>
      </c>
      <c r="N30" s="675">
        <f t="shared" si="19"/>
        <v>0</v>
      </c>
      <c r="O30" s="675">
        <f t="shared" si="19"/>
        <v>0</v>
      </c>
      <c r="P30" s="675">
        <f t="shared" si="19"/>
        <v>0</v>
      </c>
      <c r="Q30" s="675">
        <f t="shared" si="19"/>
        <v>0</v>
      </c>
      <c r="R30" s="676">
        <f t="shared" ref="R30:R39" si="20">ROUNDUP(S30/10,0)</f>
        <v>0</v>
      </c>
      <c r="S30" s="390"/>
    </row>
    <row r="31" spans="1:19" ht="16" customHeight="1" thickBot="1" x14ac:dyDescent="0.25">
      <c r="A31" s="1868"/>
      <c r="B31" s="1913" t="s">
        <v>329</v>
      </c>
      <c r="C31" s="1914"/>
      <c r="D31" s="1914"/>
      <c r="E31" s="256"/>
      <c r="F31" s="112"/>
      <c r="G31" s="755"/>
      <c r="H31" s="675">
        <f t="shared" ref="G31:Q39" si="21">TRUNC(H$24*$R31)</f>
        <v>0</v>
      </c>
      <c r="I31" s="675">
        <f t="shared" si="21"/>
        <v>0</v>
      </c>
      <c r="J31" s="675">
        <f t="shared" si="21"/>
        <v>0</v>
      </c>
      <c r="K31" s="675">
        <f t="shared" si="21"/>
        <v>0</v>
      </c>
      <c r="L31" s="675">
        <f t="shared" si="21"/>
        <v>0</v>
      </c>
      <c r="M31" s="675">
        <f t="shared" si="21"/>
        <v>0</v>
      </c>
      <c r="N31" s="675">
        <f t="shared" si="21"/>
        <v>0</v>
      </c>
      <c r="O31" s="675">
        <f t="shared" si="21"/>
        <v>0</v>
      </c>
      <c r="P31" s="675">
        <f t="shared" si="21"/>
        <v>0</v>
      </c>
      <c r="Q31" s="675">
        <f t="shared" si="21"/>
        <v>0</v>
      </c>
      <c r="R31" s="670">
        <f t="shared" si="20"/>
        <v>0</v>
      </c>
      <c r="S31" s="391"/>
    </row>
    <row r="32" spans="1:19" ht="16" customHeight="1" thickBot="1" x14ac:dyDescent="0.25">
      <c r="A32" s="1868"/>
      <c r="B32" s="1913" t="s">
        <v>424</v>
      </c>
      <c r="C32" s="1914"/>
      <c r="D32" s="1914"/>
      <c r="E32" s="256"/>
      <c r="F32" s="112"/>
      <c r="G32" s="755"/>
      <c r="H32" s="675">
        <f t="shared" si="21"/>
        <v>0</v>
      </c>
      <c r="I32" s="675">
        <f t="shared" si="21"/>
        <v>0</v>
      </c>
      <c r="J32" s="675">
        <f t="shared" si="21"/>
        <v>0</v>
      </c>
      <c r="K32" s="675">
        <f t="shared" si="21"/>
        <v>0</v>
      </c>
      <c r="L32" s="675">
        <f t="shared" si="21"/>
        <v>0</v>
      </c>
      <c r="M32" s="675">
        <f t="shared" si="21"/>
        <v>0</v>
      </c>
      <c r="N32" s="675">
        <f t="shared" si="21"/>
        <v>0</v>
      </c>
      <c r="O32" s="675">
        <f t="shared" si="21"/>
        <v>0</v>
      </c>
      <c r="P32" s="675">
        <f t="shared" si="21"/>
        <v>0</v>
      </c>
      <c r="Q32" s="675">
        <f t="shared" si="21"/>
        <v>0</v>
      </c>
      <c r="R32" s="670">
        <f t="shared" si="20"/>
        <v>0</v>
      </c>
      <c r="S32" s="391"/>
    </row>
    <row r="33" spans="1:19" ht="16" customHeight="1" thickBot="1" x14ac:dyDescent="0.25">
      <c r="A33" s="1868"/>
      <c r="B33" s="1913" t="s">
        <v>425</v>
      </c>
      <c r="C33" s="1914"/>
      <c r="D33" s="1914"/>
      <c r="E33" s="256"/>
      <c r="F33" s="112"/>
      <c r="G33" s="675">
        <f t="shared" si="21"/>
        <v>0</v>
      </c>
      <c r="H33" s="675">
        <f t="shared" si="21"/>
        <v>0</v>
      </c>
      <c r="I33" s="675">
        <f t="shared" si="21"/>
        <v>0</v>
      </c>
      <c r="J33" s="675">
        <f t="shared" si="21"/>
        <v>0</v>
      </c>
      <c r="K33" s="675">
        <f t="shared" si="21"/>
        <v>0</v>
      </c>
      <c r="L33" s="675">
        <f t="shared" si="21"/>
        <v>0</v>
      </c>
      <c r="M33" s="675">
        <f t="shared" si="21"/>
        <v>0</v>
      </c>
      <c r="N33" s="675">
        <f t="shared" si="21"/>
        <v>0</v>
      </c>
      <c r="O33" s="675">
        <f t="shared" si="21"/>
        <v>0</v>
      </c>
      <c r="P33" s="675">
        <f t="shared" si="21"/>
        <v>0</v>
      </c>
      <c r="Q33" s="675">
        <f t="shared" si="21"/>
        <v>0</v>
      </c>
      <c r="R33" s="670">
        <f t="shared" si="20"/>
        <v>0</v>
      </c>
      <c r="S33" s="391"/>
    </row>
    <row r="34" spans="1:19" ht="16" customHeight="1" thickBot="1" x14ac:dyDescent="0.25">
      <c r="A34" s="1868"/>
      <c r="B34" s="1913" t="s">
        <v>341</v>
      </c>
      <c r="C34" s="1914"/>
      <c r="D34" s="1914"/>
      <c r="E34" s="256"/>
      <c r="F34" s="112"/>
      <c r="G34" s="755"/>
      <c r="H34" s="675">
        <f t="shared" si="21"/>
        <v>0</v>
      </c>
      <c r="I34" s="675">
        <f t="shared" si="21"/>
        <v>0</v>
      </c>
      <c r="J34" s="675">
        <f t="shared" si="21"/>
        <v>0</v>
      </c>
      <c r="K34" s="675">
        <f t="shared" si="21"/>
        <v>0</v>
      </c>
      <c r="L34" s="675">
        <f t="shared" si="21"/>
        <v>0</v>
      </c>
      <c r="M34" s="675">
        <f t="shared" si="21"/>
        <v>0</v>
      </c>
      <c r="N34" s="675">
        <f t="shared" si="21"/>
        <v>0</v>
      </c>
      <c r="O34" s="675">
        <f t="shared" si="21"/>
        <v>0</v>
      </c>
      <c r="P34" s="675">
        <f t="shared" si="21"/>
        <v>0</v>
      </c>
      <c r="Q34" s="675">
        <f t="shared" si="21"/>
        <v>0</v>
      </c>
      <c r="R34" s="670">
        <f t="shared" si="20"/>
        <v>0</v>
      </c>
      <c r="S34" s="391"/>
    </row>
    <row r="35" spans="1:19" ht="16" customHeight="1" thickBot="1" x14ac:dyDescent="0.25">
      <c r="A35" s="1868"/>
      <c r="B35" s="1921" t="s">
        <v>426</v>
      </c>
      <c r="C35" s="1922"/>
      <c r="D35" s="1922"/>
      <c r="E35" s="256"/>
      <c r="F35" s="112"/>
      <c r="G35" s="755"/>
      <c r="H35" s="675">
        <f t="shared" si="21"/>
        <v>0</v>
      </c>
      <c r="I35" s="675">
        <f t="shared" si="21"/>
        <v>0</v>
      </c>
      <c r="J35" s="675">
        <f t="shared" si="21"/>
        <v>0</v>
      </c>
      <c r="K35" s="675">
        <f t="shared" si="21"/>
        <v>0</v>
      </c>
      <c r="L35" s="675">
        <f t="shared" si="21"/>
        <v>0</v>
      </c>
      <c r="M35" s="675">
        <f t="shared" si="21"/>
        <v>0</v>
      </c>
      <c r="N35" s="675">
        <f t="shared" si="21"/>
        <v>0</v>
      </c>
      <c r="O35" s="675">
        <f t="shared" si="21"/>
        <v>0</v>
      </c>
      <c r="P35" s="675">
        <f t="shared" si="21"/>
        <v>0</v>
      </c>
      <c r="Q35" s="675">
        <f t="shared" si="21"/>
        <v>0</v>
      </c>
      <c r="R35" s="670">
        <f t="shared" si="20"/>
        <v>0</v>
      </c>
      <c r="S35" s="391"/>
    </row>
    <row r="36" spans="1:19" ht="16" customHeight="1" thickBot="1" x14ac:dyDescent="0.25">
      <c r="A36" s="1868"/>
      <c r="B36" s="1913" t="s">
        <v>427</v>
      </c>
      <c r="C36" s="1914"/>
      <c r="D36" s="1914"/>
      <c r="E36" s="256"/>
      <c r="F36" s="112"/>
      <c r="G36" s="755"/>
      <c r="H36" s="675">
        <f>TRUNC(H$25*$R36)</f>
        <v>0</v>
      </c>
      <c r="I36" s="675">
        <f t="shared" ref="I36:Q36" si="22">TRUNC(I$25*$R36)</f>
        <v>0</v>
      </c>
      <c r="J36" s="675">
        <f t="shared" si="22"/>
        <v>0</v>
      </c>
      <c r="K36" s="675">
        <f t="shared" si="22"/>
        <v>0</v>
      </c>
      <c r="L36" s="675">
        <f t="shared" si="22"/>
        <v>0</v>
      </c>
      <c r="M36" s="675">
        <f t="shared" si="22"/>
        <v>0</v>
      </c>
      <c r="N36" s="675">
        <f t="shared" si="22"/>
        <v>0</v>
      </c>
      <c r="O36" s="675">
        <f t="shared" si="22"/>
        <v>0</v>
      </c>
      <c r="P36" s="675">
        <f t="shared" si="22"/>
        <v>0</v>
      </c>
      <c r="Q36" s="675">
        <f t="shared" si="22"/>
        <v>0</v>
      </c>
      <c r="R36" s="670">
        <f t="shared" si="20"/>
        <v>0</v>
      </c>
      <c r="S36" s="391"/>
    </row>
    <row r="37" spans="1:19" ht="16" customHeight="1" thickBot="1" x14ac:dyDescent="0.25">
      <c r="A37" s="1868"/>
      <c r="B37" s="1926" t="s">
        <v>428</v>
      </c>
      <c r="C37" s="1921" t="s">
        <v>429</v>
      </c>
      <c r="D37" s="1922"/>
      <c r="E37" s="256"/>
      <c r="F37" s="112"/>
      <c r="G37" s="755"/>
      <c r="H37" s="675">
        <f t="shared" si="21"/>
        <v>0</v>
      </c>
      <c r="I37" s="675">
        <f t="shared" si="21"/>
        <v>0</v>
      </c>
      <c r="J37" s="675">
        <f t="shared" si="21"/>
        <v>0</v>
      </c>
      <c r="K37" s="675">
        <f t="shared" si="21"/>
        <v>0</v>
      </c>
      <c r="L37" s="675">
        <f t="shared" si="21"/>
        <v>0</v>
      </c>
      <c r="M37" s="675">
        <f t="shared" si="21"/>
        <v>0</v>
      </c>
      <c r="N37" s="675">
        <f t="shared" si="21"/>
        <v>0</v>
      </c>
      <c r="O37" s="675">
        <f t="shared" si="21"/>
        <v>0</v>
      </c>
      <c r="P37" s="675">
        <f t="shared" si="21"/>
        <v>0</v>
      </c>
      <c r="Q37" s="675">
        <f t="shared" si="21"/>
        <v>0</v>
      </c>
      <c r="R37" s="670">
        <f t="shared" si="20"/>
        <v>0</v>
      </c>
      <c r="S37" s="391"/>
    </row>
    <row r="38" spans="1:19" ht="16" customHeight="1" thickBot="1" x14ac:dyDescent="0.25">
      <c r="A38" s="1868"/>
      <c r="B38" s="1927"/>
      <c r="C38" s="1921" t="s">
        <v>430</v>
      </c>
      <c r="D38" s="1922"/>
      <c r="E38" s="256"/>
      <c r="F38" s="112"/>
      <c r="G38" s="755"/>
      <c r="H38" s="675">
        <f t="shared" si="21"/>
        <v>0</v>
      </c>
      <c r="I38" s="675">
        <f t="shared" si="21"/>
        <v>0</v>
      </c>
      <c r="J38" s="675">
        <f t="shared" si="21"/>
        <v>0</v>
      </c>
      <c r="K38" s="675">
        <f t="shared" si="21"/>
        <v>0</v>
      </c>
      <c r="L38" s="675">
        <f t="shared" si="21"/>
        <v>0</v>
      </c>
      <c r="M38" s="675">
        <f t="shared" si="21"/>
        <v>0</v>
      </c>
      <c r="N38" s="675">
        <f t="shared" si="21"/>
        <v>0</v>
      </c>
      <c r="O38" s="675">
        <f t="shared" si="21"/>
        <v>0</v>
      </c>
      <c r="P38" s="675">
        <f t="shared" si="21"/>
        <v>0</v>
      </c>
      <c r="Q38" s="675">
        <f t="shared" si="21"/>
        <v>0</v>
      </c>
      <c r="R38" s="670">
        <f t="shared" si="20"/>
        <v>0</v>
      </c>
      <c r="S38" s="391"/>
    </row>
    <row r="39" spans="1:19" ht="16" customHeight="1" x14ac:dyDescent="0.2">
      <c r="A39" s="1868"/>
      <c r="B39" s="1928"/>
      <c r="C39" s="1921" t="s">
        <v>431</v>
      </c>
      <c r="D39" s="1922"/>
      <c r="E39" s="256"/>
      <c r="F39" s="112"/>
      <c r="G39" s="755"/>
      <c r="H39" s="675">
        <f t="shared" si="21"/>
        <v>0</v>
      </c>
      <c r="I39" s="675">
        <f t="shared" si="21"/>
        <v>0</v>
      </c>
      <c r="J39" s="675">
        <f t="shared" si="21"/>
        <v>0</v>
      </c>
      <c r="K39" s="675">
        <f t="shared" si="21"/>
        <v>0</v>
      </c>
      <c r="L39" s="675">
        <f t="shared" si="21"/>
        <v>0</v>
      </c>
      <c r="M39" s="675">
        <f t="shared" si="21"/>
        <v>0</v>
      </c>
      <c r="N39" s="675">
        <f t="shared" si="21"/>
        <v>0</v>
      </c>
      <c r="O39" s="675">
        <f t="shared" si="21"/>
        <v>0</v>
      </c>
      <c r="P39" s="675">
        <f t="shared" si="21"/>
        <v>0</v>
      </c>
      <c r="Q39" s="675">
        <f t="shared" si="21"/>
        <v>0</v>
      </c>
      <c r="R39" s="670">
        <f t="shared" si="20"/>
        <v>0</v>
      </c>
      <c r="S39" s="391"/>
    </row>
    <row r="40" spans="1:19" ht="16" customHeight="1" thickBot="1" x14ac:dyDescent="0.25">
      <c r="A40" s="1868"/>
      <c r="B40" s="1923" t="s">
        <v>22</v>
      </c>
      <c r="C40" s="1924"/>
      <c r="D40" s="1924"/>
      <c r="E40" s="259"/>
      <c r="F40" s="110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600"/>
      <c r="R40" s="679"/>
      <c r="S40" s="392"/>
    </row>
    <row r="41" spans="1:19" ht="16" customHeight="1" thickTop="1" thickBot="1" x14ac:dyDescent="0.25">
      <c r="A41" s="1869"/>
      <c r="B41" s="1917" t="s">
        <v>173</v>
      </c>
      <c r="C41" s="1918"/>
      <c r="D41" s="1918"/>
      <c r="E41" s="382">
        <f t="shared" ref="E41:Q41" si="23">SUM(E30:E40)</f>
        <v>0</v>
      </c>
      <c r="F41" s="383">
        <f t="shared" si="23"/>
        <v>0</v>
      </c>
      <c r="G41" s="384">
        <f t="shared" si="23"/>
        <v>0</v>
      </c>
      <c r="H41" s="384">
        <f t="shared" si="23"/>
        <v>0</v>
      </c>
      <c r="I41" s="384">
        <f t="shared" si="23"/>
        <v>0</v>
      </c>
      <c r="J41" s="384">
        <f t="shared" si="23"/>
        <v>0</v>
      </c>
      <c r="K41" s="384">
        <f t="shared" si="23"/>
        <v>0</v>
      </c>
      <c r="L41" s="384">
        <f t="shared" si="23"/>
        <v>0</v>
      </c>
      <c r="M41" s="384">
        <f t="shared" si="23"/>
        <v>0</v>
      </c>
      <c r="N41" s="384">
        <f t="shared" si="23"/>
        <v>0</v>
      </c>
      <c r="O41" s="384">
        <f t="shared" si="23"/>
        <v>0</v>
      </c>
      <c r="P41" s="384">
        <f t="shared" si="23"/>
        <v>0</v>
      </c>
      <c r="Q41" s="385">
        <f t="shared" si="23"/>
        <v>0</v>
      </c>
      <c r="R41" s="672">
        <f>ROUNDUP(S41/10,0)</f>
        <v>0</v>
      </c>
      <c r="S41" s="393"/>
    </row>
    <row r="42" spans="1:19" ht="16" customHeight="1" thickBot="1" x14ac:dyDescent="0.25">
      <c r="A42" s="1919" t="s">
        <v>177</v>
      </c>
      <c r="B42" s="1920"/>
      <c r="C42" s="1920"/>
      <c r="D42" s="1920"/>
      <c r="E42" s="382">
        <f t="shared" ref="E42:Q42" si="24">E29-E41</f>
        <v>0</v>
      </c>
      <c r="F42" s="383">
        <f t="shared" si="24"/>
        <v>0</v>
      </c>
      <c r="G42" s="384">
        <f t="shared" si="24"/>
        <v>0</v>
      </c>
      <c r="H42" s="384">
        <f t="shared" si="24"/>
        <v>0</v>
      </c>
      <c r="I42" s="384">
        <f t="shared" si="24"/>
        <v>0</v>
      </c>
      <c r="J42" s="384">
        <f t="shared" si="24"/>
        <v>0</v>
      </c>
      <c r="K42" s="384">
        <f t="shared" si="24"/>
        <v>0</v>
      </c>
      <c r="L42" s="384">
        <f t="shared" si="24"/>
        <v>0</v>
      </c>
      <c r="M42" s="384">
        <f t="shared" si="24"/>
        <v>0</v>
      </c>
      <c r="N42" s="384">
        <f t="shared" si="24"/>
        <v>0</v>
      </c>
      <c r="O42" s="384">
        <f t="shared" si="24"/>
        <v>0</v>
      </c>
      <c r="P42" s="384">
        <f t="shared" si="24"/>
        <v>0</v>
      </c>
      <c r="Q42" s="384">
        <f t="shared" si="24"/>
        <v>0</v>
      </c>
      <c r="R42" s="680">
        <f>ROUNDUP(S42/10,0)</f>
        <v>0</v>
      </c>
      <c r="S42" s="393"/>
    </row>
    <row r="43" spans="1:19" ht="16" customHeight="1" thickBot="1" x14ac:dyDescent="0.25">
      <c r="A43" s="1929" t="s">
        <v>433</v>
      </c>
      <c r="B43" s="1929"/>
      <c r="C43" s="1929"/>
      <c r="D43" s="263"/>
      <c r="F43" s="1853"/>
      <c r="G43" s="1853"/>
      <c r="H43" s="116"/>
      <c r="I43" s="116"/>
      <c r="N43" s="113"/>
      <c r="O43" s="113"/>
      <c r="P43" s="1850" t="s">
        <v>66</v>
      </c>
      <c r="Q43" s="1850"/>
      <c r="R43" s="113" t="s">
        <v>66</v>
      </c>
      <c r="S43" s="113"/>
    </row>
    <row r="44" spans="1:19" ht="16" customHeight="1" thickBot="1" x14ac:dyDescent="0.25">
      <c r="A44" s="1908"/>
      <c r="B44" s="1909"/>
      <c r="C44" s="1909"/>
      <c r="D44" s="1909"/>
      <c r="E44" s="659" t="s">
        <v>415</v>
      </c>
      <c r="F44" s="660" t="s">
        <v>415</v>
      </c>
      <c r="G44" s="661" t="s">
        <v>415</v>
      </c>
      <c r="H44" s="661" t="s">
        <v>126</v>
      </c>
      <c r="I44" s="661" t="s">
        <v>127</v>
      </c>
      <c r="J44" s="661" t="s">
        <v>128</v>
      </c>
      <c r="K44" s="661" t="s">
        <v>129</v>
      </c>
      <c r="L44" s="661" t="s">
        <v>130</v>
      </c>
      <c r="M44" s="661" t="s">
        <v>131</v>
      </c>
      <c r="N44" s="661" t="s">
        <v>132</v>
      </c>
      <c r="O44" s="661" t="s">
        <v>133</v>
      </c>
      <c r="P44" s="661" t="s">
        <v>134</v>
      </c>
      <c r="Q44" s="662" t="s">
        <v>135</v>
      </c>
      <c r="R44" s="663" t="s">
        <v>416</v>
      </c>
      <c r="S44" s="681" t="s">
        <v>432</v>
      </c>
    </row>
    <row r="45" spans="1:19" ht="16" customHeight="1" x14ac:dyDescent="0.2">
      <c r="A45" s="1910" t="s">
        <v>156</v>
      </c>
      <c r="B45" s="1911" t="s">
        <v>418</v>
      </c>
      <c r="C45" s="1912"/>
      <c r="D45" s="1912"/>
      <c r="E45" s="255"/>
      <c r="F45" s="114"/>
      <c r="G45" s="665"/>
      <c r="H45" s="665"/>
      <c r="I45" s="665"/>
      <c r="J45" s="665"/>
      <c r="K45" s="665"/>
      <c r="L45" s="665"/>
      <c r="M45" s="665"/>
      <c r="N45" s="665"/>
      <c r="O45" s="665"/>
      <c r="P45" s="665"/>
      <c r="Q45" s="666"/>
      <c r="R45" s="667"/>
      <c r="S45" s="386"/>
    </row>
    <row r="46" spans="1:19" ht="16" customHeight="1" x14ac:dyDescent="0.2">
      <c r="A46" s="1868"/>
      <c r="B46" s="1913" t="s">
        <v>419</v>
      </c>
      <c r="C46" s="1914"/>
      <c r="D46" s="668" t="s">
        <v>420</v>
      </c>
      <c r="E46" s="256"/>
      <c r="F46" s="112"/>
      <c r="G46" s="755"/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70"/>
      <c r="S46" s="387"/>
    </row>
    <row r="47" spans="1:19" ht="16" customHeight="1" x14ac:dyDescent="0.2">
      <c r="A47" s="1868"/>
      <c r="B47" s="1913" t="s">
        <v>215</v>
      </c>
      <c r="C47" s="1914"/>
      <c r="D47" s="671" t="s">
        <v>421</v>
      </c>
      <c r="E47" s="256"/>
      <c r="F47" s="112"/>
      <c r="G47" s="755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672"/>
      <c r="S47" s="388"/>
    </row>
    <row r="48" spans="1:19" ht="16" customHeight="1" thickBot="1" x14ac:dyDescent="0.25">
      <c r="A48" s="1868"/>
      <c r="B48" s="1915" t="s">
        <v>422</v>
      </c>
      <c r="C48" s="1916"/>
      <c r="D48" s="671" t="s">
        <v>439</v>
      </c>
      <c r="E48" s="259">
        <f>TRUNC(E45*E46/10)</f>
        <v>0</v>
      </c>
      <c r="F48" s="110"/>
      <c r="G48" s="599"/>
      <c r="H48" s="673">
        <f>TRUNC(H45/10*H46)</f>
        <v>0</v>
      </c>
      <c r="I48" s="673">
        <f t="shared" ref="I48:Q48" si="25">TRUNC(I45/10*I46)</f>
        <v>0</v>
      </c>
      <c r="J48" s="673">
        <f t="shared" si="25"/>
        <v>0</v>
      </c>
      <c r="K48" s="673">
        <f t="shared" si="25"/>
        <v>0</v>
      </c>
      <c r="L48" s="673">
        <f t="shared" si="25"/>
        <v>0</v>
      </c>
      <c r="M48" s="673">
        <f t="shared" si="25"/>
        <v>0</v>
      </c>
      <c r="N48" s="673">
        <f t="shared" si="25"/>
        <v>0</v>
      </c>
      <c r="O48" s="673">
        <f t="shared" si="25"/>
        <v>0</v>
      </c>
      <c r="P48" s="673">
        <f t="shared" si="25"/>
        <v>0</v>
      </c>
      <c r="Q48" s="673">
        <f t="shared" si="25"/>
        <v>0</v>
      </c>
      <c r="R48" s="672"/>
      <c r="S48" s="388"/>
    </row>
    <row r="49" spans="1:19" ht="16" customHeight="1" thickTop="1" thickBot="1" x14ac:dyDescent="0.25">
      <c r="A49" s="1869"/>
      <c r="B49" s="1917" t="s">
        <v>174</v>
      </c>
      <c r="C49" s="1918"/>
      <c r="D49" s="1918"/>
      <c r="E49" s="682">
        <f>E47*E48</f>
        <v>0</v>
      </c>
      <c r="F49" s="683"/>
      <c r="G49" s="1309"/>
      <c r="H49" s="381">
        <f t="shared" ref="H49:Q49" si="26">TRUNC(H48*H47)</f>
        <v>0</v>
      </c>
      <c r="I49" s="381">
        <f t="shared" si="26"/>
        <v>0</v>
      </c>
      <c r="J49" s="381">
        <f t="shared" si="26"/>
        <v>0</v>
      </c>
      <c r="K49" s="381">
        <f t="shared" si="26"/>
        <v>0</v>
      </c>
      <c r="L49" s="381">
        <f t="shared" si="26"/>
        <v>0</v>
      </c>
      <c r="M49" s="381">
        <f t="shared" si="26"/>
        <v>0</v>
      </c>
      <c r="N49" s="381">
        <f t="shared" si="26"/>
        <v>0</v>
      </c>
      <c r="O49" s="381">
        <f t="shared" si="26"/>
        <v>0</v>
      </c>
      <c r="P49" s="381">
        <f t="shared" si="26"/>
        <v>0</v>
      </c>
      <c r="Q49" s="381">
        <f t="shared" si="26"/>
        <v>0</v>
      </c>
      <c r="R49" s="674"/>
      <c r="S49" s="389"/>
    </row>
    <row r="50" spans="1:19" ht="16" customHeight="1" x14ac:dyDescent="0.2">
      <c r="A50" s="1925" t="s">
        <v>157</v>
      </c>
      <c r="B50" s="1911" t="s">
        <v>423</v>
      </c>
      <c r="C50" s="1912"/>
      <c r="D50" s="1912"/>
      <c r="E50" s="255"/>
      <c r="F50" s="114"/>
      <c r="G50" s="665"/>
      <c r="H50" s="675">
        <f t="shared" ref="H50:Q56" si="27">TRUNC(H$45*$R50)</f>
        <v>0</v>
      </c>
      <c r="I50" s="675">
        <f t="shared" si="27"/>
        <v>0</v>
      </c>
      <c r="J50" s="675">
        <f t="shared" si="27"/>
        <v>0</v>
      </c>
      <c r="K50" s="675">
        <f t="shared" si="27"/>
        <v>0</v>
      </c>
      <c r="L50" s="675">
        <f t="shared" si="27"/>
        <v>0</v>
      </c>
      <c r="M50" s="675">
        <f t="shared" si="27"/>
        <v>0</v>
      </c>
      <c r="N50" s="675">
        <f t="shared" si="27"/>
        <v>0</v>
      </c>
      <c r="O50" s="675">
        <f t="shared" si="27"/>
        <v>0</v>
      </c>
      <c r="P50" s="675">
        <f t="shared" si="27"/>
        <v>0</v>
      </c>
      <c r="Q50" s="675">
        <f t="shared" si="27"/>
        <v>0</v>
      </c>
      <c r="R50" s="676">
        <f t="shared" ref="R50:R59" si="28">ROUNDUP(S50/10,0)</f>
        <v>0</v>
      </c>
      <c r="S50" s="390"/>
    </row>
    <row r="51" spans="1:19" ht="16" customHeight="1" x14ac:dyDescent="0.2">
      <c r="A51" s="1868"/>
      <c r="B51" s="1913" t="s">
        <v>329</v>
      </c>
      <c r="C51" s="1914"/>
      <c r="D51" s="1914"/>
      <c r="E51" s="256"/>
      <c r="F51" s="112"/>
      <c r="G51" s="755"/>
      <c r="H51" s="677">
        <f t="shared" si="27"/>
        <v>0</v>
      </c>
      <c r="I51" s="677">
        <f t="shared" si="27"/>
        <v>0</v>
      </c>
      <c r="J51" s="677">
        <f t="shared" si="27"/>
        <v>0</v>
      </c>
      <c r="K51" s="677">
        <f t="shared" si="27"/>
        <v>0</v>
      </c>
      <c r="L51" s="677">
        <f t="shared" si="27"/>
        <v>0</v>
      </c>
      <c r="M51" s="677">
        <f t="shared" si="27"/>
        <v>0</v>
      </c>
      <c r="N51" s="677">
        <f t="shared" si="27"/>
        <v>0</v>
      </c>
      <c r="O51" s="677">
        <f t="shared" si="27"/>
        <v>0</v>
      </c>
      <c r="P51" s="677">
        <f t="shared" si="27"/>
        <v>0</v>
      </c>
      <c r="Q51" s="677">
        <f t="shared" si="27"/>
        <v>0</v>
      </c>
      <c r="R51" s="670">
        <f t="shared" si="28"/>
        <v>0</v>
      </c>
      <c r="S51" s="391"/>
    </row>
    <row r="52" spans="1:19" ht="16" customHeight="1" x14ac:dyDescent="0.2">
      <c r="A52" s="1868"/>
      <c r="B52" s="1913" t="s">
        <v>424</v>
      </c>
      <c r="C52" s="1914"/>
      <c r="D52" s="1914"/>
      <c r="E52" s="256"/>
      <c r="F52" s="112"/>
      <c r="G52" s="755"/>
      <c r="H52" s="677">
        <f t="shared" si="27"/>
        <v>0</v>
      </c>
      <c r="I52" s="677">
        <f t="shared" si="27"/>
        <v>0</v>
      </c>
      <c r="J52" s="677">
        <f>TRUNC(J$45*$R52)</f>
        <v>0</v>
      </c>
      <c r="K52" s="677">
        <f t="shared" si="27"/>
        <v>0</v>
      </c>
      <c r="L52" s="677">
        <f t="shared" si="27"/>
        <v>0</v>
      </c>
      <c r="M52" s="677">
        <f t="shared" si="27"/>
        <v>0</v>
      </c>
      <c r="N52" s="677">
        <f t="shared" si="27"/>
        <v>0</v>
      </c>
      <c r="O52" s="677">
        <f t="shared" si="27"/>
        <v>0</v>
      </c>
      <c r="P52" s="677">
        <f t="shared" si="27"/>
        <v>0</v>
      </c>
      <c r="Q52" s="677">
        <f t="shared" si="27"/>
        <v>0</v>
      </c>
      <c r="R52" s="670">
        <f t="shared" si="28"/>
        <v>0</v>
      </c>
      <c r="S52" s="391"/>
    </row>
    <row r="53" spans="1:19" ht="16" customHeight="1" x14ac:dyDescent="0.2">
      <c r="A53" s="1868"/>
      <c r="B53" s="1913" t="s">
        <v>425</v>
      </c>
      <c r="C53" s="1914"/>
      <c r="D53" s="1914"/>
      <c r="E53" s="256"/>
      <c r="F53" s="112"/>
      <c r="G53" s="755"/>
      <c r="H53" s="677">
        <f t="shared" si="27"/>
        <v>0</v>
      </c>
      <c r="I53" s="677">
        <f t="shared" si="27"/>
        <v>0</v>
      </c>
      <c r="J53" s="677">
        <f t="shared" si="27"/>
        <v>0</v>
      </c>
      <c r="K53" s="677">
        <f t="shared" si="27"/>
        <v>0</v>
      </c>
      <c r="L53" s="677">
        <f t="shared" si="27"/>
        <v>0</v>
      </c>
      <c r="M53" s="677">
        <f t="shared" si="27"/>
        <v>0</v>
      </c>
      <c r="N53" s="677">
        <f t="shared" si="27"/>
        <v>0</v>
      </c>
      <c r="O53" s="677">
        <f t="shared" si="27"/>
        <v>0</v>
      </c>
      <c r="P53" s="677">
        <f t="shared" si="27"/>
        <v>0</v>
      </c>
      <c r="Q53" s="677">
        <f t="shared" si="27"/>
        <v>0</v>
      </c>
      <c r="R53" s="670">
        <f t="shared" si="28"/>
        <v>0</v>
      </c>
      <c r="S53" s="391"/>
    </row>
    <row r="54" spans="1:19" ht="16" customHeight="1" x14ac:dyDescent="0.2">
      <c r="A54" s="1868"/>
      <c r="B54" s="1913" t="s">
        <v>341</v>
      </c>
      <c r="C54" s="1914"/>
      <c r="D54" s="1914"/>
      <c r="E54" s="256"/>
      <c r="F54" s="112"/>
      <c r="G54" s="755"/>
      <c r="H54" s="677">
        <f t="shared" si="27"/>
        <v>0</v>
      </c>
      <c r="I54" s="677">
        <f t="shared" si="27"/>
        <v>0</v>
      </c>
      <c r="J54" s="677">
        <f t="shared" si="27"/>
        <v>0</v>
      </c>
      <c r="K54" s="677">
        <f t="shared" si="27"/>
        <v>0</v>
      </c>
      <c r="L54" s="677">
        <f t="shared" si="27"/>
        <v>0</v>
      </c>
      <c r="M54" s="677">
        <f t="shared" si="27"/>
        <v>0</v>
      </c>
      <c r="N54" s="677">
        <f t="shared" si="27"/>
        <v>0</v>
      </c>
      <c r="O54" s="677">
        <f t="shared" si="27"/>
        <v>0</v>
      </c>
      <c r="P54" s="677">
        <f t="shared" si="27"/>
        <v>0</v>
      </c>
      <c r="Q54" s="677">
        <f t="shared" si="27"/>
        <v>0</v>
      </c>
      <c r="R54" s="670">
        <f t="shared" si="28"/>
        <v>0</v>
      </c>
      <c r="S54" s="391"/>
    </row>
    <row r="55" spans="1:19" ht="16" customHeight="1" x14ac:dyDescent="0.2">
      <c r="A55" s="1868"/>
      <c r="B55" s="1921" t="s">
        <v>426</v>
      </c>
      <c r="C55" s="1922"/>
      <c r="D55" s="1922"/>
      <c r="E55" s="256"/>
      <c r="F55" s="112"/>
      <c r="G55" s="755"/>
      <c r="H55" s="677">
        <f t="shared" si="27"/>
        <v>0</v>
      </c>
      <c r="I55" s="677">
        <f t="shared" si="27"/>
        <v>0</v>
      </c>
      <c r="J55" s="677">
        <f t="shared" si="27"/>
        <v>0</v>
      </c>
      <c r="K55" s="677">
        <f t="shared" si="27"/>
        <v>0</v>
      </c>
      <c r="L55" s="677">
        <f t="shared" si="27"/>
        <v>0</v>
      </c>
      <c r="M55" s="677">
        <f t="shared" si="27"/>
        <v>0</v>
      </c>
      <c r="N55" s="677">
        <f t="shared" si="27"/>
        <v>0</v>
      </c>
      <c r="O55" s="677">
        <f t="shared" si="27"/>
        <v>0</v>
      </c>
      <c r="P55" s="677">
        <f t="shared" si="27"/>
        <v>0</v>
      </c>
      <c r="Q55" s="677">
        <f t="shared" si="27"/>
        <v>0</v>
      </c>
      <c r="R55" s="670">
        <f t="shared" si="28"/>
        <v>0</v>
      </c>
      <c r="S55" s="391"/>
    </row>
    <row r="56" spans="1:19" ht="16" customHeight="1" x14ac:dyDescent="0.2">
      <c r="A56" s="1868"/>
      <c r="B56" s="1913" t="s">
        <v>427</v>
      </c>
      <c r="C56" s="1914"/>
      <c r="D56" s="1914"/>
      <c r="E56" s="256"/>
      <c r="F56" s="112"/>
      <c r="G56" s="755"/>
      <c r="H56" s="677">
        <f t="shared" si="27"/>
        <v>0</v>
      </c>
      <c r="I56" s="677">
        <f t="shared" si="27"/>
        <v>0</v>
      </c>
      <c r="J56" s="677">
        <f t="shared" si="27"/>
        <v>0</v>
      </c>
      <c r="K56" s="677">
        <f t="shared" si="27"/>
        <v>0</v>
      </c>
      <c r="L56" s="677">
        <f t="shared" si="27"/>
        <v>0</v>
      </c>
      <c r="M56" s="677">
        <f t="shared" si="27"/>
        <v>0</v>
      </c>
      <c r="N56" s="677">
        <f t="shared" si="27"/>
        <v>0</v>
      </c>
      <c r="O56" s="677">
        <f t="shared" si="27"/>
        <v>0</v>
      </c>
      <c r="P56" s="677">
        <f t="shared" si="27"/>
        <v>0</v>
      </c>
      <c r="Q56" s="677">
        <f t="shared" si="27"/>
        <v>0</v>
      </c>
      <c r="R56" s="670">
        <f t="shared" si="28"/>
        <v>0</v>
      </c>
      <c r="S56" s="391"/>
    </row>
    <row r="57" spans="1:19" ht="16" customHeight="1" x14ac:dyDescent="0.2">
      <c r="A57" s="1868"/>
      <c r="B57" s="1926" t="s">
        <v>428</v>
      </c>
      <c r="C57" s="1921" t="s">
        <v>429</v>
      </c>
      <c r="D57" s="1922"/>
      <c r="E57" s="256"/>
      <c r="F57" s="112"/>
      <c r="G57" s="755"/>
      <c r="H57" s="677">
        <f t="shared" ref="H57:Q57" si="29">TRUNC(H$49*$S57)</f>
        <v>0</v>
      </c>
      <c r="I57" s="677">
        <f t="shared" si="29"/>
        <v>0</v>
      </c>
      <c r="J57" s="677">
        <f t="shared" si="29"/>
        <v>0</v>
      </c>
      <c r="K57" s="677">
        <f t="shared" si="29"/>
        <v>0</v>
      </c>
      <c r="L57" s="677">
        <f t="shared" si="29"/>
        <v>0</v>
      </c>
      <c r="M57" s="677">
        <f t="shared" si="29"/>
        <v>0</v>
      </c>
      <c r="N57" s="677">
        <f t="shared" si="29"/>
        <v>0</v>
      </c>
      <c r="O57" s="677">
        <f t="shared" si="29"/>
        <v>0</v>
      </c>
      <c r="P57" s="677">
        <f t="shared" si="29"/>
        <v>0</v>
      </c>
      <c r="Q57" s="677">
        <f t="shared" si="29"/>
        <v>0</v>
      </c>
      <c r="R57" s="670">
        <f t="shared" si="28"/>
        <v>0</v>
      </c>
      <c r="S57" s="391"/>
    </row>
    <row r="58" spans="1:19" ht="16" customHeight="1" x14ac:dyDescent="0.2">
      <c r="A58" s="1868"/>
      <c r="B58" s="1927"/>
      <c r="C58" s="1921" t="s">
        <v>430</v>
      </c>
      <c r="D58" s="1922"/>
      <c r="E58" s="256"/>
      <c r="F58" s="112"/>
      <c r="G58" s="755"/>
      <c r="H58" s="677">
        <f t="shared" ref="H58:Q59" si="30">TRUNC(H$48*$S58)</f>
        <v>0</v>
      </c>
      <c r="I58" s="677">
        <f t="shared" si="30"/>
        <v>0</v>
      </c>
      <c r="J58" s="677">
        <f t="shared" si="30"/>
        <v>0</v>
      </c>
      <c r="K58" s="677">
        <f t="shared" si="30"/>
        <v>0</v>
      </c>
      <c r="L58" s="677">
        <f t="shared" si="30"/>
        <v>0</v>
      </c>
      <c r="M58" s="677">
        <f t="shared" si="30"/>
        <v>0</v>
      </c>
      <c r="N58" s="677">
        <f t="shared" si="30"/>
        <v>0</v>
      </c>
      <c r="O58" s="677">
        <f t="shared" si="30"/>
        <v>0</v>
      </c>
      <c r="P58" s="677">
        <f t="shared" si="30"/>
        <v>0</v>
      </c>
      <c r="Q58" s="677">
        <f t="shared" si="30"/>
        <v>0</v>
      </c>
      <c r="R58" s="670">
        <f t="shared" si="28"/>
        <v>0</v>
      </c>
      <c r="S58" s="391"/>
    </row>
    <row r="59" spans="1:19" ht="16" customHeight="1" x14ac:dyDescent="0.2">
      <c r="A59" s="1868"/>
      <c r="B59" s="1928"/>
      <c r="C59" s="1921" t="s">
        <v>431</v>
      </c>
      <c r="D59" s="1922"/>
      <c r="E59" s="256"/>
      <c r="F59" s="112"/>
      <c r="G59" s="755"/>
      <c r="H59" s="677">
        <f t="shared" si="30"/>
        <v>0</v>
      </c>
      <c r="I59" s="677">
        <f t="shared" si="30"/>
        <v>0</v>
      </c>
      <c r="J59" s="677">
        <f t="shared" si="30"/>
        <v>0</v>
      </c>
      <c r="K59" s="677">
        <f t="shared" si="30"/>
        <v>0</v>
      </c>
      <c r="L59" s="677">
        <f t="shared" si="30"/>
        <v>0</v>
      </c>
      <c r="M59" s="677">
        <f t="shared" si="30"/>
        <v>0</v>
      </c>
      <c r="N59" s="677">
        <f t="shared" si="30"/>
        <v>0</v>
      </c>
      <c r="O59" s="677">
        <f t="shared" si="30"/>
        <v>0</v>
      </c>
      <c r="P59" s="677">
        <f t="shared" si="30"/>
        <v>0</v>
      </c>
      <c r="Q59" s="677">
        <f t="shared" si="30"/>
        <v>0</v>
      </c>
      <c r="R59" s="670">
        <f t="shared" si="28"/>
        <v>0</v>
      </c>
      <c r="S59" s="391"/>
    </row>
    <row r="60" spans="1:19" ht="16" customHeight="1" thickBot="1" x14ac:dyDescent="0.25">
      <c r="A60" s="1868"/>
      <c r="B60" s="1923" t="s">
        <v>22</v>
      </c>
      <c r="C60" s="1924"/>
      <c r="D60" s="1924"/>
      <c r="E60" s="259"/>
      <c r="F60" s="110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600"/>
      <c r="R60" s="679"/>
      <c r="S60" s="392"/>
    </row>
    <row r="61" spans="1:19" ht="16" customHeight="1" thickTop="1" thickBot="1" x14ac:dyDescent="0.25">
      <c r="A61" s="1869"/>
      <c r="B61" s="1917" t="s">
        <v>173</v>
      </c>
      <c r="C61" s="1918"/>
      <c r="D61" s="1918"/>
      <c r="E61" s="382">
        <f t="shared" ref="E61:Q61" si="31">SUM(E50:E60)</f>
        <v>0</v>
      </c>
      <c r="F61" s="383">
        <f t="shared" si="31"/>
        <v>0</v>
      </c>
      <c r="G61" s="384">
        <f t="shared" si="31"/>
        <v>0</v>
      </c>
      <c r="H61" s="384">
        <f t="shared" si="31"/>
        <v>0</v>
      </c>
      <c r="I61" s="384">
        <f t="shared" si="31"/>
        <v>0</v>
      </c>
      <c r="J61" s="384">
        <f t="shared" si="31"/>
        <v>0</v>
      </c>
      <c r="K61" s="384">
        <f t="shared" si="31"/>
        <v>0</v>
      </c>
      <c r="L61" s="384">
        <f t="shared" si="31"/>
        <v>0</v>
      </c>
      <c r="M61" s="384">
        <f t="shared" si="31"/>
        <v>0</v>
      </c>
      <c r="N61" s="384">
        <f t="shared" si="31"/>
        <v>0</v>
      </c>
      <c r="O61" s="384">
        <f t="shared" si="31"/>
        <v>0</v>
      </c>
      <c r="P61" s="384">
        <f t="shared" si="31"/>
        <v>0</v>
      </c>
      <c r="Q61" s="385">
        <f t="shared" si="31"/>
        <v>0</v>
      </c>
      <c r="R61" s="672">
        <f>ROUNDUP(S61/10,0)</f>
        <v>0</v>
      </c>
      <c r="S61" s="393"/>
    </row>
    <row r="62" spans="1:19" ht="16" customHeight="1" thickBot="1" x14ac:dyDescent="0.25">
      <c r="A62" s="1919" t="s">
        <v>177</v>
      </c>
      <c r="B62" s="1920"/>
      <c r="C62" s="1920"/>
      <c r="D62" s="1920"/>
      <c r="E62" s="382">
        <f t="shared" ref="E62:Q62" si="32">E49-E61</f>
        <v>0</v>
      </c>
      <c r="F62" s="383">
        <f t="shared" si="32"/>
        <v>0</v>
      </c>
      <c r="G62" s="384">
        <f t="shared" si="32"/>
        <v>0</v>
      </c>
      <c r="H62" s="384">
        <f t="shared" si="32"/>
        <v>0</v>
      </c>
      <c r="I62" s="384">
        <f t="shared" si="32"/>
        <v>0</v>
      </c>
      <c r="J62" s="384">
        <f t="shared" si="32"/>
        <v>0</v>
      </c>
      <c r="K62" s="384">
        <f t="shared" si="32"/>
        <v>0</v>
      </c>
      <c r="L62" s="384">
        <f t="shared" si="32"/>
        <v>0</v>
      </c>
      <c r="M62" s="384">
        <f t="shared" si="32"/>
        <v>0</v>
      </c>
      <c r="N62" s="384">
        <f t="shared" si="32"/>
        <v>0</v>
      </c>
      <c r="O62" s="384">
        <f t="shared" si="32"/>
        <v>0</v>
      </c>
      <c r="P62" s="384">
        <f t="shared" si="32"/>
        <v>0</v>
      </c>
      <c r="Q62" s="384">
        <f t="shared" si="32"/>
        <v>0</v>
      </c>
      <c r="R62" s="680">
        <f>ROUNDUP(S62/10,0)</f>
        <v>0</v>
      </c>
      <c r="S62" s="393"/>
    </row>
    <row r="63" spans="1:19" ht="16" customHeight="1" thickBot="1" x14ac:dyDescent="0.25">
      <c r="A63" s="1929" t="s">
        <v>434</v>
      </c>
      <c r="B63" s="1929"/>
      <c r="C63" s="1929"/>
      <c r="D63" s="263"/>
      <c r="F63" s="1853"/>
      <c r="G63" s="1853"/>
      <c r="H63" s="116"/>
      <c r="I63" s="116"/>
      <c r="N63" s="113"/>
      <c r="O63" s="113"/>
      <c r="P63" s="1850" t="s">
        <v>66</v>
      </c>
      <c r="Q63" s="1850"/>
      <c r="R63" s="113" t="s">
        <v>66</v>
      </c>
      <c r="S63" s="113"/>
    </row>
    <row r="64" spans="1:19" ht="16" customHeight="1" thickBot="1" x14ac:dyDescent="0.25">
      <c r="A64" s="1908"/>
      <c r="B64" s="1909"/>
      <c r="C64" s="1909"/>
      <c r="D64" s="1909"/>
      <c r="E64" s="659" t="s">
        <v>415</v>
      </c>
      <c r="F64" s="660" t="s">
        <v>415</v>
      </c>
      <c r="G64" s="661" t="s">
        <v>415</v>
      </c>
      <c r="H64" s="661" t="s">
        <v>126</v>
      </c>
      <c r="I64" s="661" t="s">
        <v>127</v>
      </c>
      <c r="J64" s="661" t="s">
        <v>128</v>
      </c>
      <c r="K64" s="661" t="s">
        <v>129</v>
      </c>
      <c r="L64" s="661" t="s">
        <v>130</v>
      </c>
      <c r="M64" s="661" t="s">
        <v>131</v>
      </c>
      <c r="N64" s="661" t="s">
        <v>132</v>
      </c>
      <c r="O64" s="661" t="s">
        <v>133</v>
      </c>
      <c r="P64" s="661" t="s">
        <v>134</v>
      </c>
      <c r="Q64" s="662" t="s">
        <v>135</v>
      </c>
      <c r="R64" s="663" t="s">
        <v>416</v>
      </c>
      <c r="S64" s="681" t="s">
        <v>432</v>
      </c>
    </row>
    <row r="65" spans="1:19" ht="16" customHeight="1" x14ac:dyDescent="0.2">
      <c r="A65" s="1910" t="s">
        <v>156</v>
      </c>
      <c r="B65" s="1911" t="s">
        <v>418</v>
      </c>
      <c r="C65" s="1912"/>
      <c r="D65" s="1912"/>
      <c r="E65" s="255"/>
      <c r="F65" s="114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7"/>
      <c r="S65" s="386"/>
    </row>
    <row r="66" spans="1:19" ht="16" customHeight="1" x14ac:dyDescent="0.2">
      <c r="A66" s="1868"/>
      <c r="B66" s="1913" t="s">
        <v>419</v>
      </c>
      <c r="C66" s="1914"/>
      <c r="D66" s="668" t="s">
        <v>420</v>
      </c>
      <c r="E66" s="256"/>
      <c r="F66" s="112"/>
      <c r="G66" s="755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670"/>
      <c r="S66" s="387"/>
    </row>
    <row r="67" spans="1:19" ht="16" customHeight="1" x14ac:dyDescent="0.2">
      <c r="A67" s="1868"/>
      <c r="B67" s="1913" t="s">
        <v>215</v>
      </c>
      <c r="C67" s="1914"/>
      <c r="D67" s="671" t="s">
        <v>421</v>
      </c>
      <c r="E67" s="256"/>
      <c r="F67" s="112"/>
      <c r="G67" s="755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672"/>
      <c r="S67" s="388"/>
    </row>
    <row r="68" spans="1:19" ht="16" customHeight="1" thickBot="1" x14ac:dyDescent="0.25">
      <c r="A68" s="1868"/>
      <c r="B68" s="1915" t="s">
        <v>422</v>
      </c>
      <c r="C68" s="1916"/>
      <c r="D68" s="671" t="s">
        <v>440</v>
      </c>
      <c r="E68" s="259">
        <f>TRUNC(E65*E66/10)</f>
        <v>0</v>
      </c>
      <c r="F68" s="110">
        <f>TRUNC(F65*F66/10)</f>
        <v>0</v>
      </c>
      <c r="G68" s="599">
        <f>TRUNC(G65*G66/10)</f>
        <v>0</v>
      </c>
      <c r="H68" s="673">
        <f>TRUNC(H65/10*H66)</f>
        <v>0</v>
      </c>
      <c r="I68" s="673">
        <f t="shared" ref="I68:Q68" si="33">TRUNC(I65/10*I66)</f>
        <v>0</v>
      </c>
      <c r="J68" s="673">
        <f t="shared" si="33"/>
        <v>0</v>
      </c>
      <c r="K68" s="673">
        <f t="shared" si="33"/>
        <v>0</v>
      </c>
      <c r="L68" s="673">
        <f t="shared" si="33"/>
        <v>0</v>
      </c>
      <c r="M68" s="673">
        <f t="shared" si="33"/>
        <v>0</v>
      </c>
      <c r="N68" s="673">
        <f t="shared" si="33"/>
        <v>0</v>
      </c>
      <c r="O68" s="673">
        <f t="shared" si="33"/>
        <v>0</v>
      </c>
      <c r="P68" s="673">
        <f t="shared" si="33"/>
        <v>0</v>
      </c>
      <c r="Q68" s="673">
        <f t="shared" si="33"/>
        <v>0</v>
      </c>
      <c r="R68" s="672"/>
      <c r="S68" s="388"/>
    </row>
    <row r="69" spans="1:19" ht="16" customHeight="1" thickTop="1" thickBot="1" x14ac:dyDescent="0.25">
      <c r="A69" s="1869"/>
      <c r="B69" s="1917" t="s">
        <v>174</v>
      </c>
      <c r="C69" s="1918"/>
      <c r="D69" s="1918"/>
      <c r="E69" s="682">
        <f t="shared" ref="E69:Q69" si="34">TRUNC(E68*E67)</f>
        <v>0</v>
      </c>
      <c r="F69" s="683">
        <f t="shared" si="34"/>
        <v>0</v>
      </c>
      <c r="G69" s="1309">
        <f t="shared" si="34"/>
        <v>0</v>
      </c>
      <c r="H69" s="381">
        <f t="shared" si="34"/>
        <v>0</v>
      </c>
      <c r="I69" s="381">
        <f t="shared" si="34"/>
        <v>0</v>
      </c>
      <c r="J69" s="381">
        <f t="shared" si="34"/>
        <v>0</v>
      </c>
      <c r="K69" s="381">
        <f t="shared" si="34"/>
        <v>0</v>
      </c>
      <c r="L69" s="381">
        <f t="shared" si="34"/>
        <v>0</v>
      </c>
      <c r="M69" s="381">
        <f t="shared" si="34"/>
        <v>0</v>
      </c>
      <c r="N69" s="381">
        <f t="shared" si="34"/>
        <v>0</v>
      </c>
      <c r="O69" s="381">
        <f t="shared" si="34"/>
        <v>0</v>
      </c>
      <c r="P69" s="381">
        <f t="shared" si="34"/>
        <v>0</v>
      </c>
      <c r="Q69" s="381">
        <f t="shared" si="34"/>
        <v>0</v>
      </c>
      <c r="R69" s="674"/>
      <c r="S69" s="389"/>
    </row>
    <row r="70" spans="1:19" ht="16" customHeight="1" x14ac:dyDescent="0.2">
      <c r="A70" s="1925" t="s">
        <v>157</v>
      </c>
      <c r="B70" s="1911" t="s">
        <v>423</v>
      </c>
      <c r="C70" s="1912"/>
      <c r="D70" s="1912"/>
      <c r="E70" s="255">
        <f t="shared" ref="E70:Q76" si="35">TRUNC(E$65*$R70)</f>
        <v>0</v>
      </c>
      <c r="F70" s="114">
        <f t="shared" si="35"/>
        <v>0</v>
      </c>
      <c r="G70" s="665">
        <f t="shared" si="35"/>
        <v>0</v>
      </c>
      <c r="H70" s="675">
        <f t="shared" si="35"/>
        <v>0</v>
      </c>
      <c r="I70" s="675">
        <f t="shared" si="35"/>
        <v>0</v>
      </c>
      <c r="J70" s="675">
        <f t="shared" si="35"/>
        <v>0</v>
      </c>
      <c r="K70" s="675">
        <f t="shared" si="35"/>
        <v>0</v>
      </c>
      <c r="L70" s="675">
        <f t="shared" si="35"/>
        <v>0</v>
      </c>
      <c r="M70" s="675">
        <f t="shared" si="35"/>
        <v>0</v>
      </c>
      <c r="N70" s="675">
        <f t="shared" si="35"/>
        <v>0</v>
      </c>
      <c r="O70" s="675">
        <f t="shared" si="35"/>
        <v>0</v>
      </c>
      <c r="P70" s="675">
        <f t="shared" si="35"/>
        <v>0</v>
      </c>
      <c r="Q70" s="675">
        <f t="shared" si="35"/>
        <v>0</v>
      </c>
      <c r="R70" s="676">
        <f t="shared" ref="R70:R79" si="36">ROUNDUP(S70/10,0)</f>
        <v>0</v>
      </c>
      <c r="S70" s="390"/>
    </row>
    <row r="71" spans="1:19" ht="16" customHeight="1" x14ac:dyDescent="0.2">
      <c r="A71" s="1868"/>
      <c r="B71" s="1913" t="s">
        <v>329</v>
      </c>
      <c r="C71" s="1914"/>
      <c r="D71" s="1914"/>
      <c r="E71" s="256">
        <f t="shared" si="35"/>
        <v>0</v>
      </c>
      <c r="F71" s="112">
        <f t="shared" si="35"/>
        <v>0</v>
      </c>
      <c r="G71" s="755">
        <f t="shared" si="35"/>
        <v>0</v>
      </c>
      <c r="H71" s="677">
        <f t="shared" si="35"/>
        <v>0</v>
      </c>
      <c r="I71" s="677">
        <f t="shared" si="35"/>
        <v>0</v>
      </c>
      <c r="J71" s="677">
        <f t="shared" si="35"/>
        <v>0</v>
      </c>
      <c r="K71" s="677">
        <f t="shared" si="35"/>
        <v>0</v>
      </c>
      <c r="L71" s="677">
        <f t="shared" si="35"/>
        <v>0</v>
      </c>
      <c r="M71" s="677">
        <f t="shared" si="35"/>
        <v>0</v>
      </c>
      <c r="N71" s="677">
        <f t="shared" si="35"/>
        <v>0</v>
      </c>
      <c r="O71" s="677">
        <f t="shared" si="35"/>
        <v>0</v>
      </c>
      <c r="P71" s="677">
        <f t="shared" si="35"/>
        <v>0</v>
      </c>
      <c r="Q71" s="677">
        <f t="shared" si="35"/>
        <v>0</v>
      </c>
      <c r="R71" s="670">
        <f t="shared" si="36"/>
        <v>0</v>
      </c>
      <c r="S71" s="391"/>
    </row>
    <row r="72" spans="1:19" ht="16" customHeight="1" x14ac:dyDescent="0.2">
      <c r="A72" s="1868"/>
      <c r="B72" s="1913" t="s">
        <v>424</v>
      </c>
      <c r="C72" s="1914"/>
      <c r="D72" s="1914"/>
      <c r="E72" s="256">
        <f t="shared" si="35"/>
        <v>0</v>
      </c>
      <c r="F72" s="112">
        <f t="shared" si="35"/>
        <v>0</v>
      </c>
      <c r="G72" s="755">
        <f t="shared" si="35"/>
        <v>0</v>
      </c>
      <c r="H72" s="677">
        <f t="shared" si="35"/>
        <v>0</v>
      </c>
      <c r="I72" s="677">
        <f t="shared" si="35"/>
        <v>0</v>
      </c>
      <c r="J72" s="677">
        <f t="shared" si="35"/>
        <v>0</v>
      </c>
      <c r="K72" s="677">
        <f t="shared" si="35"/>
        <v>0</v>
      </c>
      <c r="L72" s="677">
        <f t="shared" si="35"/>
        <v>0</v>
      </c>
      <c r="M72" s="677">
        <f t="shared" si="35"/>
        <v>0</v>
      </c>
      <c r="N72" s="677">
        <f t="shared" si="35"/>
        <v>0</v>
      </c>
      <c r="O72" s="677">
        <f t="shared" si="35"/>
        <v>0</v>
      </c>
      <c r="P72" s="677">
        <f t="shared" si="35"/>
        <v>0</v>
      </c>
      <c r="Q72" s="677">
        <f t="shared" si="35"/>
        <v>0</v>
      </c>
      <c r="R72" s="670">
        <f t="shared" si="36"/>
        <v>0</v>
      </c>
      <c r="S72" s="391"/>
    </row>
    <row r="73" spans="1:19" ht="16" customHeight="1" x14ac:dyDescent="0.2">
      <c r="A73" s="1868"/>
      <c r="B73" s="1913" t="s">
        <v>425</v>
      </c>
      <c r="C73" s="1914"/>
      <c r="D73" s="1914"/>
      <c r="E73" s="256"/>
      <c r="F73" s="112"/>
      <c r="G73" s="755"/>
      <c r="H73" s="677">
        <f t="shared" si="35"/>
        <v>0</v>
      </c>
      <c r="I73" s="677">
        <f t="shared" si="35"/>
        <v>0</v>
      </c>
      <c r="J73" s="677">
        <f t="shared" si="35"/>
        <v>0</v>
      </c>
      <c r="K73" s="677">
        <f t="shared" si="35"/>
        <v>0</v>
      </c>
      <c r="L73" s="677">
        <f t="shared" si="35"/>
        <v>0</v>
      </c>
      <c r="M73" s="677">
        <f t="shared" si="35"/>
        <v>0</v>
      </c>
      <c r="N73" s="677">
        <f t="shared" si="35"/>
        <v>0</v>
      </c>
      <c r="O73" s="677">
        <f t="shared" si="35"/>
        <v>0</v>
      </c>
      <c r="P73" s="677">
        <f t="shared" si="35"/>
        <v>0</v>
      </c>
      <c r="Q73" s="677">
        <f t="shared" si="35"/>
        <v>0</v>
      </c>
      <c r="R73" s="670">
        <f t="shared" si="36"/>
        <v>0</v>
      </c>
      <c r="S73" s="391"/>
    </row>
    <row r="74" spans="1:19" ht="16" customHeight="1" x14ac:dyDescent="0.2">
      <c r="A74" s="1868"/>
      <c r="B74" s="1913" t="s">
        <v>341</v>
      </c>
      <c r="C74" s="1914"/>
      <c r="D74" s="1914"/>
      <c r="E74" s="256">
        <f>TRUNC(E$65*$R74)</f>
        <v>0</v>
      </c>
      <c r="F74" s="112">
        <f>TRUNC(F$65*$R74)</f>
        <v>0</v>
      </c>
      <c r="G74" s="755">
        <f>TRUNC(G$65*$R74)</f>
        <v>0</v>
      </c>
      <c r="H74" s="677">
        <f t="shared" si="35"/>
        <v>0</v>
      </c>
      <c r="I74" s="677">
        <f t="shared" si="35"/>
        <v>0</v>
      </c>
      <c r="J74" s="677">
        <f t="shared" si="35"/>
        <v>0</v>
      </c>
      <c r="K74" s="677">
        <f t="shared" si="35"/>
        <v>0</v>
      </c>
      <c r="L74" s="677">
        <f t="shared" si="35"/>
        <v>0</v>
      </c>
      <c r="M74" s="677">
        <f t="shared" si="35"/>
        <v>0</v>
      </c>
      <c r="N74" s="677">
        <f t="shared" si="35"/>
        <v>0</v>
      </c>
      <c r="O74" s="677">
        <f t="shared" si="35"/>
        <v>0</v>
      </c>
      <c r="P74" s="677">
        <f t="shared" si="35"/>
        <v>0</v>
      </c>
      <c r="Q74" s="677">
        <f t="shared" si="35"/>
        <v>0</v>
      </c>
      <c r="R74" s="670">
        <f t="shared" si="36"/>
        <v>0</v>
      </c>
      <c r="S74" s="391"/>
    </row>
    <row r="75" spans="1:19" ht="16" customHeight="1" x14ac:dyDescent="0.2">
      <c r="A75" s="1868"/>
      <c r="B75" s="1921" t="s">
        <v>426</v>
      </c>
      <c r="C75" s="1922"/>
      <c r="D75" s="1922"/>
      <c r="E75" s="256"/>
      <c r="F75" s="112"/>
      <c r="G75" s="755"/>
      <c r="H75" s="677">
        <f t="shared" si="35"/>
        <v>0</v>
      </c>
      <c r="I75" s="677">
        <f t="shared" si="35"/>
        <v>0</v>
      </c>
      <c r="J75" s="677">
        <f t="shared" si="35"/>
        <v>0</v>
      </c>
      <c r="K75" s="677">
        <f t="shared" si="35"/>
        <v>0</v>
      </c>
      <c r="L75" s="677">
        <f t="shared" si="35"/>
        <v>0</v>
      </c>
      <c r="M75" s="677">
        <f t="shared" si="35"/>
        <v>0</v>
      </c>
      <c r="N75" s="677">
        <f t="shared" si="35"/>
        <v>0</v>
      </c>
      <c r="O75" s="677">
        <f t="shared" si="35"/>
        <v>0</v>
      </c>
      <c r="P75" s="677">
        <f t="shared" si="35"/>
        <v>0</v>
      </c>
      <c r="Q75" s="677">
        <f t="shared" si="35"/>
        <v>0</v>
      </c>
      <c r="R75" s="670">
        <f t="shared" si="36"/>
        <v>0</v>
      </c>
      <c r="S75" s="391"/>
    </row>
    <row r="76" spans="1:19" ht="16" customHeight="1" x14ac:dyDescent="0.2">
      <c r="A76" s="1868"/>
      <c r="B76" s="1913" t="s">
        <v>427</v>
      </c>
      <c r="C76" s="1914"/>
      <c r="D76" s="1914"/>
      <c r="E76" s="256"/>
      <c r="F76" s="112"/>
      <c r="G76" s="755"/>
      <c r="H76" s="677">
        <f t="shared" si="35"/>
        <v>0</v>
      </c>
      <c r="I76" s="677">
        <f t="shared" si="35"/>
        <v>0</v>
      </c>
      <c r="J76" s="677">
        <f t="shared" si="35"/>
        <v>0</v>
      </c>
      <c r="K76" s="677">
        <f t="shared" si="35"/>
        <v>0</v>
      </c>
      <c r="L76" s="677">
        <f t="shared" si="35"/>
        <v>0</v>
      </c>
      <c r="M76" s="677">
        <f t="shared" si="35"/>
        <v>0</v>
      </c>
      <c r="N76" s="677">
        <f t="shared" si="35"/>
        <v>0</v>
      </c>
      <c r="O76" s="677">
        <f t="shared" si="35"/>
        <v>0</v>
      </c>
      <c r="P76" s="677">
        <f t="shared" si="35"/>
        <v>0</v>
      </c>
      <c r="Q76" s="677">
        <f t="shared" si="35"/>
        <v>0</v>
      </c>
      <c r="R76" s="670">
        <f t="shared" si="36"/>
        <v>0</v>
      </c>
      <c r="S76" s="391"/>
    </row>
    <row r="77" spans="1:19" ht="16" customHeight="1" x14ac:dyDescent="0.2">
      <c r="A77" s="1868"/>
      <c r="B77" s="1926" t="s">
        <v>428</v>
      </c>
      <c r="C77" s="1921" t="s">
        <v>429</v>
      </c>
      <c r="D77" s="1922"/>
      <c r="E77" s="256"/>
      <c r="F77" s="112"/>
      <c r="G77" s="755"/>
      <c r="H77" s="677">
        <f t="shared" ref="H77:Q77" si="37">TRUNC(H$69*$S77)</f>
        <v>0</v>
      </c>
      <c r="I77" s="677">
        <f t="shared" si="37"/>
        <v>0</v>
      </c>
      <c r="J77" s="677">
        <f t="shared" si="37"/>
        <v>0</v>
      </c>
      <c r="K77" s="677">
        <f t="shared" si="37"/>
        <v>0</v>
      </c>
      <c r="L77" s="677">
        <f t="shared" si="37"/>
        <v>0</v>
      </c>
      <c r="M77" s="677">
        <f t="shared" si="37"/>
        <v>0</v>
      </c>
      <c r="N77" s="677">
        <f t="shared" si="37"/>
        <v>0</v>
      </c>
      <c r="O77" s="677">
        <f t="shared" si="37"/>
        <v>0</v>
      </c>
      <c r="P77" s="677">
        <f t="shared" si="37"/>
        <v>0</v>
      </c>
      <c r="Q77" s="677">
        <f t="shared" si="37"/>
        <v>0</v>
      </c>
      <c r="R77" s="670">
        <f t="shared" si="36"/>
        <v>0</v>
      </c>
      <c r="S77" s="391"/>
    </row>
    <row r="78" spans="1:19" ht="16" customHeight="1" x14ac:dyDescent="0.2">
      <c r="A78" s="1868"/>
      <c r="B78" s="1927"/>
      <c r="C78" s="1921" t="s">
        <v>430</v>
      </c>
      <c r="D78" s="1922"/>
      <c r="E78" s="256"/>
      <c r="F78" s="112"/>
      <c r="G78" s="755"/>
      <c r="H78" s="677">
        <f t="shared" ref="H78:Q79" si="38">TRUNC(H$68*$S78)</f>
        <v>0</v>
      </c>
      <c r="I78" s="677">
        <f t="shared" si="38"/>
        <v>0</v>
      </c>
      <c r="J78" s="677">
        <f t="shared" si="38"/>
        <v>0</v>
      </c>
      <c r="K78" s="677">
        <f t="shared" si="38"/>
        <v>0</v>
      </c>
      <c r="L78" s="677">
        <f t="shared" si="38"/>
        <v>0</v>
      </c>
      <c r="M78" s="677">
        <f t="shared" si="38"/>
        <v>0</v>
      </c>
      <c r="N78" s="677">
        <f t="shared" si="38"/>
        <v>0</v>
      </c>
      <c r="O78" s="677">
        <f t="shared" si="38"/>
        <v>0</v>
      </c>
      <c r="P78" s="677">
        <f t="shared" si="38"/>
        <v>0</v>
      </c>
      <c r="Q78" s="677">
        <f t="shared" si="38"/>
        <v>0</v>
      </c>
      <c r="R78" s="670">
        <f t="shared" si="36"/>
        <v>0</v>
      </c>
      <c r="S78" s="391"/>
    </row>
    <row r="79" spans="1:19" ht="16" customHeight="1" x14ac:dyDescent="0.2">
      <c r="A79" s="1868"/>
      <c r="B79" s="1928"/>
      <c r="C79" s="1921" t="s">
        <v>431</v>
      </c>
      <c r="D79" s="1922"/>
      <c r="E79" s="256"/>
      <c r="F79" s="112"/>
      <c r="G79" s="755"/>
      <c r="H79" s="677">
        <f t="shared" si="38"/>
        <v>0</v>
      </c>
      <c r="I79" s="677">
        <f t="shared" si="38"/>
        <v>0</v>
      </c>
      <c r="J79" s="677">
        <f t="shared" si="38"/>
        <v>0</v>
      </c>
      <c r="K79" s="677">
        <f t="shared" si="38"/>
        <v>0</v>
      </c>
      <c r="L79" s="677">
        <f t="shared" si="38"/>
        <v>0</v>
      </c>
      <c r="M79" s="677">
        <f t="shared" si="38"/>
        <v>0</v>
      </c>
      <c r="N79" s="677">
        <f t="shared" si="38"/>
        <v>0</v>
      </c>
      <c r="O79" s="677">
        <f t="shared" si="38"/>
        <v>0</v>
      </c>
      <c r="P79" s="677">
        <f t="shared" si="38"/>
        <v>0</v>
      </c>
      <c r="Q79" s="677">
        <f t="shared" si="38"/>
        <v>0</v>
      </c>
      <c r="R79" s="670">
        <f t="shared" si="36"/>
        <v>0</v>
      </c>
      <c r="S79" s="391"/>
    </row>
    <row r="80" spans="1:19" ht="16" customHeight="1" thickBot="1" x14ac:dyDescent="0.25">
      <c r="A80" s="1868"/>
      <c r="B80" s="1923" t="s">
        <v>22</v>
      </c>
      <c r="C80" s="1924"/>
      <c r="D80" s="1924"/>
      <c r="E80" s="259"/>
      <c r="F80" s="110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600"/>
      <c r="R80" s="679"/>
      <c r="S80" s="392"/>
    </row>
    <row r="81" spans="1:19" ht="16" customHeight="1" thickTop="1" thickBot="1" x14ac:dyDescent="0.25">
      <c r="A81" s="1869"/>
      <c r="B81" s="1917" t="s">
        <v>173</v>
      </c>
      <c r="C81" s="1918"/>
      <c r="D81" s="1918"/>
      <c r="E81" s="382">
        <f t="shared" ref="E81:Q81" si="39">SUM(E70:E80)</f>
        <v>0</v>
      </c>
      <c r="F81" s="383">
        <f t="shared" si="39"/>
        <v>0</v>
      </c>
      <c r="G81" s="384">
        <f t="shared" si="39"/>
        <v>0</v>
      </c>
      <c r="H81" s="384">
        <f t="shared" si="39"/>
        <v>0</v>
      </c>
      <c r="I81" s="384">
        <f t="shared" si="39"/>
        <v>0</v>
      </c>
      <c r="J81" s="384">
        <f t="shared" si="39"/>
        <v>0</v>
      </c>
      <c r="K81" s="384">
        <f t="shared" si="39"/>
        <v>0</v>
      </c>
      <c r="L81" s="384">
        <f t="shared" si="39"/>
        <v>0</v>
      </c>
      <c r="M81" s="384">
        <f t="shared" si="39"/>
        <v>0</v>
      </c>
      <c r="N81" s="384">
        <f t="shared" si="39"/>
        <v>0</v>
      </c>
      <c r="O81" s="384">
        <f t="shared" si="39"/>
        <v>0</v>
      </c>
      <c r="P81" s="384">
        <f t="shared" si="39"/>
        <v>0</v>
      </c>
      <c r="Q81" s="385">
        <f t="shared" si="39"/>
        <v>0</v>
      </c>
      <c r="R81" s="672">
        <f>ROUNDUP(S81/10,0)</f>
        <v>0</v>
      </c>
      <c r="S81" s="393"/>
    </row>
    <row r="82" spans="1:19" ht="16" customHeight="1" thickBot="1" x14ac:dyDescent="0.25">
      <c r="A82" s="1919" t="s">
        <v>177</v>
      </c>
      <c r="B82" s="1920"/>
      <c r="C82" s="1920"/>
      <c r="D82" s="1920"/>
      <c r="E82" s="382">
        <f t="shared" ref="E82:Q82" si="40">E69-E81</f>
        <v>0</v>
      </c>
      <c r="F82" s="383">
        <f t="shared" si="40"/>
        <v>0</v>
      </c>
      <c r="G82" s="384">
        <f t="shared" si="40"/>
        <v>0</v>
      </c>
      <c r="H82" s="384">
        <f t="shared" si="40"/>
        <v>0</v>
      </c>
      <c r="I82" s="384">
        <f t="shared" si="40"/>
        <v>0</v>
      </c>
      <c r="J82" s="384">
        <f t="shared" si="40"/>
        <v>0</v>
      </c>
      <c r="K82" s="384">
        <f t="shared" si="40"/>
        <v>0</v>
      </c>
      <c r="L82" s="384">
        <f t="shared" si="40"/>
        <v>0</v>
      </c>
      <c r="M82" s="384">
        <f t="shared" si="40"/>
        <v>0</v>
      </c>
      <c r="N82" s="384">
        <f t="shared" si="40"/>
        <v>0</v>
      </c>
      <c r="O82" s="384">
        <f t="shared" si="40"/>
        <v>0</v>
      </c>
      <c r="P82" s="384">
        <f t="shared" si="40"/>
        <v>0</v>
      </c>
      <c r="Q82" s="384">
        <f t="shared" si="40"/>
        <v>0</v>
      </c>
      <c r="R82" s="680">
        <f>ROUNDUP(S82/10,0)</f>
        <v>0</v>
      </c>
      <c r="S82" s="393"/>
    </row>
    <row r="83" spans="1:19" ht="16" customHeight="1" thickBot="1" x14ac:dyDescent="0.25">
      <c r="A83" s="1929" t="s">
        <v>435</v>
      </c>
      <c r="B83" s="1929"/>
      <c r="C83" s="1929"/>
      <c r="D83" s="263"/>
      <c r="F83" s="1853"/>
      <c r="G83" s="1853"/>
      <c r="H83" s="116"/>
      <c r="I83" s="116"/>
      <c r="N83" s="113"/>
      <c r="O83" s="113"/>
      <c r="P83" s="1850" t="s">
        <v>66</v>
      </c>
      <c r="Q83" s="1850"/>
      <c r="R83" s="113" t="s">
        <v>66</v>
      </c>
      <c r="S83" s="113"/>
    </row>
    <row r="84" spans="1:19" ht="16" customHeight="1" thickBot="1" x14ac:dyDescent="0.25">
      <c r="A84" s="1908"/>
      <c r="B84" s="1909"/>
      <c r="C84" s="1909"/>
      <c r="D84" s="1909"/>
      <c r="E84" s="659" t="s">
        <v>415</v>
      </c>
      <c r="F84" s="660" t="s">
        <v>415</v>
      </c>
      <c r="G84" s="661" t="s">
        <v>415</v>
      </c>
      <c r="H84" s="661" t="s">
        <v>126</v>
      </c>
      <c r="I84" s="661" t="s">
        <v>127</v>
      </c>
      <c r="J84" s="661" t="s">
        <v>128</v>
      </c>
      <c r="K84" s="661" t="s">
        <v>129</v>
      </c>
      <c r="L84" s="661" t="s">
        <v>130</v>
      </c>
      <c r="M84" s="661" t="s">
        <v>131</v>
      </c>
      <c r="N84" s="661" t="s">
        <v>132</v>
      </c>
      <c r="O84" s="661" t="s">
        <v>133</v>
      </c>
      <c r="P84" s="661" t="s">
        <v>134</v>
      </c>
      <c r="Q84" s="662" t="s">
        <v>135</v>
      </c>
      <c r="R84" s="663" t="s">
        <v>416</v>
      </c>
      <c r="S84" s="681" t="s">
        <v>432</v>
      </c>
    </row>
    <row r="85" spans="1:19" ht="16" customHeight="1" x14ac:dyDescent="0.2">
      <c r="A85" s="1910" t="s">
        <v>156</v>
      </c>
      <c r="B85" s="1911" t="s">
        <v>418</v>
      </c>
      <c r="C85" s="1912"/>
      <c r="D85" s="1912"/>
      <c r="E85" s="255"/>
      <c r="F85" s="114"/>
      <c r="G85" s="665"/>
      <c r="H85" s="665"/>
      <c r="I85" s="665"/>
      <c r="J85" s="665"/>
      <c r="K85" s="665"/>
      <c r="L85" s="665"/>
      <c r="M85" s="665"/>
      <c r="N85" s="665"/>
      <c r="O85" s="665"/>
      <c r="P85" s="665"/>
      <c r="Q85" s="666"/>
      <c r="R85" s="667"/>
      <c r="S85" s="386"/>
    </row>
    <row r="86" spans="1:19" ht="16" customHeight="1" x14ac:dyDescent="0.2">
      <c r="A86" s="1868"/>
      <c r="B86" s="1913" t="s">
        <v>419</v>
      </c>
      <c r="C86" s="1914"/>
      <c r="D86" s="668" t="s">
        <v>420</v>
      </c>
      <c r="E86" s="256"/>
      <c r="F86" s="112"/>
      <c r="G86" s="755"/>
      <c r="H86" s="669"/>
      <c r="I86" s="669"/>
      <c r="J86" s="669"/>
      <c r="K86" s="669"/>
      <c r="L86" s="669"/>
      <c r="M86" s="669"/>
      <c r="N86" s="669"/>
      <c r="O86" s="669"/>
      <c r="P86" s="669"/>
      <c r="Q86" s="669"/>
      <c r="R86" s="670"/>
      <c r="S86" s="387"/>
    </row>
    <row r="87" spans="1:19" ht="16" customHeight="1" x14ac:dyDescent="0.2">
      <c r="A87" s="1868"/>
      <c r="B87" s="1913" t="s">
        <v>215</v>
      </c>
      <c r="C87" s="1914"/>
      <c r="D87" s="671" t="s">
        <v>421</v>
      </c>
      <c r="E87" s="256"/>
      <c r="F87" s="112"/>
      <c r="G87" s="755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672"/>
      <c r="S87" s="388"/>
    </row>
    <row r="88" spans="1:19" ht="16" customHeight="1" thickBot="1" x14ac:dyDescent="0.25">
      <c r="A88" s="1868"/>
      <c r="B88" s="1915" t="s">
        <v>422</v>
      </c>
      <c r="C88" s="1916"/>
      <c r="D88" s="671" t="s">
        <v>441</v>
      </c>
      <c r="E88" s="259"/>
      <c r="F88" s="110"/>
      <c r="G88" s="599"/>
      <c r="H88" s="673">
        <f>TRUNC(H85/10*H86)</f>
        <v>0</v>
      </c>
      <c r="I88" s="673">
        <f t="shared" ref="I88:Q88" si="41">TRUNC(I85/10*I86)</f>
        <v>0</v>
      </c>
      <c r="J88" s="673">
        <f t="shared" si="41"/>
        <v>0</v>
      </c>
      <c r="K88" s="673">
        <f t="shared" si="41"/>
        <v>0</v>
      </c>
      <c r="L88" s="673">
        <f t="shared" si="41"/>
        <v>0</v>
      </c>
      <c r="M88" s="673">
        <f t="shared" si="41"/>
        <v>0</v>
      </c>
      <c r="N88" s="673">
        <f t="shared" si="41"/>
        <v>0</v>
      </c>
      <c r="O88" s="673">
        <f t="shared" si="41"/>
        <v>0</v>
      </c>
      <c r="P88" s="673">
        <f t="shared" si="41"/>
        <v>0</v>
      </c>
      <c r="Q88" s="673">
        <f t="shared" si="41"/>
        <v>0</v>
      </c>
      <c r="R88" s="672"/>
      <c r="S88" s="388"/>
    </row>
    <row r="89" spans="1:19" ht="16" customHeight="1" thickTop="1" thickBot="1" x14ac:dyDescent="0.25">
      <c r="A89" s="1869"/>
      <c r="B89" s="1917" t="s">
        <v>174</v>
      </c>
      <c r="C89" s="1918"/>
      <c r="D89" s="1918"/>
      <c r="E89" s="682"/>
      <c r="F89" s="683"/>
      <c r="G89" s="1309"/>
      <c r="H89" s="381">
        <f t="shared" ref="H89:Q89" si="42">TRUNC(H88*H87)</f>
        <v>0</v>
      </c>
      <c r="I89" s="381">
        <f t="shared" si="42"/>
        <v>0</v>
      </c>
      <c r="J89" s="381">
        <f t="shared" si="42"/>
        <v>0</v>
      </c>
      <c r="K89" s="381">
        <f t="shared" si="42"/>
        <v>0</v>
      </c>
      <c r="L89" s="381">
        <f t="shared" si="42"/>
        <v>0</v>
      </c>
      <c r="M89" s="381">
        <f t="shared" si="42"/>
        <v>0</v>
      </c>
      <c r="N89" s="381">
        <f t="shared" si="42"/>
        <v>0</v>
      </c>
      <c r="O89" s="381">
        <f t="shared" si="42"/>
        <v>0</v>
      </c>
      <c r="P89" s="381">
        <f t="shared" si="42"/>
        <v>0</v>
      </c>
      <c r="Q89" s="381">
        <f t="shared" si="42"/>
        <v>0</v>
      </c>
      <c r="R89" s="674"/>
      <c r="S89" s="389"/>
    </row>
    <row r="90" spans="1:19" ht="16" customHeight="1" x14ac:dyDescent="0.2">
      <c r="A90" s="1925" t="s">
        <v>157</v>
      </c>
      <c r="B90" s="1911" t="s">
        <v>423</v>
      </c>
      <c r="C90" s="1912"/>
      <c r="D90" s="1912"/>
      <c r="E90" s="255"/>
      <c r="F90" s="114"/>
      <c r="G90" s="665"/>
      <c r="H90" s="675">
        <f t="shared" ref="H90:Q96" si="43">TRUNC(H$85*$R90)</f>
        <v>0</v>
      </c>
      <c r="I90" s="675">
        <f t="shared" si="43"/>
        <v>0</v>
      </c>
      <c r="J90" s="675">
        <f t="shared" si="43"/>
        <v>0</v>
      </c>
      <c r="K90" s="675">
        <f t="shared" si="43"/>
        <v>0</v>
      </c>
      <c r="L90" s="675">
        <f t="shared" si="43"/>
        <v>0</v>
      </c>
      <c r="M90" s="675">
        <f t="shared" si="43"/>
        <v>0</v>
      </c>
      <c r="N90" s="675">
        <f t="shared" si="43"/>
        <v>0</v>
      </c>
      <c r="O90" s="675">
        <f t="shared" si="43"/>
        <v>0</v>
      </c>
      <c r="P90" s="675">
        <f t="shared" si="43"/>
        <v>0</v>
      </c>
      <c r="Q90" s="675">
        <f t="shared" si="43"/>
        <v>0</v>
      </c>
      <c r="R90" s="676">
        <f t="shared" ref="R90:R99" si="44">ROUNDUP(S90/10,0)</f>
        <v>0</v>
      </c>
      <c r="S90" s="390"/>
    </row>
    <row r="91" spans="1:19" ht="16" customHeight="1" x14ac:dyDescent="0.2">
      <c r="A91" s="1868"/>
      <c r="B91" s="1913" t="s">
        <v>329</v>
      </c>
      <c r="C91" s="1914"/>
      <c r="D91" s="1914"/>
      <c r="E91" s="256"/>
      <c r="F91" s="112"/>
      <c r="G91" s="755"/>
      <c r="H91" s="677">
        <f t="shared" si="43"/>
        <v>0</v>
      </c>
      <c r="I91" s="677">
        <f t="shared" si="43"/>
        <v>0</v>
      </c>
      <c r="J91" s="677">
        <f t="shared" si="43"/>
        <v>0</v>
      </c>
      <c r="K91" s="677">
        <f t="shared" si="43"/>
        <v>0</v>
      </c>
      <c r="L91" s="677">
        <f t="shared" si="43"/>
        <v>0</v>
      </c>
      <c r="M91" s="677">
        <f t="shared" si="43"/>
        <v>0</v>
      </c>
      <c r="N91" s="677">
        <f t="shared" si="43"/>
        <v>0</v>
      </c>
      <c r="O91" s="677">
        <f t="shared" si="43"/>
        <v>0</v>
      </c>
      <c r="P91" s="677">
        <f t="shared" si="43"/>
        <v>0</v>
      </c>
      <c r="Q91" s="677">
        <f t="shared" si="43"/>
        <v>0</v>
      </c>
      <c r="R91" s="670">
        <f t="shared" si="44"/>
        <v>0</v>
      </c>
      <c r="S91" s="391"/>
    </row>
    <row r="92" spans="1:19" ht="16" customHeight="1" x14ac:dyDescent="0.2">
      <c r="A92" s="1868"/>
      <c r="B92" s="1913" t="s">
        <v>424</v>
      </c>
      <c r="C92" s="1914"/>
      <c r="D92" s="1914"/>
      <c r="E92" s="256"/>
      <c r="F92" s="112"/>
      <c r="G92" s="755"/>
      <c r="H92" s="677">
        <f t="shared" si="43"/>
        <v>0</v>
      </c>
      <c r="I92" s="677">
        <f t="shared" si="43"/>
        <v>0</v>
      </c>
      <c r="J92" s="677">
        <f t="shared" si="43"/>
        <v>0</v>
      </c>
      <c r="K92" s="677">
        <f t="shared" si="43"/>
        <v>0</v>
      </c>
      <c r="L92" s="677">
        <f t="shared" si="43"/>
        <v>0</v>
      </c>
      <c r="M92" s="677">
        <f t="shared" si="43"/>
        <v>0</v>
      </c>
      <c r="N92" s="677">
        <f t="shared" si="43"/>
        <v>0</v>
      </c>
      <c r="O92" s="677">
        <f t="shared" si="43"/>
        <v>0</v>
      </c>
      <c r="P92" s="677">
        <f t="shared" si="43"/>
        <v>0</v>
      </c>
      <c r="Q92" s="677">
        <f t="shared" si="43"/>
        <v>0</v>
      </c>
      <c r="R92" s="670">
        <f t="shared" si="44"/>
        <v>0</v>
      </c>
      <c r="S92" s="391"/>
    </row>
    <row r="93" spans="1:19" ht="16" customHeight="1" x14ac:dyDescent="0.2">
      <c r="A93" s="1868"/>
      <c r="B93" s="1913" t="s">
        <v>425</v>
      </c>
      <c r="C93" s="1914"/>
      <c r="D93" s="1914"/>
      <c r="E93" s="256"/>
      <c r="F93" s="112"/>
      <c r="G93" s="755"/>
      <c r="H93" s="677">
        <f t="shared" si="43"/>
        <v>0</v>
      </c>
      <c r="I93" s="677">
        <f t="shared" si="43"/>
        <v>0</v>
      </c>
      <c r="J93" s="677">
        <f t="shared" si="43"/>
        <v>0</v>
      </c>
      <c r="K93" s="677">
        <f t="shared" si="43"/>
        <v>0</v>
      </c>
      <c r="L93" s="677">
        <f t="shared" si="43"/>
        <v>0</v>
      </c>
      <c r="M93" s="677">
        <f t="shared" si="43"/>
        <v>0</v>
      </c>
      <c r="N93" s="677">
        <f t="shared" si="43"/>
        <v>0</v>
      </c>
      <c r="O93" s="677">
        <f t="shared" si="43"/>
        <v>0</v>
      </c>
      <c r="P93" s="677">
        <f t="shared" si="43"/>
        <v>0</v>
      </c>
      <c r="Q93" s="677">
        <f t="shared" si="43"/>
        <v>0</v>
      </c>
      <c r="R93" s="670">
        <f t="shared" si="44"/>
        <v>0</v>
      </c>
      <c r="S93" s="391"/>
    </row>
    <row r="94" spans="1:19" ht="16" customHeight="1" x14ac:dyDescent="0.2">
      <c r="A94" s="1868"/>
      <c r="B94" s="1913" t="s">
        <v>341</v>
      </c>
      <c r="C94" s="1914"/>
      <c r="D94" s="1914"/>
      <c r="E94" s="256"/>
      <c r="F94" s="112"/>
      <c r="G94" s="755"/>
      <c r="H94" s="677">
        <f t="shared" si="43"/>
        <v>0</v>
      </c>
      <c r="I94" s="677">
        <f t="shared" si="43"/>
        <v>0</v>
      </c>
      <c r="J94" s="677">
        <f t="shared" si="43"/>
        <v>0</v>
      </c>
      <c r="K94" s="677">
        <f t="shared" si="43"/>
        <v>0</v>
      </c>
      <c r="L94" s="677">
        <f t="shared" si="43"/>
        <v>0</v>
      </c>
      <c r="M94" s="677">
        <f t="shared" si="43"/>
        <v>0</v>
      </c>
      <c r="N94" s="677">
        <f t="shared" si="43"/>
        <v>0</v>
      </c>
      <c r="O94" s="677">
        <f t="shared" si="43"/>
        <v>0</v>
      </c>
      <c r="P94" s="677">
        <f t="shared" si="43"/>
        <v>0</v>
      </c>
      <c r="Q94" s="677">
        <f t="shared" si="43"/>
        <v>0</v>
      </c>
      <c r="R94" s="670">
        <f t="shared" si="44"/>
        <v>0</v>
      </c>
      <c r="S94" s="391"/>
    </row>
    <row r="95" spans="1:19" ht="16" customHeight="1" x14ac:dyDescent="0.2">
      <c r="A95" s="1868"/>
      <c r="B95" s="1921" t="s">
        <v>426</v>
      </c>
      <c r="C95" s="1922"/>
      <c r="D95" s="1922"/>
      <c r="E95" s="256"/>
      <c r="F95" s="112"/>
      <c r="G95" s="755"/>
      <c r="H95" s="677">
        <f t="shared" si="43"/>
        <v>0</v>
      </c>
      <c r="I95" s="677">
        <f t="shared" si="43"/>
        <v>0</v>
      </c>
      <c r="J95" s="677">
        <f t="shared" si="43"/>
        <v>0</v>
      </c>
      <c r="K95" s="677">
        <f t="shared" si="43"/>
        <v>0</v>
      </c>
      <c r="L95" s="677">
        <f t="shared" si="43"/>
        <v>0</v>
      </c>
      <c r="M95" s="677">
        <f t="shared" si="43"/>
        <v>0</v>
      </c>
      <c r="N95" s="677">
        <f t="shared" si="43"/>
        <v>0</v>
      </c>
      <c r="O95" s="677">
        <f t="shared" si="43"/>
        <v>0</v>
      </c>
      <c r="P95" s="677">
        <f t="shared" si="43"/>
        <v>0</v>
      </c>
      <c r="Q95" s="677">
        <f t="shared" si="43"/>
        <v>0</v>
      </c>
      <c r="R95" s="670">
        <f t="shared" si="44"/>
        <v>0</v>
      </c>
      <c r="S95" s="391"/>
    </row>
    <row r="96" spans="1:19" ht="16" customHeight="1" x14ac:dyDescent="0.2">
      <c r="A96" s="1868"/>
      <c r="B96" s="1913" t="s">
        <v>427</v>
      </c>
      <c r="C96" s="1914"/>
      <c r="D96" s="1914"/>
      <c r="E96" s="256"/>
      <c r="F96" s="112"/>
      <c r="G96" s="755"/>
      <c r="H96" s="677">
        <f t="shared" si="43"/>
        <v>0</v>
      </c>
      <c r="I96" s="677">
        <f t="shared" si="43"/>
        <v>0</v>
      </c>
      <c r="J96" s="677">
        <f t="shared" si="43"/>
        <v>0</v>
      </c>
      <c r="K96" s="677">
        <f t="shared" si="43"/>
        <v>0</v>
      </c>
      <c r="L96" s="677">
        <f t="shared" si="43"/>
        <v>0</v>
      </c>
      <c r="M96" s="677">
        <f t="shared" si="43"/>
        <v>0</v>
      </c>
      <c r="N96" s="677">
        <f t="shared" si="43"/>
        <v>0</v>
      </c>
      <c r="O96" s="677">
        <f t="shared" si="43"/>
        <v>0</v>
      </c>
      <c r="P96" s="677">
        <f t="shared" si="43"/>
        <v>0</v>
      </c>
      <c r="Q96" s="677">
        <f t="shared" si="43"/>
        <v>0</v>
      </c>
      <c r="R96" s="670">
        <f t="shared" si="44"/>
        <v>0</v>
      </c>
      <c r="S96" s="391"/>
    </row>
    <row r="97" spans="1:19" ht="16" customHeight="1" x14ac:dyDescent="0.2">
      <c r="A97" s="1868"/>
      <c r="B97" s="1926" t="s">
        <v>428</v>
      </c>
      <c r="C97" s="1921" t="s">
        <v>429</v>
      </c>
      <c r="D97" s="1922"/>
      <c r="E97" s="256"/>
      <c r="F97" s="112"/>
      <c r="G97" s="755"/>
      <c r="H97" s="677">
        <f t="shared" ref="H97:Q97" si="45">TRUNC(H$89*$S97)</f>
        <v>0</v>
      </c>
      <c r="I97" s="677">
        <f t="shared" si="45"/>
        <v>0</v>
      </c>
      <c r="J97" s="677">
        <f t="shared" si="45"/>
        <v>0</v>
      </c>
      <c r="K97" s="677">
        <f t="shared" si="45"/>
        <v>0</v>
      </c>
      <c r="L97" s="677">
        <f t="shared" si="45"/>
        <v>0</v>
      </c>
      <c r="M97" s="677">
        <f t="shared" si="45"/>
        <v>0</v>
      </c>
      <c r="N97" s="677">
        <f t="shared" si="45"/>
        <v>0</v>
      </c>
      <c r="O97" s="677">
        <f t="shared" si="45"/>
        <v>0</v>
      </c>
      <c r="P97" s="677">
        <f t="shared" si="45"/>
        <v>0</v>
      </c>
      <c r="Q97" s="677">
        <f t="shared" si="45"/>
        <v>0</v>
      </c>
      <c r="R97" s="670">
        <f t="shared" si="44"/>
        <v>0</v>
      </c>
      <c r="S97" s="391"/>
    </row>
    <row r="98" spans="1:19" ht="16" customHeight="1" x14ac:dyDescent="0.2">
      <c r="A98" s="1868"/>
      <c r="B98" s="1927"/>
      <c r="C98" s="1921" t="s">
        <v>430</v>
      </c>
      <c r="D98" s="1922"/>
      <c r="E98" s="256"/>
      <c r="F98" s="112"/>
      <c r="G98" s="755"/>
      <c r="H98" s="677">
        <f t="shared" ref="H98:Q99" si="46">TRUNC(H$88*$S98)</f>
        <v>0</v>
      </c>
      <c r="I98" s="677">
        <f t="shared" si="46"/>
        <v>0</v>
      </c>
      <c r="J98" s="677">
        <f t="shared" si="46"/>
        <v>0</v>
      </c>
      <c r="K98" s="677">
        <f t="shared" si="46"/>
        <v>0</v>
      </c>
      <c r="L98" s="677">
        <f t="shared" si="46"/>
        <v>0</v>
      </c>
      <c r="M98" s="677">
        <f t="shared" si="46"/>
        <v>0</v>
      </c>
      <c r="N98" s="677">
        <f t="shared" si="46"/>
        <v>0</v>
      </c>
      <c r="O98" s="677">
        <f t="shared" si="46"/>
        <v>0</v>
      </c>
      <c r="P98" s="677">
        <f t="shared" si="46"/>
        <v>0</v>
      </c>
      <c r="Q98" s="677">
        <f t="shared" si="46"/>
        <v>0</v>
      </c>
      <c r="R98" s="670">
        <f t="shared" si="44"/>
        <v>0</v>
      </c>
      <c r="S98" s="391"/>
    </row>
    <row r="99" spans="1:19" ht="16" customHeight="1" x14ac:dyDescent="0.2">
      <c r="A99" s="1868"/>
      <c r="B99" s="1928"/>
      <c r="C99" s="1921" t="s">
        <v>431</v>
      </c>
      <c r="D99" s="1922"/>
      <c r="E99" s="256"/>
      <c r="F99" s="112"/>
      <c r="G99" s="755"/>
      <c r="H99" s="677">
        <f t="shared" si="46"/>
        <v>0</v>
      </c>
      <c r="I99" s="677">
        <f t="shared" si="46"/>
        <v>0</v>
      </c>
      <c r="J99" s="677">
        <f t="shared" si="46"/>
        <v>0</v>
      </c>
      <c r="K99" s="677">
        <f t="shared" si="46"/>
        <v>0</v>
      </c>
      <c r="L99" s="677">
        <f t="shared" si="46"/>
        <v>0</v>
      </c>
      <c r="M99" s="677">
        <f t="shared" si="46"/>
        <v>0</v>
      </c>
      <c r="N99" s="677">
        <f t="shared" si="46"/>
        <v>0</v>
      </c>
      <c r="O99" s="677">
        <f t="shared" si="46"/>
        <v>0</v>
      </c>
      <c r="P99" s="677">
        <f t="shared" si="46"/>
        <v>0</v>
      </c>
      <c r="Q99" s="677">
        <f t="shared" si="46"/>
        <v>0</v>
      </c>
      <c r="R99" s="670">
        <f t="shared" si="44"/>
        <v>0</v>
      </c>
      <c r="S99" s="391"/>
    </row>
    <row r="100" spans="1:19" ht="16" customHeight="1" thickBot="1" x14ac:dyDescent="0.25">
      <c r="A100" s="1868"/>
      <c r="B100" s="1923" t="s">
        <v>22</v>
      </c>
      <c r="C100" s="1924"/>
      <c r="D100" s="1924"/>
      <c r="E100" s="259"/>
      <c r="F100" s="110"/>
      <c r="G100" s="599"/>
      <c r="H100" s="599"/>
      <c r="I100" s="599"/>
      <c r="J100" s="599"/>
      <c r="K100" s="599"/>
      <c r="L100" s="599"/>
      <c r="M100" s="599"/>
      <c r="N100" s="599"/>
      <c r="O100" s="599"/>
      <c r="P100" s="599"/>
      <c r="Q100" s="600"/>
      <c r="R100" s="679"/>
      <c r="S100" s="392"/>
    </row>
    <row r="101" spans="1:19" ht="16" customHeight="1" thickTop="1" thickBot="1" x14ac:dyDescent="0.25">
      <c r="A101" s="1869"/>
      <c r="B101" s="1917" t="s">
        <v>173</v>
      </c>
      <c r="C101" s="1918"/>
      <c r="D101" s="1918"/>
      <c r="E101" s="382">
        <f t="shared" ref="E101:Q101" si="47">SUM(E90:E100)</f>
        <v>0</v>
      </c>
      <c r="F101" s="383">
        <f t="shared" si="47"/>
        <v>0</v>
      </c>
      <c r="G101" s="384">
        <f t="shared" si="47"/>
        <v>0</v>
      </c>
      <c r="H101" s="384">
        <f t="shared" si="47"/>
        <v>0</v>
      </c>
      <c r="I101" s="384">
        <f t="shared" si="47"/>
        <v>0</v>
      </c>
      <c r="J101" s="384">
        <f t="shared" si="47"/>
        <v>0</v>
      </c>
      <c r="K101" s="384">
        <f t="shared" si="47"/>
        <v>0</v>
      </c>
      <c r="L101" s="384">
        <f t="shared" si="47"/>
        <v>0</v>
      </c>
      <c r="M101" s="384">
        <f t="shared" si="47"/>
        <v>0</v>
      </c>
      <c r="N101" s="384">
        <f t="shared" si="47"/>
        <v>0</v>
      </c>
      <c r="O101" s="384">
        <f t="shared" si="47"/>
        <v>0</v>
      </c>
      <c r="P101" s="384">
        <f t="shared" si="47"/>
        <v>0</v>
      </c>
      <c r="Q101" s="385">
        <f t="shared" si="47"/>
        <v>0</v>
      </c>
      <c r="R101" s="672">
        <f>ROUNDUP(S101/10,0)</f>
        <v>0</v>
      </c>
      <c r="S101" s="393"/>
    </row>
    <row r="102" spans="1:19" ht="16" customHeight="1" thickBot="1" x14ac:dyDescent="0.25">
      <c r="A102" s="1919" t="s">
        <v>177</v>
      </c>
      <c r="B102" s="1920"/>
      <c r="C102" s="1920"/>
      <c r="D102" s="1920"/>
      <c r="E102" s="382">
        <f t="shared" ref="E102:Q102" si="48">E89-E101</f>
        <v>0</v>
      </c>
      <c r="F102" s="383">
        <f t="shared" si="48"/>
        <v>0</v>
      </c>
      <c r="G102" s="384">
        <f t="shared" si="48"/>
        <v>0</v>
      </c>
      <c r="H102" s="384">
        <f t="shared" si="48"/>
        <v>0</v>
      </c>
      <c r="I102" s="384">
        <f t="shared" si="48"/>
        <v>0</v>
      </c>
      <c r="J102" s="384">
        <f t="shared" si="48"/>
        <v>0</v>
      </c>
      <c r="K102" s="384">
        <f t="shared" si="48"/>
        <v>0</v>
      </c>
      <c r="L102" s="384">
        <f t="shared" si="48"/>
        <v>0</v>
      </c>
      <c r="M102" s="384">
        <f t="shared" si="48"/>
        <v>0</v>
      </c>
      <c r="N102" s="384">
        <f t="shared" si="48"/>
        <v>0</v>
      </c>
      <c r="O102" s="384">
        <f t="shared" si="48"/>
        <v>0</v>
      </c>
      <c r="P102" s="384">
        <f t="shared" si="48"/>
        <v>0</v>
      </c>
      <c r="Q102" s="384">
        <f t="shared" si="48"/>
        <v>0</v>
      </c>
      <c r="R102" s="680">
        <f>ROUNDUP(S102/10,0)</f>
        <v>0</v>
      </c>
      <c r="S102" s="393"/>
    </row>
    <row r="103" spans="1:19" ht="16" customHeight="1" thickBot="1" x14ac:dyDescent="0.25">
      <c r="A103" s="1929" t="s">
        <v>436</v>
      </c>
      <c r="B103" s="1929"/>
      <c r="C103" s="1929"/>
      <c r="D103" s="263"/>
      <c r="F103" s="1853"/>
      <c r="G103" s="1853"/>
      <c r="H103" s="116"/>
      <c r="I103" s="116"/>
      <c r="N103" s="113"/>
      <c r="O103" s="113"/>
      <c r="P103" s="1850" t="s">
        <v>66</v>
      </c>
      <c r="Q103" s="1850"/>
      <c r="R103" s="113" t="s">
        <v>66</v>
      </c>
      <c r="S103" s="113"/>
    </row>
    <row r="104" spans="1:19" ht="16" customHeight="1" thickBot="1" x14ac:dyDescent="0.25">
      <c r="A104" s="1908"/>
      <c r="B104" s="1909"/>
      <c r="C104" s="1909"/>
      <c r="D104" s="1909"/>
      <c r="E104" s="659" t="s">
        <v>415</v>
      </c>
      <c r="F104" s="660" t="s">
        <v>415</v>
      </c>
      <c r="G104" s="661" t="s">
        <v>415</v>
      </c>
      <c r="H104" s="661" t="s">
        <v>126</v>
      </c>
      <c r="I104" s="661" t="s">
        <v>127</v>
      </c>
      <c r="J104" s="661" t="s">
        <v>128</v>
      </c>
      <c r="K104" s="661" t="s">
        <v>129</v>
      </c>
      <c r="L104" s="661" t="s">
        <v>130</v>
      </c>
      <c r="M104" s="661" t="s">
        <v>131</v>
      </c>
      <c r="N104" s="661" t="s">
        <v>132</v>
      </c>
      <c r="O104" s="661" t="s">
        <v>133</v>
      </c>
      <c r="P104" s="661" t="s">
        <v>134</v>
      </c>
      <c r="Q104" s="662" t="s">
        <v>135</v>
      </c>
      <c r="R104" s="663" t="s">
        <v>416</v>
      </c>
      <c r="S104" s="681" t="s">
        <v>432</v>
      </c>
    </row>
    <row r="105" spans="1:19" ht="16" customHeight="1" x14ac:dyDescent="0.2">
      <c r="A105" s="1910" t="s">
        <v>156</v>
      </c>
      <c r="B105" s="1911" t="s">
        <v>442</v>
      </c>
      <c r="C105" s="1912"/>
      <c r="D105" s="1912"/>
      <c r="E105" s="255"/>
      <c r="F105" s="114"/>
      <c r="G105" s="665"/>
      <c r="H105" s="665"/>
      <c r="I105" s="665"/>
      <c r="J105" s="665"/>
      <c r="K105" s="665"/>
      <c r="L105" s="665"/>
      <c r="M105" s="665"/>
      <c r="N105" s="665"/>
      <c r="O105" s="665"/>
      <c r="P105" s="665"/>
      <c r="Q105" s="666"/>
      <c r="R105" s="667"/>
      <c r="S105" s="386"/>
    </row>
    <row r="106" spans="1:19" ht="16" customHeight="1" x14ac:dyDescent="0.2">
      <c r="A106" s="1868"/>
      <c r="B106" s="1913" t="s">
        <v>443</v>
      </c>
      <c r="C106" s="1914"/>
      <c r="D106" s="668" t="s">
        <v>444</v>
      </c>
      <c r="E106" s="256"/>
      <c r="F106" s="112"/>
      <c r="G106" s="755"/>
      <c r="H106" s="669"/>
      <c r="I106" s="669"/>
      <c r="J106" s="669"/>
      <c r="K106" s="669"/>
      <c r="L106" s="669"/>
      <c r="M106" s="669"/>
      <c r="N106" s="669"/>
      <c r="O106" s="669"/>
      <c r="P106" s="669"/>
      <c r="Q106" s="669"/>
      <c r="R106" s="670"/>
      <c r="S106" s="387"/>
    </row>
    <row r="107" spans="1:19" ht="16" customHeight="1" x14ac:dyDescent="0.2">
      <c r="A107" s="1868"/>
      <c r="B107" s="1913" t="s">
        <v>215</v>
      </c>
      <c r="C107" s="1914"/>
      <c r="D107" s="671" t="s">
        <v>421</v>
      </c>
      <c r="E107" s="256"/>
      <c r="F107" s="112"/>
      <c r="G107" s="755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672"/>
      <c r="S107" s="388"/>
    </row>
    <row r="108" spans="1:19" ht="16" customHeight="1" thickBot="1" x14ac:dyDescent="0.25">
      <c r="A108" s="1868"/>
      <c r="B108" s="1915" t="s">
        <v>422</v>
      </c>
      <c r="C108" s="1916"/>
      <c r="D108" s="671" t="s">
        <v>445</v>
      </c>
      <c r="E108" s="259"/>
      <c r="F108" s="110"/>
      <c r="G108" s="599"/>
      <c r="H108" s="673">
        <f>TRUNC(H105/10*H106)</f>
        <v>0</v>
      </c>
      <c r="I108" s="673">
        <f t="shared" ref="I108:Q108" si="49">TRUNC(I105/10*I106)</f>
        <v>0</v>
      </c>
      <c r="J108" s="673">
        <f t="shared" si="49"/>
        <v>0</v>
      </c>
      <c r="K108" s="673">
        <f t="shared" si="49"/>
        <v>0</v>
      </c>
      <c r="L108" s="673">
        <f t="shared" si="49"/>
        <v>0</v>
      </c>
      <c r="M108" s="673">
        <f t="shared" si="49"/>
        <v>0</v>
      </c>
      <c r="N108" s="673">
        <f t="shared" si="49"/>
        <v>0</v>
      </c>
      <c r="O108" s="673">
        <f t="shared" si="49"/>
        <v>0</v>
      </c>
      <c r="P108" s="673">
        <f t="shared" si="49"/>
        <v>0</v>
      </c>
      <c r="Q108" s="673">
        <f t="shared" si="49"/>
        <v>0</v>
      </c>
      <c r="R108" s="672"/>
      <c r="S108" s="388"/>
    </row>
    <row r="109" spans="1:19" ht="16" customHeight="1" thickTop="1" thickBot="1" x14ac:dyDescent="0.25">
      <c r="A109" s="1869"/>
      <c r="B109" s="1917" t="s">
        <v>174</v>
      </c>
      <c r="C109" s="1918"/>
      <c r="D109" s="1918"/>
      <c r="E109" s="682"/>
      <c r="F109" s="683"/>
      <c r="G109" s="1309"/>
      <c r="H109" s="381">
        <f t="shared" ref="H109:Q109" si="50">TRUNC(H108*H107)</f>
        <v>0</v>
      </c>
      <c r="I109" s="381">
        <f t="shared" si="50"/>
        <v>0</v>
      </c>
      <c r="J109" s="381">
        <f t="shared" si="50"/>
        <v>0</v>
      </c>
      <c r="K109" s="381">
        <f t="shared" si="50"/>
        <v>0</v>
      </c>
      <c r="L109" s="381">
        <f t="shared" si="50"/>
        <v>0</v>
      </c>
      <c r="M109" s="381">
        <f t="shared" si="50"/>
        <v>0</v>
      </c>
      <c r="N109" s="381">
        <f t="shared" si="50"/>
        <v>0</v>
      </c>
      <c r="O109" s="381">
        <f t="shared" si="50"/>
        <v>0</v>
      </c>
      <c r="P109" s="381">
        <f t="shared" si="50"/>
        <v>0</v>
      </c>
      <c r="Q109" s="381">
        <f t="shared" si="50"/>
        <v>0</v>
      </c>
      <c r="R109" s="674"/>
      <c r="S109" s="389"/>
    </row>
    <row r="110" spans="1:19" ht="16" customHeight="1" x14ac:dyDescent="0.2">
      <c r="A110" s="1925" t="s">
        <v>157</v>
      </c>
      <c r="B110" s="1911" t="s">
        <v>423</v>
      </c>
      <c r="C110" s="1912"/>
      <c r="D110" s="1912"/>
      <c r="E110" s="255"/>
      <c r="F110" s="114"/>
      <c r="G110" s="665"/>
      <c r="H110" s="675">
        <f t="shared" ref="H110:Q116" si="51">TRUNC(H$105*$R110)</f>
        <v>0</v>
      </c>
      <c r="I110" s="675">
        <f t="shared" si="51"/>
        <v>0</v>
      </c>
      <c r="J110" s="675">
        <f t="shared" si="51"/>
        <v>0</v>
      </c>
      <c r="K110" s="675">
        <f t="shared" si="51"/>
        <v>0</v>
      </c>
      <c r="L110" s="675">
        <f t="shared" si="51"/>
        <v>0</v>
      </c>
      <c r="M110" s="675">
        <f t="shared" si="51"/>
        <v>0</v>
      </c>
      <c r="N110" s="675">
        <f t="shared" si="51"/>
        <v>0</v>
      </c>
      <c r="O110" s="675">
        <f t="shared" si="51"/>
        <v>0</v>
      </c>
      <c r="P110" s="675">
        <f t="shared" si="51"/>
        <v>0</v>
      </c>
      <c r="Q110" s="675">
        <f t="shared" si="51"/>
        <v>0</v>
      </c>
      <c r="R110" s="676">
        <f t="shared" ref="R110:R119" si="52">ROUNDUP(S110/10,0)</f>
        <v>0</v>
      </c>
      <c r="S110" s="390"/>
    </row>
    <row r="111" spans="1:19" ht="16" customHeight="1" x14ac:dyDescent="0.2">
      <c r="A111" s="1868"/>
      <c r="B111" s="1913" t="s">
        <v>329</v>
      </c>
      <c r="C111" s="1914"/>
      <c r="D111" s="1914"/>
      <c r="E111" s="256"/>
      <c r="F111" s="112"/>
      <c r="G111" s="755"/>
      <c r="H111" s="677">
        <f t="shared" si="51"/>
        <v>0</v>
      </c>
      <c r="I111" s="677">
        <f t="shared" si="51"/>
        <v>0</v>
      </c>
      <c r="J111" s="677">
        <f t="shared" si="51"/>
        <v>0</v>
      </c>
      <c r="K111" s="677">
        <f t="shared" si="51"/>
        <v>0</v>
      </c>
      <c r="L111" s="677">
        <f t="shared" si="51"/>
        <v>0</v>
      </c>
      <c r="M111" s="677">
        <f t="shared" si="51"/>
        <v>0</v>
      </c>
      <c r="N111" s="677">
        <f t="shared" si="51"/>
        <v>0</v>
      </c>
      <c r="O111" s="677">
        <f t="shared" si="51"/>
        <v>0</v>
      </c>
      <c r="P111" s="677">
        <f t="shared" si="51"/>
        <v>0</v>
      </c>
      <c r="Q111" s="677">
        <f t="shared" si="51"/>
        <v>0</v>
      </c>
      <c r="R111" s="670">
        <f t="shared" si="52"/>
        <v>0</v>
      </c>
      <c r="S111" s="391"/>
    </row>
    <row r="112" spans="1:19" ht="16" customHeight="1" x14ac:dyDescent="0.2">
      <c r="A112" s="1868"/>
      <c r="B112" s="1913" t="s">
        <v>424</v>
      </c>
      <c r="C112" s="1914"/>
      <c r="D112" s="1914"/>
      <c r="E112" s="256"/>
      <c r="F112" s="112"/>
      <c r="G112" s="755"/>
      <c r="H112" s="677">
        <f t="shared" si="51"/>
        <v>0</v>
      </c>
      <c r="I112" s="677">
        <f t="shared" si="51"/>
        <v>0</v>
      </c>
      <c r="J112" s="677">
        <f t="shared" si="51"/>
        <v>0</v>
      </c>
      <c r="K112" s="677">
        <f t="shared" si="51"/>
        <v>0</v>
      </c>
      <c r="L112" s="677">
        <f t="shared" si="51"/>
        <v>0</v>
      </c>
      <c r="M112" s="677">
        <f t="shared" si="51"/>
        <v>0</v>
      </c>
      <c r="N112" s="677">
        <f t="shared" si="51"/>
        <v>0</v>
      </c>
      <c r="O112" s="677">
        <f t="shared" si="51"/>
        <v>0</v>
      </c>
      <c r="P112" s="677">
        <f t="shared" si="51"/>
        <v>0</v>
      </c>
      <c r="Q112" s="677">
        <f t="shared" si="51"/>
        <v>0</v>
      </c>
      <c r="R112" s="670">
        <f t="shared" si="52"/>
        <v>0</v>
      </c>
      <c r="S112" s="391"/>
    </row>
    <row r="113" spans="1:19" ht="16" customHeight="1" x14ac:dyDescent="0.2">
      <c r="A113" s="1868"/>
      <c r="B113" s="1913" t="s">
        <v>425</v>
      </c>
      <c r="C113" s="1914"/>
      <c r="D113" s="1914"/>
      <c r="E113" s="256"/>
      <c r="F113" s="112"/>
      <c r="G113" s="755"/>
      <c r="H113" s="677">
        <f t="shared" si="51"/>
        <v>0</v>
      </c>
      <c r="I113" s="677">
        <f t="shared" si="51"/>
        <v>0</v>
      </c>
      <c r="J113" s="677">
        <f t="shared" si="51"/>
        <v>0</v>
      </c>
      <c r="K113" s="677">
        <f t="shared" si="51"/>
        <v>0</v>
      </c>
      <c r="L113" s="677">
        <f t="shared" si="51"/>
        <v>0</v>
      </c>
      <c r="M113" s="677">
        <f t="shared" si="51"/>
        <v>0</v>
      </c>
      <c r="N113" s="677">
        <f t="shared" si="51"/>
        <v>0</v>
      </c>
      <c r="O113" s="677">
        <f t="shared" si="51"/>
        <v>0</v>
      </c>
      <c r="P113" s="677">
        <f t="shared" si="51"/>
        <v>0</v>
      </c>
      <c r="Q113" s="677">
        <f t="shared" si="51"/>
        <v>0</v>
      </c>
      <c r="R113" s="670">
        <f t="shared" si="52"/>
        <v>0</v>
      </c>
      <c r="S113" s="391"/>
    </row>
    <row r="114" spans="1:19" ht="16" customHeight="1" x14ac:dyDescent="0.2">
      <c r="A114" s="1868"/>
      <c r="B114" s="1913" t="s">
        <v>341</v>
      </c>
      <c r="C114" s="1914"/>
      <c r="D114" s="1914"/>
      <c r="E114" s="256"/>
      <c r="F114" s="112"/>
      <c r="G114" s="755"/>
      <c r="H114" s="677">
        <f t="shared" si="51"/>
        <v>0</v>
      </c>
      <c r="I114" s="677">
        <f t="shared" si="51"/>
        <v>0</v>
      </c>
      <c r="J114" s="677">
        <f t="shared" si="51"/>
        <v>0</v>
      </c>
      <c r="K114" s="677">
        <f t="shared" si="51"/>
        <v>0</v>
      </c>
      <c r="L114" s="677">
        <f t="shared" si="51"/>
        <v>0</v>
      </c>
      <c r="M114" s="677">
        <f t="shared" si="51"/>
        <v>0</v>
      </c>
      <c r="N114" s="677">
        <f t="shared" si="51"/>
        <v>0</v>
      </c>
      <c r="O114" s="677">
        <f t="shared" si="51"/>
        <v>0</v>
      </c>
      <c r="P114" s="677">
        <f t="shared" si="51"/>
        <v>0</v>
      </c>
      <c r="Q114" s="677">
        <f t="shared" si="51"/>
        <v>0</v>
      </c>
      <c r="R114" s="670">
        <f t="shared" si="52"/>
        <v>0</v>
      </c>
      <c r="S114" s="391"/>
    </row>
    <row r="115" spans="1:19" ht="16" customHeight="1" x14ac:dyDescent="0.2">
      <c r="A115" s="1868"/>
      <c r="B115" s="1921" t="s">
        <v>426</v>
      </c>
      <c r="C115" s="1922"/>
      <c r="D115" s="1922"/>
      <c r="E115" s="256"/>
      <c r="F115" s="112"/>
      <c r="G115" s="755"/>
      <c r="H115" s="677">
        <f t="shared" si="51"/>
        <v>0</v>
      </c>
      <c r="I115" s="677">
        <f t="shared" si="51"/>
        <v>0</v>
      </c>
      <c r="J115" s="677">
        <f t="shared" si="51"/>
        <v>0</v>
      </c>
      <c r="K115" s="677">
        <f t="shared" si="51"/>
        <v>0</v>
      </c>
      <c r="L115" s="677">
        <f t="shared" si="51"/>
        <v>0</v>
      </c>
      <c r="M115" s="677">
        <f t="shared" si="51"/>
        <v>0</v>
      </c>
      <c r="N115" s="677">
        <f t="shared" si="51"/>
        <v>0</v>
      </c>
      <c r="O115" s="677">
        <f t="shared" si="51"/>
        <v>0</v>
      </c>
      <c r="P115" s="677">
        <f t="shared" si="51"/>
        <v>0</v>
      </c>
      <c r="Q115" s="677">
        <f t="shared" si="51"/>
        <v>0</v>
      </c>
      <c r="R115" s="670">
        <f t="shared" si="52"/>
        <v>0</v>
      </c>
      <c r="S115" s="391"/>
    </row>
    <row r="116" spans="1:19" ht="16" customHeight="1" x14ac:dyDescent="0.2">
      <c r="A116" s="1868"/>
      <c r="B116" s="1913" t="s">
        <v>427</v>
      </c>
      <c r="C116" s="1914"/>
      <c r="D116" s="1914"/>
      <c r="E116" s="256"/>
      <c r="F116" s="112"/>
      <c r="G116" s="755"/>
      <c r="H116" s="677">
        <f t="shared" si="51"/>
        <v>0</v>
      </c>
      <c r="I116" s="677">
        <f t="shared" si="51"/>
        <v>0</v>
      </c>
      <c r="J116" s="677">
        <f t="shared" si="51"/>
        <v>0</v>
      </c>
      <c r="K116" s="677">
        <f t="shared" si="51"/>
        <v>0</v>
      </c>
      <c r="L116" s="677">
        <f t="shared" si="51"/>
        <v>0</v>
      </c>
      <c r="M116" s="677">
        <f t="shared" si="51"/>
        <v>0</v>
      </c>
      <c r="N116" s="677">
        <f t="shared" si="51"/>
        <v>0</v>
      </c>
      <c r="O116" s="677">
        <f t="shared" si="51"/>
        <v>0</v>
      </c>
      <c r="P116" s="677">
        <f t="shared" si="51"/>
        <v>0</v>
      </c>
      <c r="Q116" s="677">
        <f t="shared" si="51"/>
        <v>0</v>
      </c>
      <c r="R116" s="670">
        <f t="shared" si="52"/>
        <v>0</v>
      </c>
      <c r="S116" s="391"/>
    </row>
    <row r="117" spans="1:19" ht="16" customHeight="1" x14ac:dyDescent="0.2">
      <c r="A117" s="1868"/>
      <c r="B117" s="1926" t="s">
        <v>428</v>
      </c>
      <c r="C117" s="1921" t="s">
        <v>429</v>
      </c>
      <c r="D117" s="1922"/>
      <c r="E117" s="256"/>
      <c r="F117" s="112"/>
      <c r="G117" s="755"/>
      <c r="H117" s="677">
        <f t="shared" ref="H117:Q117" si="53">TRUNC(H$109*$S117)</f>
        <v>0</v>
      </c>
      <c r="I117" s="677">
        <f t="shared" si="53"/>
        <v>0</v>
      </c>
      <c r="J117" s="677">
        <f t="shared" si="53"/>
        <v>0</v>
      </c>
      <c r="K117" s="677">
        <f t="shared" si="53"/>
        <v>0</v>
      </c>
      <c r="L117" s="677">
        <f t="shared" si="53"/>
        <v>0</v>
      </c>
      <c r="M117" s="677">
        <f t="shared" si="53"/>
        <v>0</v>
      </c>
      <c r="N117" s="677">
        <f t="shared" si="53"/>
        <v>0</v>
      </c>
      <c r="O117" s="677">
        <f t="shared" si="53"/>
        <v>0</v>
      </c>
      <c r="P117" s="677">
        <f t="shared" si="53"/>
        <v>0</v>
      </c>
      <c r="Q117" s="677">
        <f t="shared" si="53"/>
        <v>0</v>
      </c>
      <c r="R117" s="670">
        <f t="shared" si="52"/>
        <v>0</v>
      </c>
      <c r="S117" s="391"/>
    </row>
    <row r="118" spans="1:19" ht="16" customHeight="1" x14ac:dyDescent="0.2">
      <c r="A118" s="1868"/>
      <c r="B118" s="1927"/>
      <c r="C118" s="1921" t="s">
        <v>430</v>
      </c>
      <c r="D118" s="1922"/>
      <c r="E118" s="256"/>
      <c r="F118" s="112"/>
      <c r="G118" s="755"/>
      <c r="H118" s="677">
        <f t="shared" ref="H118:Q119" si="54">TRUNC(H$108*$S118)</f>
        <v>0</v>
      </c>
      <c r="I118" s="677">
        <f t="shared" si="54"/>
        <v>0</v>
      </c>
      <c r="J118" s="677">
        <f t="shared" si="54"/>
        <v>0</v>
      </c>
      <c r="K118" s="677">
        <f t="shared" si="54"/>
        <v>0</v>
      </c>
      <c r="L118" s="677">
        <f t="shared" si="54"/>
        <v>0</v>
      </c>
      <c r="M118" s="677">
        <f t="shared" si="54"/>
        <v>0</v>
      </c>
      <c r="N118" s="677">
        <f t="shared" si="54"/>
        <v>0</v>
      </c>
      <c r="O118" s="677">
        <f t="shared" si="54"/>
        <v>0</v>
      </c>
      <c r="P118" s="677">
        <f t="shared" si="54"/>
        <v>0</v>
      </c>
      <c r="Q118" s="677">
        <f t="shared" si="54"/>
        <v>0</v>
      </c>
      <c r="R118" s="670">
        <f t="shared" si="52"/>
        <v>0</v>
      </c>
      <c r="S118" s="391"/>
    </row>
    <row r="119" spans="1:19" ht="16" customHeight="1" x14ac:dyDescent="0.2">
      <c r="A119" s="1868"/>
      <c r="B119" s="1928"/>
      <c r="C119" s="1921" t="s">
        <v>431</v>
      </c>
      <c r="D119" s="1922"/>
      <c r="E119" s="256"/>
      <c r="F119" s="112"/>
      <c r="G119" s="755"/>
      <c r="H119" s="677">
        <f t="shared" si="54"/>
        <v>0</v>
      </c>
      <c r="I119" s="677">
        <f t="shared" si="54"/>
        <v>0</v>
      </c>
      <c r="J119" s="677">
        <f t="shared" si="54"/>
        <v>0</v>
      </c>
      <c r="K119" s="677">
        <f t="shared" si="54"/>
        <v>0</v>
      </c>
      <c r="L119" s="677">
        <f t="shared" si="54"/>
        <v>0</v>
      </c>
      <c r="M119" s="677">
        <f t="shared" si="54"/>
        <v>0</v>
      </c>
      <c r="N119" s="677">
        <f t="shared" si="54"/>
        <v>0</v>
      </c>
      <c r="O119" s="677">
        <f t="shared" si="54"/>
        <v>0</v>
      </c>
      <c r="P119" s="677">
        <f t="shared" si="54"/>
        <v>0</v>
      </c>
      <c r="Q119" s="677">
        <f t="shared" si="54"/>
        <v>0</v>
      </c>
      <c r="R119" s="670">
        <f t="shared" si="52"/>
        <v>0</v>
      </c>
      <c r="S119" s="391"/>
    </row>
    <row r="120" spans="1:19" ht="16" customHeight="1" thickBot="1" x14ac:dyDescent="0.25">
      <c r="A120" s="1868"/>
      <c r="B120" s="1923" t="s">
        <v>22</v>
      </c>
      <c r="C120" s="1924"/>
      <c r="D120" s="1924"/>
      <c r="E120" s="259"/>
      <c r="F120" s="110"/>
      <c r="G120" s="599"/>
      <c r="H120" s="599"/>
      <c r="I120" s="599"/>
      <c r="J120" s="599"/>
      <c r="K120" s="599"/>
      <c r="L120" s="599"/>
      <c r="M120" s="599"/>
      <c r="N120" s="599"/>
      <c r="O120" s="599"/>
      <c r="P120" s="599"/>
      <c r="Q120" s="600"/>
      <c r="R120" s="679"/>
      <c r="S120" s="392"/>
    </row>
    <row r="121" spans="1:19" ht="16" customHeight="1" thickTop="1" thickBot="1" x14ac:dyDescent="0.25">
      <c r="A121" s="1869"/>
      <c r="B121" s="1917" t="s">
        <v>173</v>
      </c>
      <c r="C121" s="1918"/>
      <c r="D121" s="1918"/>
      <c r="E121" s="382">
        <f t="shared" ref="E121:Q121" si="55">SUM(E110:E120)</f>
        <v>0</v>
      </c>
      <c r="F121" s="383">
        <f t="shared" si="55"/>
        <v>0</v>
      </c>
      <c r="G121" s="384">
        <f t="shared" si="55"/>
        <v>0</v>
      </c>
      <c r="H121" s="384">
        <f t="shared" si="55"/>
        <v>0</v>
      </c>
      <c r="I121" s="384">
        <f t="shared" si="55"/>
        <v>0</v>
      </c>
      <c r="J121" s="384">
        <f t="shared" si="55"/>
        <v>0</v>
      </c>
      <c r="K121" s="384">
        <f t="shared" si="55"/>
        <v>0</v>
      </c>
      <c r="L121" s="384">
        <f t="shared" si="55"/>
        <v>0</v>
      </c>
      <c r="M121" s="384">
        <f t="shared" si="55"/>
        <v>0</v>
      </c>
      <c r="N121" s="384">
        <f t="shared" si="55"/>
        <v>0</v>
      </c>
      <c r="O121" s="384">
        <f t="shared" si="55"/>
        <v>0</v>
      </c>
      <c r="P121" s="384">
        <f t="shared" si="55"/>
        <v>0</v>
      </c>
      <c r="Q121" s="385">
        <f t="shared" si="55"/>
        <v>0</v>
      </c>
      <c r="R121" s="672">
        <f>ROUNDUP(S121/10,0)</f>
        <v>0</v>
      </c>
      <c r="S121" s="393"/>
    </row>
    <row r="122" spans="1:19" ht="16" customHeight="1" thickBot="1" x14ac:dyDescent="0.25">
      <c r="A122" s="1919" t="s">
        <v>177</v>
      </c>
      <c r="B122" s="1920"/>
      <c r="C122" s="1920"/>
      <c r="D122" s="1920"/>
      <c r="E122" s="382">
        <f t="shared" ref="E122:Q122" si="56">E109-E121</f>
        <v>0</v>
      </c>
      <c r="F122" s="383">
        <f t="shared" si="56"/>
        <v>0</v>
      </c>
      <c r="G122" s="384">
        <f t="shared" si="56"/>
        <v>0</v>
      </c>
      <c r="H122" s="384">
        <f t="shared" si="56"/>
        <v>0</v>
      </c>
      <c r="I122" s="384">
        <f t="shared" si="56"/>
        <v>0</v>
      </c>
      <c r="J122" s="384">
        <f t="shared" si="56"/>
        <v>0</v>
      </c>
      <c r="K122" s="384">
        <f t="shared" si="56"/>
        <v>0</v>
      </c>
      <c r="L122" s="384">
        <f t="shared" si="56"/>
        <v>0</v>
      </c>
      <c r="M122" s="384">
        <f t="shared" si="56"/>
        <v>0</v>
      </c>
      <c r="N122" s="384">
        <f t="shared" si="56"/>
        <v>0</v>
      </c>
      <c r="O122" s="384">
        <f t="shared" si="56"/>
        <v>0</v>
      </c>
      <c r="P122" s="384">
        <f t="shared" si="56"/>
        <v>0</v>
      </c>
      <c r="Q122" s="384">
        <f t="shared" si="56"/>
        <v>0</v>
      </c>
      <c r="R122" s="680">
        <f>ROUNDUP(S122/10,0)</f>
        <v>0</v>
      </c>
      <c r="S122" s="393"/>
    </row>
  </sheetData>
  <mergeCells count="153">
    <mergeCell ref="P2:Q2"/>
    <mergeCell ref="A3:D3"/>
    <mergeCell ref="J1:K1"/>
    <mergeCell ref="M1:N1"/>
    <mergeCell ref="F2:G2"/>
    <mergeCell ref="A2:E2"/>
    <mergeCell ref="A4:A8"/>
    <mergeCell ref="B4:D4"/>
    <mergeCell ref="B5:C5"/>
    <mergeCell ref="B6:C6"/>
    <mergeCell ref="B7:C7"/>
    <mergeCell ref="B8:D8"/>
    <mergeCell ref="F22:G22"/>
    <mergeCell ref="A9:A20"/>
    <mergeCell ref="B9:D9"/>
    <mergeCell ref="B10:D10"/>
    <mergeCell ref="B11:D11"/>
    <mergeCell ref="B12:D12"/>
    <mergeCell ref="B13:D13"/>
    <mergeCell ref="P22:Q22"/>
    <mergeCell ref="A22:E22"/>
    <mergeCell ref="B14:D14"/>
    <mergeCell ref="B15:D15"/>
    <mergeCell ref="B16:B18"/>
    <mergeCell ref="C16:D16"/>
    <mergeCell ref="C17:D17"/>
    <mergeCell ref="C18:D18"/>
    <mergeCell ref="B19:D19"/>
    <mergeCell ref="B20:D20"/>
    <mergeCell ref="A21:D21"/>
    <mergeCell ref="A23:D23"/>
    <mergeCell ref="A25:A29"/>
    <mergeCell ref="B25:D25"/>
    <mergeCell ref="B26:C26"/>
    <mergeCell ref="B27:C27"/>
    <mergeCell ref="B28:C28"/>
    <mergeCell ref="B29:D29"/>
    <mergeCell ref="B24:D24"/>
    <mergeCell ref="B35:D35"/>
    <mergeCell ref="B36:D36"/>
    <mergeCell ref="B37:B39"/>
    <mergeCell ref="C37:D37"/>
    <mergeCell ref="C38:D38"/>
    <mergeCell ref="C39:D39"/>
    <mergeCell ref="B40:D40"/>
    <mergeCell ref="B41:D41"/>
    <mergeCell ref="A42:D42"/>
    <mergeCell ref="A43:C43"/>
    <mergeCell ref="A30:A41"/>
    <mergeCell ref="B30:D30"/>
    <mergeCell ref="B31:D31"/>
    <mergeCell ref="B32:D32"/>
    <mergeCell ref="B33:D33"/>
    <mergeCell ref="B34:D34"/>
    <mergeCell ref="F43:G43"/>
    <mergeCell ref="P43:Q43"/>
    <mergeCell ref="A44:D44"/>
    <mergeCell ref="A45:A49"/>
    <mergeCell ref="B45:D45"/>
    <mergeCell ref="B46:C46"/>
    <mergeCell ref="B47:C47"/>
    <mergeCell ref="B48:C48"/>
    <mergeCell ref="B49:D49"/>
    <mergeCell ref="A63:C63"/>
    <mergeCell ref="A50:A61"/>
    <mergeCell ref="B50:D50"/>
    <mergeCell ref="B51:D51"/>
    <mergeCell ref="B52:D52"/>
    <mergeCell ref="B53:D53"/>
    <mergeCell ref="B54:D54"/>
    <mergeCell ref="F63:G63"/>
    <mergeCell ref="P63:Q63"/>
    <mergeCell ref="B55:D55"/>
    <mergeCell ref="B56:D56"/>
    <mergeCell ref="B57:B59"/>
    <mergeCell ref="C57:D57"/>
    <mergeCell ref="C58:D58"/>
    <mergeCell ref="C59:D59"/>
    <mergeCell ref="B60:D60"/>
    <mergeCell ref="B61:D61"/>
    <mergeCell ref="A62:D62"/>
    <mergeCell ref="A64:D64"/>
    <mergeCell ref="A65:A69"/>
    <mergeCell ref="B65:D65"/>
    <mergeCell ref="B66:C66"/>
    <mergeCell ref="B67:C67"/>
    <mergeCell ref="B68:C68"/>
    <mergeCell ref="B69:D69"/>
    <mergeCell ref="B72:D72"/>
    <mergeCell ref="B73:D73"/>
    <mergeCell ref="B80:D80"/>
    <mergeCell ref="B81:D81"/>
    <mergeCell ref="A82:D82"/>
    <mergeCell ref="A83:C83"/>
    <mergeCell ref="A70:A81"/>
    <mergeCell ref="B70:D70"/>
    <mergeCell ref="B71:D71"/>
    <mergeCell ref="B97:B99"/>
    <mergeCell ref="C97:D97"/>
    <mergeCell ref="C98:D98"/>
    <mergeCell ref="C99:D99"/>
    <mergeCell ref="B94:D94"/>
    <mergeCell ref="B95:D95"/>
    <mergeCell ref="B96:D96"/>
    <mergeCell ref="B74:D74"/>
    <mergeCell ref="B75:D75"/>
    <mergeCell ref="B76:D76"/>
    <mergeCell ref="B77:B79"/>
    <mergeCell ref="C77:D77"/>
    <mergeCell ref="C78:D78"/>
    <mergeCell ref="C79:D79"/>
    <mergeCell ref="B87:C87"/>
    <mergeCell ref="B88:C88"/>
    <mergeCell ref="B100:D100"/>
    <mergeCell ref="B101:D101"/>
    <mergeCell ref="A102:D102"/>
    <mergeCell ref="A103:C103"/>
    <mergeCell ref="A90:A101"/>
    <mergeCell ref="B90:D90"/>
    <mergeCell ref="F83:G83"/>
    <mergeCell ref="P83:Q83"/>
    <mergeCell ref="A84:D84"/>
    <mergeCell ref="A85:A89"/>
    <mergeCell ref="B85:D85"/>
    <mergeCell ref="B86:C86"/>
    <mergeCell ref="B91:D91"/>
    <mergeCell ref="B92:D92"/>
    <mergeCell ref="B93:D93"/>
    <mergeCell ref="B89:D89"/>
    <mergeCell ref="P103:Q103"/>
    <mergeCell ref="A104:D104"/>
    <mergeCell ref="A105:A109"/>
    <mergeCell ref="B105:D105"/>
    <mergeCell ref="B106:C106"/>
    <mergeCell ref="B107:C107"/>
    <mergeCell ref="B108:C108"/>
    <mergeCell ref="B109:D109"/>
    <mergeCell ref="F103:G103"/>
    <mergeCell ref="A122:D122"/>
    <mergeCell ref="C118:D118"/>
    <mergeCell ref="C119:D119"/>
    <mergeCell ref="B120:D120"/>
    <mergeCell ref="B121:D121"/>
    <mergeCell ref="A110:A121"/>
    <mergeCell ref="B110:D110"/>
    <mergeCell ref="B111:D111"/>
    <mergeCell ref="B112:D112"/>
    <mergeCell ref="B117:B119"/>
    <mergeCell ref="C117:D117"/>
    <mergeCell ref="B113:D113"/>
    <mergeCell ref="B114:D114"/>
    <mergeCell ref="B115:D115"/>
    <mergeCell ref="B116:D116"/>
  </mergeCells>
  <phoneticPr fontId="3"/>
  <printOptions horizontalCentered="1" verticalCentered="1"/>
  <pageMargins left="0.78740157480314965" right="0.78740157480314965" top="0.54" bottom="0.32" header="0.2" footer="0.21"/>
  <pageSetup paperSize="9" scale="84" orientation="landscape" r:id="rId1"/>
  <headerFooter alignWithMargins="0"/>
  <rowBreaks count="2" manualBreakCount="2">
    <brk id="42" max="16383" man="1"/>
    <brk id="8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2"/>
  <sheetViews>
    <sheetView showGridLines="0" tabSelected="1" view="pageBreakPreview" zoomScale="85" zoomScaleNormal="75" zoomScaleSheetLayoutView="85" workbookViewId="0">
      <pane xSplit="3" topLeftCell="D1" activePane="topRight" state="frozen"/>
      <selection activeCell="E28" sqref="E28"/>
      <selection pane="topRight" activeCell="J11" sqref="J11:K11"/>
    </sheetView>
  </sheetViews>
  <sheetFormatPr defaultColWidth="9.09765625" defaultRowHeight="12" x14ac:dyDescent="0.2"/>
  <cols>
    <col min="1" max="1" width="12.69921875" style="519" customWidth="1"/>
    <col min="2" max="23" width="10.69921875" style="519" customWidth="1"/>
    <col min="24" max="16384" width="9.09765625" style="519"/>
  </cols>
  <sheetData>
    <row r="1" spans="1:23" ht="19" x14ac:dyDescent="0.2">
      <c r="A1" s="644" t="s">
        <v>406</v>
      </c>
    </row>
    <row r="2" spans="1:23" ht="12.5" thickBot="1" x14ac:dyDescent="0.25">
      <c r="C2" s="684" t="s">
        <v>65</v>
      </c>
      <c r="D2" s="1949">
        <f>表紙!C19</f>
        <v>0</v>
      </c>
      <c r="E2" s="1949"/>
      <c r="F2" s="684"/>
      <c r="G2" s="1950"/>
      <c r="H2" s="1950"/>
    </row>
    <row r="3" spans="1:23" ht="16" customHeight="1" x14ac:dyDescent="0.2">
      <c r="A3" s="685" t="s">
        <v>309</v>
      </c>
      <c r="B3" s="686" t="s">
        <v>323</v>
      </c>
      <c r="C3" s="687" t="s">
        <v>381</v>
      </c>
      <c r="D3" s="720" t="s">
        <v>360</v>
      </c>
      <c r="E3" s="721" t="s">
        <v>361</v>
      </c>
      <c r="F3" s="717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5"/>
    </row>
    <row r="4" spans="1:23" ht="21" customHeight="1" thickBot="1" x14ac:dyDescent="0.25">
      <c r="A4" s="1237" t="s">
        <v>243</v>
      </c>
      <c r="B4" s="689">
        <f>D4*E4</f>
        <v>0</v>
      </c>
      <c r="C4" s="690" t="e">
        <f t="shared" ref="C4:C9" si="0">B4/$F$9</f>
        <v>#DIV/0!</v>
      </c>
      <c r="D4" s="722">
        <f>②飼養計画!M17</f>
        <v>0</v>
      </c>
      <c r="E4" s="723">
        <f>③農経改善計画肉牛内訳!P6</f>
        <v>0</v>
      </c>
      <c r="F4" s="516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8"/>
    </row>
    <row r="5" spans="1:23" ht="16" customHeight="1" x14ac:dyDescent="0.2">
      <c r="A5" s="688" t="s">
        <v>62</v>
      </c>
      <c r="B5" s="689">
        <v>0</v>
      </c>
      <c r="C5" s="690" t="e">
        <f t="shared" si="0"/>
        <v>#DIV/0!</v>
      </c>
      <c r="D5" s="718"/>
      <c r="E5" s="719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8"/>
    </row>
    <row r="6" spans="1:23" ht="16" customHeight="1" x14ac:dyDescent="0.2">
      <c r="A6" s="688" t="s">
        <v>320</v>
      </c>
      <c r="B6" s="689">
        <f>B4*0.1</f>
        <v>0</v>
      </c>
      <c r="C6" s="690" t="e">
        <f t="shared" si="0"/>
        <v>#DIV/0!</v>
      </c>
      <c r="D6" s="516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8"/>
    </row>
    <row r="7" spans="1:23" ht="16" customHeight="1" x14ac:dyDescent="0.2">
      <c r="A7" s="691"/>
      <c r="B7" s="689"/>
      <c r="C7" s="690" t="e">
        <f t="shared" si="0"/>
        <v>#DIV/0!</v>
      </c>
      <c r="D7" s="516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517"/>
      <c r="V7" s="517"/>
      <c r="W7" s="518"/>
    </row>
    <row r="8" spans="1:23" ht="16" customHeight="1" thickBot="1" x14ac:dyDescent="0.25">
      <c r="A8" s="692" t="s">
        <v>45</v>
      </c>
      <c r="B8" s="693">
        <f>SUM(B4:B6)</f>
        <v>0</v>
      </c>
      <c r="C8" s="694" t="e">
        <f t="shared" si="0"/>
        <v>#DIV/0!</v>
      </c>
      <c r="D8" s="532"/>
      <c r="E8" s="533"/>
      <c r="F8" s="533"/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4"/>
    </row>
    <row r="9" spans="1:23" ht="16" customHeight="1" thickBot="1" x14ac:dyDescent="0.25">
      <c r="A9" s="1944" t="s">
        <v>321</v>
      </c>
      <c r="B9" s="1945">
        <f>SUM(D11,H11,L11,P11,T11)</f>
        <v>0</v>
      </c>
      <c r="C9" s="1946" t="e">
        <f t="shared" si="0"/>
        <v>#DIV/0!</v>
      </c>
      <c r="D9" s="1938" t="s">
        <v>325</v>
      </c>
      <c r="E9" s="1939"/>
      <c r="F9" s="1947">
        <f>②飼養計画!M5</f>
        <v>0</v>
      </c>
      <c r="G9" s="1948"/>
      <c r="H9" s="1938" t="s">
        <v>326</v>
      </c>
      <c r="I9" s="1939"/>
      <c r="J9" s="1939"/>
      <c r="K9" s="1943"/>
      <c r="L9" s="1939" t="s">
        <v>318</v>
      </c>
      <c r="M9" s="1939"/>
      <c r="N9" s="1939"/>
      <c r="O9" s="1939"/>
      <c r="P9" s="1938" t="s">
        <v>327</v>
      </c>
      <c r="Q9" s="1939"/>
      <c r="R9" s="1939"/>
      <c r="S9" s="1943"/>
      <c r="T9" s="1938" t="s">
        <v>325</v>
      </c>
      <c r="U9" s="1939"/>
      <c r="V9" s="1939"/>
      <c r="W9" s="1943"/>
    </row>
    <row r="10" spans="1:23" ht="16" customHeight="1" thickBot="1" x14ac:dyDescent="0.25">
      <c r="A10" s="1944"/>
      <c r="B10" s="1945"/>
      <c r="C10" s="1946"/>
      <c r="D10" s="525" t="s">
        <v>323</v>
      </c>
      <c r="E10" s="526" t="s">
        <v>324</v>
      </c>
      <c r="F10" s="524" t="s">
        <v>382</v>
      </c>
      <c r="G10" s="527" t="s">
        <v>215</v>
      </c>
      <c r="H10" s="528" t="s">
        <v>323</v>
      </c>
      <c r="I10" s="526" t="s">
        <v>324</v>
      </c>
      <c r="J10" s="524" t="s">
        <v>382</v>
      </c>
      <c r="K10" s="529" t="s">
        <v>215</v>
      </c>
      <c r="L10" s="525" t="s">
        <v>323</v>
      </c>
      <c r="M10" s="526" t="s">
        <v>324</v>
      </c>
      <c r="N10" s="524" t="s">
        <v>382</v>
      </c>
      <c r="O10" s="527" t="s">
        <v>215</v>
      </c>
      <c r="P10" s="528" t="s">
        <v>323</v>
      </c>
      <c r="Q10" s="526" t="s">
        <v>324</v>
      </c>
      <c r="R10" s="524" t="s">
        <v>382</v>
      </c>
      <c r="S10" s="529" t="s">
        <v>215</v>
      </c>
      <c r="T10" s="528" t="s">
        <v>323</v>
      </c>
      <c r="U10" s="526" t="s">
        <v>324</v>
      </c>
      <c r="V10" s="526" t="s">
        <v>328</v>
      </c>
      <c r="W10" s="529" t="s">
        <v>215</v>
      </c>
    </row>
    <row r="11" spans="1:23" ht="16" customHeight="1" thickBot="1" x14ac:dyDescent="0.25">
      <c r="A11" s="1944"/>
      <c r="B11" s="1945"/>
      <c r="C11" s="1946"/>
      <c r="D11" s="531">
        <f>E11*F11*G11</f>
        <v>0</v>
      </c>
      <c r="E11" s="732">
        <f>F9*0.86</f>
        <v>0</v>
      </c>
      <c r="F11" s="89"/>
      <c r="G11" s="90"/>
      <c r="H11" s="530">
        <f>I11*J11*K11</f>
        <v>0</v>
      </c>
      <c r="I11" s="732">
        <f>F9*0.15</f>
        <v>0</v>
      </c>
      <c r="J11" s="89">
        <v>535.5</v>
      </c>
      <c r="K11" s="647">
        <v>70</v>
      </c>
      <c r="L11" s="531">
        <f>M11*N11*O11</f>
        <v>0</v>
      </c>
      <c r="M11" s="732">
        <f>F9*0.15</f>
        <v>0</v>
      </c>
      <c r="N11" s="89">
        <v>270</v>
      </c>
      <c r="O11" s="90">
        <v>70</v>
      </c>
      <c r="P11" s="530">
        <f>Q11*R11*S11</f>
        <v>0</v>
      </c>
      <c r="Q11" s="732">
        <f>②飼養計画!R13</f>
        <v>0</v>
      </c>
      <c r="R11" s="89">
        <f>45+108+720</f>
        <v>873</v>
      </c>
      <c r="S11" s="647">
        <v>80</v>
      </c>
      <c r="T11" s="530">
        <f>U11*V11*W11</f>
        <v>0</v>
      </c>
      <c r="U11" s="732">
        <f>F9</f>
        <v>0</v>
      </c>
      <c r="V11" s="89">
        <v>2</v>
      </c>
      <c r="W11" s="647">
        <v>270</v>
      </c>
    </row>
    <row r="12" spans="1:23" ht="16" customHeight="1" thickBot="1" x14ac:dyDescent="0.25">
      <c r="A12" s="1944" t="s">
        <v>322</v>
      </c>
      <c r="B12" s="1951">
        <f>SUM(D14,H14,L14,P14)</f>
        <v>0</v>
      </c>
      <c r="C12" s="1952" t="e">
        <f>B12/$F$9</f>
        <v>#DIV/0!</v>
      </c>
      <c r="D12" s="1940" t="s">
        <v>325</v>
      </c>
      <c r="E12" s="1940"/>
      <c r="F12" s="1940"/>
      <c r="G12" s="1940"/>
      <c r="H12" s="1941" t="s">
        <v>326</v>
      </c>
      <c r="I12" s="1940"/>
      <c r="J12" s="1940"/>
      <c r="K12" s="1942"/>
      <c r="L12" s="1940" t="s">
        <v>318</v>
      </c>
      <c r="M12" s="1940"/>
      <c r="N12" s="1940"/>
      <c r="O12" s="1940"/>
      <c r="P12" s="1941" t="s">
        <v>327</v>
      </c>
      <c r="Q12" s="1940"/>
      <c r="R12" s="1940"/>
      <c r="S12" s="1942"/>
    </row>
    <row r="13" spans="1:23" ht="16" customHeight="1" thickBot="1" x14ac:dyDescent="0.25">
      <c r="A13" s="1944"/>
      <c r="B13" s="1951"/>
      <c r="C13" s="1952"/>
      <c r="D13" s="525" t="s">
        <v>323</v>
      </c>
      <c r="E13" s="526" t="s">
        <v>324</v>
      </c>
      <c r="F13" s="524" t="s">
        <v>382</v>
      </c>
      <c r="G13" s="527" t="s">
        <v>215</v>
      </c>
      <c r="H13" s="528" t="s">
        <v>323</v>
      </c>
      <c r="I13" s="526" t="s">
        <v>324</v>
      </c>
      <c r="J13" s="524" t="s">
        <v>382</v>
      </c>
      <c r="K13" s="529" t="s">
        <v>215</v>
      </c>
      <c r="L13" s="525" t="s">
        <v>323</v>
      </c>
      <c r="M13" s="526" t="s">
        <v>324</v>
      </c>
      <c r="N13" s="524" t="s">
        <v>382</v>
      </c>
      <c r="O13" s="527" t="s">
        <v>215</v>
      </c>
      <c r="P13" s="528" t="s">
        <v>323</v>
      </c>
      <c r="Q13" s="526" t="s">
        <v>324</v>
      </c>
      <c r="R13" s="524" t="s">
        <v>382</v>
      </c>
      <c r="S13" s="529" t="s">
        <v>215</v>
      </c>
    </row>
    <row r="14" spans="1:23" ht="16" customHeight="1" thickBot="1" x14ac:dyDescent="0.25">
      <c r="A14" s="1944"/>
      <c r="B14" s="1951"/>
      <c r="C14" s="1952"/>
      <c r="D14" s="531">
        <f>E14*F14*G14</f>
        <v>0</v>
      </c>
      <c r="E14" s="732">
        <f>E11</f>
        <v>0</v>
      </c>
      <c r="F14" s="89">
        <v>2920</v>
      </c>
      <c r="G14" s="905">
        <v>20</v>
      </c>
      <c r="H14" s="530">
        <f>I14*J14*K14</f>
        <v>0</v>
      </c>
      <c r="I14" s="732">
        <f>I11</f>
        <v>0</v>
      </c>
      <c r="J14" s="89">
        <v>1575</v>
      </c>
      <c r="K14" s="906">
        <v>20</v>
      </c>
      <c r="L14" s="531">
        <f>M14*N14*O14</f>
        <v>0</v>
      </c>
      <c r="M14" s="732">
        <f>M11</f>
        <v>0</v>
      </c>
      <c r="N14" s="89">
        <v>775</v>
      </c>
      <c r="O14" s="905">
        <v>20</v>
      </c>
      <c r="P14" s="530">
        <f>Q14*R14*S14</f>
        <v>0</v>
      </c>
      <c r="Q14" s="732">
        <f>Q11</f>
        <v>0</v>
      </c>
      <c r="R14" s="89">
        <v>564</v>
      </c>
      <c r="S14" s="906">
        <v>20</v>
      </c>
    </row>
    <row r="15" spans="1:23" ht="16" customHeight="1" thickBot="1" x14ac:dyDescent="0.25">
      <c r="A15" s="1944" t="s">
        <v>329</v>
      </c>
      <c r="B15" s="1945">
        <f>SUM(D17)</f>
        <v>0</v>
      </c>
      <c r="C15" s="1946" t="e">
        <f>B15/$F$9</f>
        <v>#DIV/0!</v>
      </c>
      <c r="D15" s="1938" t="s">
        <v>325</v>
      </c>
      <c r="E15" s="1939"/>
      <c r="F15" s="1936">
        <f>$F$9</f>
        <v>0</v>
      </c>
      <c r="G15" s="1937"/>
    </row>
    <row r="16" spans="1:23" ht="16" customHeight="1" thickBot="1" x14ac:dyDescent="0.25">
      <c r="A16" s="1944"/>
      <c r="B16" s="1945"/>
      <c r="C16" s="1946"/>
      <c r="D16" s="525" t="s">
        <v>323</v>
      </c>
      <c r="E16" s="526" t="s">
        <v>330</v>
      </c>
      <c r="F16" s="524" t="s">
        <v>383</v>
      </c>
      <c r="G16" s="529" t="s">
        <v>215</v>
      </c>
    </row>
    <row r="17" spans="1:11" ht="16" customHeight="1" thickBot="1" x14ac:dyDescent="0.25">
      <c r="A17" s="1944"/>
      <c r="B17" s="1945"/>
      <c r="C17" s="1946"/>
      <c r="D17" s="531">
        <f>E17*F17*G17</f>
        <v>0</v>
      </c>
      <c r="E17" s="903"/>
      <c r="F17" s="89">
        <v>120</v>
      </c>
      <c r="G17" s="647">
        <v>1750</v>
      </c>
    </row>
    <row r="18" spans="1:11" ht="16" customHeight="1" thickBot="1" x14ac:dyDescent="0.25">
      <c r="A18" s="1944" t="s">
        <v>331</v>
      </c>
      <c r="B18" s="1945">
        <f>SUM(D20)</f>
        <v>0</v>
      </c>
      <c r="C18" s="1946" t="e">
        <f>B18/$F$9</f>
        <v>#DIV/0!</v>
      </c>
      <c r="D18" s="1938" t="s">
        <v>325</v>
      </c>
      <c r="E18" s="1939"/>
      <c r="F18" s="1936">
        <f>$F$9</f>
        <v>0</v>
      </c>
      <c r="G18" s="1937"/>
    </row>
    <row r="19" spans="1:11" ht="16" customHeight="1" thickBot="1" x14ac:dyDescent="0.25">
      <c r="A19" s="1944"/>
      <c r="B19" s="1945"/>
      <c r="C19" s="1946"/>
      <c r="D19" s="525" t="s">
        <v>323</v>
      </c>
      <c r="E19" s="526" t="s">
        <v>330</v>
      </c>
      <c r="F19" s="524" t="s">
        <v>384</v>
      </c>
      <c r="G19" s="529" t="s">
        <v>282</v>
      </c>
    </row>
    <row r="20" spans="1:11" ht="16" customHeight="1" thickBot="1" x14ac:dyDescent="0.25">
      <c r="A20" s="1944"/>
      <c r="B20" s="1945"/>
      <c r="C20" s="1946"/>
      <c r="D20" s="531">
        <f>E20*F20*G20</f>
        <v>0</v>
      </c>
      <c r="E20" s="903"/>
      <c r="F20" s="89">
        <v>100000</v>
      </c>
      <c r="G20" s="648">
        <v>0.17</v>
      </c>
      <c r="K20" s="520"/>
    </row>
    <row r="21" spans="1:11" ht="16" customHeight="1" thickBot="1" x14ac:dyDescent="0.25">
      <c r="A21" s="1944" t="s">
        <v>448</v>
      </c>
      <c r="B21" s="1951">
        <f>SUM(D23)</f>
        <v>0</v>
      </c>
      <c r="C21" s="1952" t="e">
        <f>B21/$F$9</f>
        <v>#DIV/0!</v>
      </c>
      <c r="D21" s="1938" t="s">
        <v>325</v>
      </c>
      <c r="E21" s="1939"/>
      <c r="F21" s="1936">
        <f>$F$9</f>
        <v>0</v>
      </c>
      <c r="G21" s="1937"/>
    </row>
    <row r="22" spans="1:11" ht="16" customHeight="1" thickBot="1" x14ac:dyDescent="0.25">
      <c r="A22" s="1944"/>
      <c r="B22" s="1951"/>
      <c r="C22" s="1952"/>
      <c r="D22" s="525" t="s">
        <v>323</v>
      </c>
      <c r="E22" s="526" t="s">
        <v>330</v>
      </c>
      <c r="F22" s="524" t="s">
        <v>450</v>
      </c>
      <c r="G22" s="529" t="s">
        <v>449</v>
      </c>
    </row>
    <row r="23" spans="1:11" ht="16" customHeight="1" thickBot="1" x14ac:dyDescent="0.25">
      <c r="A23" s="1944"/>
      <c r="B23" s="1951"/>
      <c r="C23" s="1952"/>
      <c r="D23" s="531">
        <f>E23*F23*G23</f>
        <v>0</v>
      </c>
      <c r="E23" s="903"/>
      <c r="F23" s="89">
        <v>120</v>
      </c>
      <c r="G23" s="649">
        <v>4000</v>
      </c>
      <c r="H23" s="519" t="s">
        <v>588</v>
      </c>
    </row>
    <row r="24" spans="1:11" ht="16" customHeight="1" thickBot="1" x14ac:dyDescent="0.25">
      <c r="A24" s="1953" t="s">
        <v>334</v>
      </c>
      <c r="B24" s="1945">
        <f>SUM(D26)</f>
        <v>0</v>
      </c>
      <c r="C24" s="1946" t="e">
        <f>B24/$F$9</f>
        <v>#DIV/0!</v>
      </c>
      <c r="D24" s="1938" t="s">
        <v>325</v>
      </c>
      <c r="E24" s="1939"/>
      <c r="F24" s="1936">
        <f>$F$9</f>
        <v>0</v>
      </c>
      <c r="G24" s="1937"/>
    </row>
    <row r="25" spans="1:11" ht="16" customHeight="1" thickBot="1" x14ac:dyDescent="0.25">
      <c r="A25" s="1953"/>
      <c r="B25" s="1945"/>
      <c r="C25" s="1946"/>
      <c r="D25" s="525" t="s">
        <v>323</v>
      </c>
      <c r="E25" s="526" t="s">
        <v>324</v>
      </c>
      <c r="F25" s="524" t="s">
        <v>385</v>
      </c>
      <c r="G25" s="529"/>
    </row>
    <row r="26" spans="1:11" ht="16" customHeight="1" thickBot="1" x14ac:dyDescent="0.25">
      <c r="A26" s="1953"/>
      <c r="B26" s="1945"/>
      <c r="C26" s="1946"/>
      <c r="D26" s="531">
        <f>E26*F26</f>
        <v>0</v>
      </c>
      <c r="E26" s="733">
        <f>F24</f>
        <v>0</v>
      </c>
      <c r="F26" s="89">
        <v>10000</v>
      </c>
      <c r="G26" s="521"/>
      <c r="H26" s="522"/>
      <c r="I26" s="522"/>
      <c r="J26" s="522"/>
      <c r="K26" s="522"/>
    </row>
    <row r="27" spans="1:11" ht="16" customHeight="1" thickBot="1" x14ac:dyDescent="0.25">
      <c r="A27" s="1953" t="s">
        <v>362</v>
      </c>
      <c r="B27" s="1945">
        <f>SUM(D29,H29)</f>
        <v>0</v>
      </c>
      <c r="C27" s="1946" t="e">
        <f>B27/$F$9</f>
        <v>#DIV/0!</v>
      </c>
      <c r="D27" s="1938" t="s">
        <v>325</v>
      </c>
      <c r="E27" s="1939"/>
      <c r="F27" s="1936">
        <f>$F$9</f>
        <v>0</v>
      </c>
      <c r="G27" s="1937"/>
      <c r="H27" s="1938" t="s">
        <v>325</v>
      </c>
      <c r="I27" s="1939"/>
      <c r="J27" s="1936">
        <f>$F$9</f>
        <v>0</v>
      </c>
      <c r="K27" s="1937"/>
    </row>
    <row r="28" spans="1:11" ht="16" customHeight="1" thickBot="1" x14ac:dyDescent="0.25">
      <c r="A28" s="1953"/>
      <c r="B28" s="1945"/>
      <c r="C28" s="1946"/>
      <c r="D28" s="525" t="s">
        <v>323</v>
      </c>
      <c r="E28" s="526" t="s">
        <v>324</v>
      </c>
      <c r="F28" s="524" t="s">
        <v>386</v>
      </c>
      <c r="G28" s="529"/>
      <c r="H28" s="528" t="s">
        <v>323</v>
      </c>
      <c r="I28" s="526" t="s">
        <v>324</v>
      </c>
      <c r="J28" s="524" t="s">
        <v>387</v>
      </c>
      <c r="K28" s="529"/>
    </row>
    <row r="29" spans="1:11" ht="16" customHeight="1" thickBot="1" x14ac:dyDescent="0.25">
      <c r="A29" s="1953"/>
      <c r="B29" s="1945"/>
      <c r="C29" s="1946"/>
      <c r="D29" s="531">
        <f>E29*F29</f>
        <v>0</v>
      </c>
      <c r="E29" s="733">
        <f>F27</f>
        <v>0</v>
      </c>
      <c r="F29" s="89">
        <v>1500</v>
      </c>
      <c r="G29" s="521"/>
      <c r="H29" s="530">
        <f>I29*J29</f>
        <v>0</v>
      </c>
      <c r="I29" s="733">
        <f>J27</f>
        <v>0</v>
      </c>
      <c r="J29" s="89">
        <v>4100</v>
      </c>
      <c r="K29" s="521"/>
    </row>
    <row r="30" spans="1:11" ht="16" customHeight="1" thickBot="1" x14ac:dyDescent="0.25">
      <c r="A30" s="1944" t="s">
        <v>336</v>
      </c>
      <c r="B30" s="1945">
        <f>SUM(D32,H32)</f>
        <v>0</v>
      </c>
      <c r="C30" s="1946" t="e">
        <f>B30/$F$30</f>
        <v>#DIV/0!</v>
      </c>
      <c r="D30" s="1938" t="s">
        <v>325</v>
      </c>
      <c r="E30" s="1939"/>
      <c r="F30" s="1936">
        <f>$F$9</f>
        <v>0</v>
      </c>
      <c r="G30" s="1937"/>
      <c r="H30" s="1938" t="s">
        <v>325</v>
      </c>
      <c r="I30" s="1939"/>
      <c r="J30" s="1936">
        <f>$F$9</f>
        <v>0</v>
      </c>
      <c r="K30" s="1937"/>
    </row>
    <row r="31" spans="1:11" ht="16" customHeight="1" thickBot="1" x14ac:dyDescent="0.25">
      <c r="A31" s="1944"/>
      <c r="B31" s="1945"/>
      <c r="C31" s="1946"/>
      <c r="D31" s="525" t="s">
        <v>323</v>
      </c>
      <c r="E31" s="526" t="s">
        <v>335</v>
      </c>
      <c r="F31" s="524" t="s">
        <v>388</v>
      </c>
      <c r="G31" s="529" t="s">
        <v>215</v>
      </c>
      <c r="H31" s="528" t="s">
        <v>323</v>
      </c>
      <c r="I31" s="517" t="s">
        <v>337</v>
      </c>
      <c r="J31" s="524" t="s">
        <v>388</v>
      </c>
      <c r="K31" s="529" t="s">
        <v>215</v>
      </c>
    </row>
    <row r="32" spans="1:11" ht="16" customHeight="1" thickBot="1" x14ac:dyDescent="0.25">
      <c r="A32" s="1944"/>
      <c r="B32" s="1945"/>
      <c r="C32" s="1946"/>
      <c r="D32" s="531">
        <f>E32*F32*G32</f>
        <v>0</v>
      </c>
      <c r="E32" s="904"/>
      <c r="F32" s="89">
        <v>5</v>
      </c>
      <c r="G32" s="647">
        <v>130</v>
      </c>
      <c r="H32" s="530">
        <f>I32*J32*K32</f>
        <v>0</v>
      </c>
      <c r="I32" s="904"/>
      <c r="J32" s="89">
        <v>5</v>
      </c>
      <c r="K32" s="647">
        <v>130</v>
      </c>
    </row>
    <row r="33" spans="1:20" ht="16" customHeight="1" thickBot="1" x14ac:dyDescent="0.25">
      <c r="A33" s="1944" t="s">
        <v>338</v>
      </c>
      <c r="B33" s="1945">
        <f>SUM(D35,H35)</f>
        <v>0</v>
      </c>
      <c r="C33" s="1946" t="e">
        <f>B33/$F$9</f>
        <v>#DIV/0!</v>
      </c>
      <c r="D33" s="1938" t="s">
        <v>325</v>
      </c>
      <c r="E33" s="1939"/>
      <c r="F33" s="1936">
        <f>$F$9</f>
        <v>0</v>
      </c>
      <c r="G33" s="1937"/>
      <c r="H33" s="1938" t="s">
        <v>325</v>
      </c>
      <c r="I33" s="1939"/>
      <c r="J33" s="1936">
        <f>$F$9</f>
        <v>0</v>
      </c>
      <c r="K33" s="1937"/>
    </row>
    <row r="34" spans="1:20" ht="16" customHeight="1" thickBot="1" x14ac:dyDescent="0.25">
      <c r="A34" s="1944"/>
      <c r="B34" s="1945"/>
      <c r="C34" s="1946"/>
      <c r="D34" s="525" t="s">
        <v>323</v>
      </c>
      <c r="E34" s="526" t="s">
        <v>324</v>
      </c>
      <c r="F34" s="524" t="s">
        <v>390</v>
      </c>
      <c r="G34" s="518"/>
      <c r="H34" s="528" t="s">
        <v>323</v>
      </c>
      <c r="I34" s="526" t="s">
        <v>324</v>
      </c>
      <c r="J34" s="524" t="s">
        <v>389</v>
      </c>
      <c r="K34" s="518"/>
    </row>
    <row r="35" spans="1:20" ht="16" customHeight="1" thickBot="1" x14ac:dyDescent="0.25">
      <c r="A35" s="1944"/>
      <c r="B35" s="1945"/>
      <c r="C35" s="1946"/>
      <c r="D35" s="531">
        <f>E35*F35</f>
        <v>0</v>
      </c>
      <c r="E35" s="733">
        <f>F33</f>
        <v>0</v>
      </c>
      <c r="F35" s="89">
        <v>9000</v>
      </c>
      <c r="G35" s="521"/>
      <c r="H35" s="530">
        <f>I35*J35</f>
        <v>0</v>
      </c>
      <c r="I35" s="733">
        <f>J33*0.5</f>
        <v>0</v>
      </c>
      <c r="J35" s="1161">
        <f>F35/2</f>
        <v>4500</v>
      </c>
      <c r="K35" s="521"/>
    </row>
    <row r="36" spans="1:20" ht="16" customHeight="1" thickBot="1" x14ac:dyDescent="0.25">
      <c r="A36" s="1944" t="s">
        <v>339</v>
      </c>
      <c r="B36" s="1945">
        <f>SUM(D38)</f>
        <v>0</v>
      </c>
      <c r="C36" s="1946" t="e">
        <f>B36/$F$9</f>
        <v>#DIV/0!</v>
      </c>
      <c r="D36" s="1938" t="s">
        <v>325</v>
      </c>
      <c r="E36" s="1939"/>
      <c r="F36" s="1936">
        <f>$F$9</f>
        <v>0</v>
      </c>
      <c r="G36" s="1937"/>
    </row>
    <row r="37" spans="1:20" ht="16" customHeight="1" thickBot="1" x14ac:dyDescent="0.25">
      <c r="A37" s="1944"/>
      <c r="B37" s="1945"/>
      <c r="C37" s="1946"/>
      <c r="D37" s="525" t="s">
        <v>323</v>
      </c>
      <c r="E37" s="526" t="s">
        <v>324</v>
      </c>
      <c r="F37" s="524" t="s">
        <v>391</v>
      </c>
      <c r="G37" s="518"/>
    </row>
    <row r="38" spans="1:20" ht="16" customHeight="1" thickBot="1" x14ac:dyDescent="0.25">
      <c r="A38" s="1944"/>
      <c r="B38" s="1945"/>
      <c r="C38" s="1946"/>
      <c r="D38" s="531">
        <f>E38*F38</f>
        <v>0</v>
      </c>
      <c r="E38" s="733">
        <f>F36</f>
        <v>0</v>
      </c>
      <c r="F38" s="89">
        <v>6800</v>
      </c>
      <c r="G38" s="521"/>
    </row>
    <row r="39" spans="1:20" ht="16" customHeight="1" thickBot="1" x14ac:dyDescent="0.25">
      <c r="A39" s="1944" t="s">
        <v>341</v>
      </c>
      <c r="B39" s="1945">
        <f>SUM(D41)</f>
        <v>0</v>
      </c>
      <c r="C39" s="1946" t="e">
        <f>B39/$F$9</f>
        <v>#DIV/0!</v>
      </c>
      <c r="D39" s="1938" t="s">
        <v>325</v>
      </c>
      <c r="E39" s="1939"/>
      <c r="F39" s="1936">
        <f>$F$9</f>
        <v>0</v>
      </c>
      <c r="G39" s="1937"/>
    </row>
    <row r="40" spans="1:20" ht="16" customHeight="1" thickBot="1" x14ac:dyDescent="0.25">
      <c r="A40" s="1944"/>
      <c r="B40" s="1945"/>
      <c r="C40" s="1946"/>
      <c r="D40" s="525" t="s">
        <v>323</v>
      </c>
      <c r="E40" s="526" t="s">
        <v>324</v>
      </c>
      <c r="F40" s="524" t="s">
        <v>391</v>
      </c>
      <c r="G40" s="518"/>
    </row>
    <row r="41" spans="1:20" ht="16" customHeight="1" thickBot="1" x14ac:dyDescent="0.25">
      <c r="A41" s="1944"/>
      <c r="B41" s="1945"/>
      <c r="C41" s="1946"/>
      <c r="D41" s="531">
        <f>E41*F41</f>
        <v>0</v>
      </c>
      <c r="E41" s="733">
        <f>F39</f>
        <v>0</v>
      </c>
      <c r="F41" s="89">
        <v>2410</v>
      </c>
      <c r="G41" s="521"/>
      <c r="H41" s="522"/>
      <c r="I41" s="522"/>
      <c r="J41" s="522"/>
      <c r="K41" s="522"/>
      <c r="L41" s="522"/>
      <c r="M41" s="522"/>
      <c r="N41" s="522"/>
      <c r="O41" s="522"/>
      <c r="P41" s="522"/>
      <c r="Q41" s="522"/>
      <c r="R41" s="522"/>
      <c r="S41" s="522"/>
    </row>
    <row r="42" spans="1:20" ht="16" customHeight="1" thickBot="1" x14ac:dyDescent="0.25">
      <c r="A42" s="1944" t="s">
        <v>62</v>
      </c>
      <c r="B42" s="1945">
        <f>SUM(D44,H44,L44,P44)</f>
        <v>0</v>
      </c>
      <c r="C42" s="1946" t="e">
        <f>B42/$F$9</f>
        <v>#DIV/0!</v>
      </c>
      <c r="D42" s="1940" t="s">
        <v>342</v>
      </c>
      <c r="E42" s="1940"/>
      <c r="F42" s="1940"/>
      <c r="G42" s="1942"/>
      <c r="H42" s="1938" t="s">
        <v>343</v>
      </c>
      <c r="I42" s="1939"/>
      <c r="J42" s="1939"/>
      <c r="K42" s="1943"/>
      <c r="L42" s="1939" t="s">
        <v>344</v>
      </c>
      <c r="M42" s="1939"/>
      <c r="N42" s="1939"/>
      <c r="O42" s="1943"/>
      <c r="P42" s="1938" t="s">
        <v>586</v>
      </c>
      <c r="Q42" s="1939"/>
      <c r="R42" s="1939"/>
      <c r="S42" s="1943"/>
    </row>
    <row r="43" spans="1:20" ht="16" customHeight="1" thickBot="1" x14ac:dyDescent="0.25">
      <c r="A43" s="1944"/>
      <c r="B43" s="1945"/>
      <c r="C43" s="1946"/>
      <c r="D43" s="525" t="s">
        <v>323</v>
      </c>
      <c r="E43" s="526" t="s">
        <v>324</v>
      </c>
      <c r="F43" s="524" t="s">
        <v>340</v>
      </c>
      <c r="G43" s="518"/>
      <c r="H43" s="528" t="s">
        <v>323</v>
      </c>
      <c r="I43" s="526" t="s">
        <v>324</v>
      </c>
      <c r="J43" s="524" t="s">
        <v>340</v>
      </c>
      <c r="K43" s="518"/>
      <c r="L43" s="525" t="s">
        <v>323</v>
      </c>
      <c r="M43" s="526" t="s">
        <v>324</v>
      </c>
      <c r="N43" s="524" t="s">
        <v>340</v>
      </c>
      <c r="O43" s="518"/>
      <c r="P43" s="528" t="s">
        <v>323</v>
      </c>
      <c r="Q43" s="526" t="s">
        <v>324</v>
      </c>
      <c r="R43" s="524" t="s">
        <v>340</v>
      </c>
      <c r="S43" s="518"/>
    </row>
    <row r="44" spans="1:20" ht="16" customHeight="1" thickBot="1" x14ac:dyDescent="0.25">
      <c r="A44" s="1944"/>
      <c r="B44" s="1945"/>
      <c r="C44" s="1946"/>
      <c r="D44" s="531">
        <f>E44*F44</f>
        <v>0</v>
      </c>
      <c r="E44" s="733">
        <f>②飼養計画!R13</f>
        <v>0</v>
      </c>
      <c r="F44" s="1304">
        <v>2300</v>
      </c>
      <c r="G44" s="521"/>
      <c r="H44" s="1307">
        <f>I44*J44</f>
        <v>0</v>
      </c>
      <c r="I44" s="733">
        <f>②飼養計画!R7</f>
        <v>0</v>
      </c>
      <c r="J44" s="1304">
        <v>6700</v>
      </c>
      <c r="K44" s="521"/>
      <c r="L44" s="531">
        <f>M44*N44</f>
        <v>0</v>
      </c>
      <c r="M44" s="733">
        <f>F39</f>
        <v>0</v>
      </c>
      <c r="N44" s="89">
        <v>3000</v>
      </c>
      <c r="O44" s="521"/>
      <c r="P44" s="530">
        <f>Q44*R44</f>
        <v>0</v>
      </c>
      <c r="Q44" s="733">
        <f>F39</f>
        <v>0</v>
      </c>
      <c r="R44" s="89">
        <v>3000</v>
      </c>
      <c r="S44" s="521"/>
      <c r="T44" s="636"/>
    </row>
    <row r="45" spans="1:20" ht="16" customHeight="1" thickBot="1" x14ac:dyDescent="0.25">
      <c r="A45" s="1944" t="s">
        <v>240</v>
      </c>
      <c r="B45" s="1945">
        <f>SUM(D47,H47)</f>
        <v>0</v>
      </c>
      <c r="C45" s="1946" t="e">
        <f>B45/$F$9</f>
        <v>#DIV/0!</v>
      </c>
      <c r="D45" s="1940" t="s">
        <v>345</v>
      </c>
      <c r="E45" s="1940"/>
      <c r="F45" s="1940"/>
      <c r="G45" s="1942"/>
      <c r="H45" s="1941" t="s">
        <v>348</v>
      </c>
      <c r="I45" s="1940"/>
      <c r="J45" s="1940"/>
      <c r="K45" s="1942"/>
      <c r="L45" s="1938" t="s">
        <v>357</v>
      </c>
      <c r="M45" s="1939"/>
      <c r="N45" s="1939"/>
      <c r="O45" s="1943"/>
    </row>
    <row r="46" spans="1:20" ht="16" customHeight="1" thickBot="1" x14ac:dyDescent="0.25">
      <c r="A46" s="1944"/>
      <c r="B46" s="1945"/>
      <c r="C46" s="1946"/>
      <c r="D46" s="525" t="s">
        <v>323</v>
      </c>
      <c r="E46" s="526" t="s">
        <v>296</v>
      </c>
      <c r="F46" s="524" t="s">
        <v>346</v>
      </c>
      <c r="G46" s="529" t="s">
        <v>347</v>
      </c>
      <c r="H46" s="528" t="s">
        <v>323</v>
      </c>
      <c r="I46" s="526" t="s">
        <v>324</v>
      </c>
      <c r="J46" s="524" t="s">
        <v>340</v>
      </c>
      <c r="K46" s="518"/>
      <c r="L46" s="528" t="s">
        <v>323</v>
      </c>
      <c r="M46" s="526" t="s">
        <v>324</v>
      </c>
      <c r="N46" s="524" t="s">
        <v>340</v>
      </c>
      <c r="O46" s="518"/>
    </row>
    <row r="47" spans="1:20" ht="16" customHeight="1" thickBot="1" x14ac:dyDescent="0.25">
      <c r="A47" s="1944"/>
      <c r="B47" s="1945"/>
      <c r="C47" s="1946"/>
      <c r="D47" s="531">
        <f>E47*F47*G47</f>
        <v>0</v>
      </c>
      <c r="E47" s="734">
        <f>D4</f>
        <v>0</v>
      </c>
      <c r="F47" s="1161">
        <f>E4</f>
        <v>0</v>
      </c>
      <c r="G47" s="1308">
        <v>2.1000000000000001E-2</v>
      </c>
      <c r="H47" s="530">
        <f>I47*J47</f>
        <v>0</v>
      </c>
      <c r="I47" s="734">
        <f>E47</f>
        <v>0</v>
      </c>
      <c r="J47" s="1305">
        <v>2510</v>
      </c>
      <c r="K47" s="521"/>
      <c r="L47" s="530">
        <f>M47*N47</f>
        <v>0</v>
      </c>
      <c r="M47" s="734">
        <f>Q14</f>
        <v>0</v>
      </c>
      <c r="N47" s="1305">
        <v>2475</v>
      </c>
      <c r="O47" s="523"/>
      <c r="P47" s="522"/>
      <c r="Q47" s="522"/>
      <c r="R47" s="522"/>
      <c r="S47" s="522"/>
    </row>
    <row r="48" spans="1:20" ht="16" customHeight="1" thickBot="1" x14ac:dyDescent="0.25">
      <c r="A48" s="1944" t="s">
        <v>267</v>
      </c>
      <c r="B48" s="1945">
        <f>SUM(D50,H50,L50,P50,L47)</f>
        <v>0</v>
      </c>
      <c r="C48" s="1946" t="e">
        <f>B48/$F$9</f>
        <v>#DIV/0!</v>
      </c>
      <c r="D48" s="1940" t="s">
        <v>349</v>
      </c>
      <c r="E48" s="1940"/>
      <c r="F48" s="1940"/>
      <c r="G48" s="1942"/>
      <c r="H48" s="1941" t="s">
        <v>352</v>
      </c>
      <c r="I48" s="1940"/>
      <c r="J48" s="1940"/>
      <c r="K48" s="1942"/>
      <c r="L48" s="1938" t="s">
        <v>355</v>
      </c>
      <c r="M48" s="1939"/>
      <c r="N48" s="1939"/>
      <c r="O48" s="1943"/>
      <c r="P48" s="1938" t="s">
        <v>379</v>
      </c>
      <c r="Q48" s="1939"/>
      <c r="R48" s="1939"/>
      <c r="S48" s="1943"/>
    </row>
    <row r="49" spans="1:19" ht="16" customHeight="1" thickBot="1" x14ac:dyDescent="0.25">
      <c r="A49" s="1944"/>
      <c r="B49" s="1945"/>
      <c r="C49" s="1946"/>
      <c r="D49" s="525" t="s">
        <v>323</v>
      </c>
      <c r="E49" s="526" t="s">
        <v>296</v>
      </c>
      <c r="F49" s="526" t="s">
        <v>350</v>
      </c>
      <c r="G49" s="529" t="s">
        <v>351</v>
      </c>
      <c r="H49" s="528" t="s">
        <v>323</v>
      </c>
      <c r="I49" s="526" t="s">
        <v>353</v>
      </c>
      <c r="J49" s="526" t="s">
        <v>354</v>
      </c>
      <c r="K49" s="518"/>
      <c r="L49" s="528" t="s">
        <v>323</v>
      </c>
      <c r="M49" s="526" t="s">
        <v>356</v>
      </c>
      <c r="N49" s="524" t="s">
        <v>377</v>
      </c>
      <c r="O49" s="529" t="s">
        <v>378</v>
      </c>
      <c r="P49" s="528" t="s">
        <v>323</v>
      </c>
      <c r="Q49" s="526" t="s">
        <v>356</v>
      </c>
      <c r="R49" s="524" t="s">
        <v>377</v>
      </c>
      <c r="S49" s="529" t="s">
        <v>378</v>
      </c>
    </row>
    <row r="50" spans="1:19" ht="16" customHeight="1" thickBot="1" x14ac:dyDescent="0.25">
      <c r="A50" s="1954"/>
      <c r="B50" s="1955"/>
      <c r="C50" s="1956"/>
      <c r="D50" s="531">
        <f>E50*F50*G50</f>
        <v>0</v>
      </c>
      <c r="E50" s="734">
        <f>F39</f>
        <v>0</v>
      </c>
      <c r="F50" s="1161">
        <f>E4</f>
        <v>0</v>
      </c>
      <c r="G50" s="650">
        <v>0.02</v>
      </c>
      <c r="H50" s="530">
        <f>I50+J50</f>
        <v>0</v>
      </c>
      <c r="I50" s="1233"/>
      <c r="J50" s="1234">
        <v>0</v>
      </c>
      <c r="K50" s="523"/>
      <c r="L50" s="530">
        <f>M50*N50*O50</f>
        <v>0</v>
      </c>
      <c r="M50" s="1235"/>
      <c r="N50" s="1306">
        <v>0.4</v>
      </c>
      <c r="O50" s="650">
        <v>1.4E-2</v>
      </c>
      <c r="P50" s="530">
        <f>Q50*R50*S50</f>
        <v>0</v>
      </c>
      <c r="Q50" s="1233"/>
      <c r="R50" s="1306">
        <v>0.2</v>
      </c>
      <c r="S50" s="650">
        <v>1.4E-2</v>
      </c>
    </row>
    <row r="51" spans="1:19" ht="16" customHeight="1" thickTop="1" thickBot="1" x14ac:dyDescent="0.25">
      <c r="A51" s="695" t="s">
        <v>358</v>
      </c>
      <c r="B51" s="696">
        <f>SUM(B9:B50)</f>
        <v>0</v>
      </c>
      <c r="C51" s="697" t="e">
        <f>SUM(C9:C50)</f>
        <v>#DIV/0!</v>
      </c>
    </row>
    <row r="52" spans="1:19" ht="16" customHeight="1" thickTop="1" thickBot="1" x14ac:dyDescent="0.25">
      <c r="A52" s="698" t="s">
        <v>359</v>
      </c>
      <c r="B52" s="699">
        <f>(B8-B51)+B21</f>
        <v>0</v>
      </c>
      <c r="C52" s="700" t="e">
        <f>(C8-C51)+C21</f>
        <v>#DIV/0!</v>
      </c>
    </row>
  </sheetData>
  <mergeCells count="89">
    <mergeCell ref="H48:K48"/>
    <mergeCell ref="L48:O48"/>
    <mergeCell ref="P48:S48"/>
    <mergeCell ref="L45:O45"/>
    <mergeCell ref="A48:A50"/>
    <mergeCell ref="B48:B50"/>
    <mergeCell ref="C48:C50"/>
    <mergeCell ref="D48:G48"/>
    <mergeCell ref="H42:K42"/>
    <mergeCell ref="L42:O42"/>
    <mergeCell ref="P42:S42"/>
    <mergeCell ref="A45:A47"/>
    <mergeCell ref="B45:B47"/>
    <mergeCell ref="C45:C47"/>
    <mergeCell ref="D45:G45"/>
    <mergeCell ref="H45:K45"/>
    <mergeCell ref="A42:A44"/>
    <mergeCell ref="B42:B44"/>
    <mergeCell ref="C42:C44"/>
    <mergeCell ref="D42:G42"/>
    <mergeCell ref="A39:A41"/>
    <mergeCell ref="B39:B41"/>
    <mergeCell ref="C39:C41"/>
    <mergeCell ref="D39:E39"/>
    <mergeCell ref="F39:G39"/>
    <mergeCell ref="A36:A38"/>
    <mergeCell ref="B36:B38"/>
    <mergeCell ref="C36:C38"/>
    <mergeCell ref="A33:A35"/>
    <mergeCell ref="B33:B35"/>
    <mergeCell ref="C33:C35"/>
    <mergeCell ref="A24:A26"/>
    <mergeCell ref="D27:E27"/>
    <mergeCell ref="B24:B26"/>
    <mergeCell ref="C24:C26"/>
    <mergeCell ref="A30:A32"/>
    <mergeCell ref="D24:E24"/>
    <mergeCell ref="B30:B32"/>
    <mergeCell ref="C30:C32"/>
    <mergeCell ref="A27:A29"/>
    <mergeCell ref="B27:B29"/>
    <mergeCell ref="C27:C29"/>
    <mergeCell ref="A18:A20"/>
    <mergeCell ref="B18:B20"/>
    <mergeCell ref="C18:C20"/>
    <mergeCell ref="A21:A23"/>
    <mergeCell ref="B21:B23"/>
    <mergeCell ref="C21:C23"/>
    <mergeCell ref="D2:E2"/>
    <mergeCell ref="G2:H2"/>
    <mergeCell ref="A15:A17"/>
    <mergeCell ref="B15:B17"/>
    <mergeCell ref="C15:C17"/>
    <mergeCell ref="A12:A14"/>
    <mergeCell ref="B12:B14"/>
    <mergeCell ref="C12:C14"/>
    <mergeCell ref="D12:G12"/>
    <mergeCell ref="H12:K12"/>
    <mergeCell ref="T9:W9"/>
    <mergeCell ref="A9:A11"/>
    <mergeCell ref="B9:B11"/>
    <mergeCell ref="C9:C11"/>
    <mergeCell ref="H9:K9"/>
    <mergeCell ref="L9:O9"/>
    <mergeCell ref="P9:S9"/>
    <mergeCell ref="D9:E9"/>
    <mergeCell ref="F9:G9"/>
    <mergeCell ref="L12:O12"/>
    <mergeCell ref="P12:S12"/>
    <mergeCell ref="F27:G27"/>
    <mergeCell ref="D30:E30"/>
    <mergeCell ref="F30:G30"/>
    <mergeCell ref="H27:I27"/>
    <mergeCell ref="J27:K27"/>
    <mergeCell ref="H30:I30"/>
    <mergeCell ref="J30:K30"/>
    <mergeCell ref="F15:G15"/>
    <mergeCell ref="D15:E15"/>
    <mergeCell ref="F18:G18"/>
    <mergeCell ref="F21:G21"/>
    <mergeCell ref="F24:G24"/>
    <mergeCell ref="D18:E18"/>
    <mergeCell ref="D21:E21"/>
    <mergeCell ref="F33:G33"/>
    <mergeCell ref="H33:I33"/>
    <mergeCell ref="J33:K33"/>
    <mergeCell ref="D36:E36"/>
    <mergeCell ref="F36:G36"/>
    <mergeCell ref="D33:E33"/>
  </mergeCells>
  <phoneticPr fontId="3"/>
  <printOptions horizontalCentered="1"/>
  <pageMargins left="0" right="0" top="0.78740157480314965" bottom="0.39370078740157483" header="0.59055118110236227" footer="0.51181102362204722"/>
  <pageSetup paperSize="9" scale="63" orientation="landscape" r:id="rId1"/>
  <headerFooter alignWithMargins="0">
    <oddHeader>&amp;R&amp;"ＭＳ 明朝,標準"４－１．肉用牛(繁殖)経営損益計算算出表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2"/>
  <sheetViews>
    <sheetView view="pageBreakPreview" topLeftCell="A18" zoomScale="85" zoomScaleNormal="75" zoomScaleSheetLayoutView="85" workbookViewId="0">
      <selection activeCell="F32" sqref="F32"/>
    </sheetView>
  </sheetViews>
  <sheetFormatPr defaultColWidth="9.09765625" defaultRowHeight="12" x14ac:dyDescent="0.2"/>
  <cols>
    <col min="1" max="2" width="12.69921875" style="1" customWidth="1"/>
    <col min="3" max="22" width="10.69921875" style="1" customWidth="1"/>
    <col min="23" max="16384" width="9.09765625" style="1"/>
  </cols>
  <sheetData>
    <row r="1" spans="1:22" ht="19" x14ac:dyDescent="0.2">
      <c r="A1" s="644" t="s">
        <v>407</v>
      </c>
    </row>
    <row r="2" spans="1:22" ht="12.5" thickBot="1" x14ac:dyDescent="0.25">
      <c r="C2" s="423" t="s">
        <v>65</v>
      </c>
      <c r="D2" s="1957">
        <f>表紙!C19</f>
        <v>0</v>
      </c>
      <c r="E2" s="1957"/>
      <c r="F2" s="423"/>
      <c r="G2" s="1798"/>
      <c r="H2" s="1798"/>
    </row>
    <row r="3" spans="1:22" ht="16" customHeight="1" x14ac:dyDescent="0.2">
      <c r="A3" s="631"/>
      <c r="B3" s="633" t="s">
        <v>323</v>
      </c>
      <c r="C3" s="633" t="s">
        <v>374</v>
      </c>
      <c r="D3" s="645" t="s">
        <v>375</v>
      </c>
      <c r="E3" s="646" t="s">
        <v>376</v>
      </c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3"/>
    </row>
    <row r="4" spans="1:22" ht="16" customHeight="1" x14ac:dyDescent="0.2">
      <c r="A4" s="632" t="s">
        <v>363</v>
      </c>
      <c r="B4" s="634">
        <f>D4*E4</f>
        <v>0</v>
      </c>
      <c r="C4" s="634">
        <f t="shared" ref="C4:C9" si="0">IF($F$9=0,0,B4/$F$9)</f>
        <v>0</v>
      </c>
      <c r="D4" s="579">
        <f>②飼養計画!M36</f>
        <v>0</v>
      </c>
      <c r="E4" s="500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7"/>
    </row>
    <row r="5" spans="1:22" ht="16" customHeight="1" x14ac:dyDescent="0.2">
      <c r="A5" s="629" t="s">
        <v>62</v>
      </c>
      <c r="B5" s="634">
        <v>0</v>
      </c>
      <c r="C5" s="634">
        <f t="shared" si="0"/>
        <v>0</v>
      </c>
      <c r="D5" s="505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7"/>
    </row>
    <row r="6" spans="1:22" ht="16" customHeight="1" x14ac:dyDescent="0.2">
      <c r="A6" s="629" t="s">
        <v>320</v>
      </c>
      <c r="B6" s="634">
        <f>B4*0.1</f>
        <v>0</v>
      </c>
      <c r="C6" s="634">
        <f t="shared" si="0"/>
        <v>0</v>
      </c>
      <c r="D6" s="505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507"/>
    </row>
    <row r="7" spans="1:22" ht="16" customHeight="1" x14ac:dyDescent="0.2">
      <c r="A7" s="629"/>
      <c r="B7" s="634"/>
      <c r="C7" s="634">
        <f t="shared" si="0"/>
        <v>0</v>
      </c>
      <c r="D7" s="505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506"/>
      <c r="V7" s="507"/>
    </row>
    <row r="8" spans="1:22" ht="16" customHeight="1" thickBot="1" x14ac:dyDescent="0.25">
      <c r="A8" s="630" t="s">
        <v>45</v>
      </c>
      <c r="B8" s="635">
        <f>SUM(B4:B6)</f>
        <v>0</v>
      </c>
      <c r="C8" s="634">
        <f t="shared" si="0"/>
        <v>0</v>
      </c>
      <c r="D8" s="614"/>
      <c r="E8" s="615"/>
      <c r="F8" s="615"/>
      <c r="G8" s="615"/>
      <c r="H8" s="615"/>
      <c r="I8" s="615"/>
      <c r="J8" s="615"/>
      <c r="K8" s="615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9"/>
    </row>
    <row r="9" spans="1:22" ht="16" customHeight="1" thickTop="1" x14ac:dyDescent="0.2">
      <c r="A9" s="1967" t="s">
        <v>235</v>
      </c>
      <c r="B9" s="1969">
        <f>SUM(D11,H11)</f>
        <v>0</v>
      </c>
      <c r="C9" s="1969">
        <f t="shared" si="0"/>
        <v>0</v>
      </c>
      <c r="D9" s="1965" t="s">
        <v>401</v>
      </c>
      <c r="E9" s="1965"/>
      <c r="F9" s="1959">
        <f>②飼養計画!M31</f>
        <v>0</v>
      </c>
      <c r="G9" s="1960"/>
      <c r="H9" s="1961" t="s">
        <v>401</v>
      </c>
      <c r="I9" s="1962"/>
      <c r="J9" s="1966">
        <f>$F$9</f>
        <v>0</v>
      </c>
      <c r="K9" s="1959"/>
      <c r="L9" s="564"/>
      <c r="M9" s="565"/>
      <c r="N9" s="565"/>
      <c r="O9" s="565"/>
      <c r="P9" s="565"/>
      <c r="Q9" s="565"/>
      <c r="R9" s="565"/>
      <c r="S9" s="565"/>
      <c r="T9" s="565"/>
      <c r="U9" s="565"/>
      <c r="V9" s="565"/>
    </row>
    <row r="10" spans="1:22" ht="16" customHeight="1" x14ac:dyDescent="0.2">
      <c r="A10" s="1968"/>
      <c r="B10" s="1970"/>
      <c r="C10" s="1970"/>
      <c r="D10" s="573" t="s">
        <v>323</v>
      </c>
      <c r="E10" s="574" t="s">
        <v>324</v>
      </c>
      <c r="F10" s="524" t="s">
        <v>392</v>
      </c>
      <c r="G10" s="571"/>
      <c r="H10" s="576" t="s">
        <v>323</v>
      </c>
      <c r="I10" s="574" t="s">
        <v>324</v>
      </c>
      <c r="J10" s="524" t="s">
        <v>392</v>
      </c>
      <c r="K10" s="577" t="s">
        <v>347</v>
      </c>
      <c r="L10" s="566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16" customHeight="1" thickBot="1" x14ac:dyDescent="0.25">
      <c r="A11" s="1968"/>
      <c r="B11" s="1970"/>
      <c r="C11" s="1970"/>
      <c r="D11" s="626">
        <f>E11*F11</f>
        <v>0</v>
      </c>
      <c r="E11" s="616"/>
      <c r="F11" s="245"/>
      <c r="G11" s="617"/>
      <c r="H11" s="618">
        <f>I11*J11*K11</f>
        <v>0</v>
      </c>
      <c r="I11" s="616"/>
      <c r="J11" s="245"/>
      <c r="K11" s="619"/>
      <c r="L11" s="566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6" customHeight="1" x14ac:dyDescent="0.2">
      <c r="A12" s="1967" t="s">
        <v>321</v>
      </c>
      <c r="B12" s="1969">
        <f>SUM(D14,H14)</f>
        <v>0</v>
      </c>
      <c r="C12" s="1969">
        <f>IF($F$9=0,0,B12/$F$9)</f>
        <v>0</v>
      </c>
      <c r="D12" s="1965" t="s">
        <v>401</v>
      </c>
      <c r="E12" s="1965"/>
      <c r="F12" s="1959">
        <f>$F$9</f>
        <v>0</v>
      </c>
      <c r="G12" s="1960"/>
      <c r="H12" s="1961" t="s">
        <v>401</v>
      </c>
      <c r="I12" s="1962"/>
      <c r="J12" s="1966">
        <f>$F$9</f>
        <v>0</v>
      </c>
      <c r="K12" s="1959"/>
      <c r="L12" s="1979"/>
      <c r="M12" s="1980"/>
      <c r="N12" s="1980"/>
      <c r="O12" s="1980"/>
      <c r="P12" s="1980"/>
      <c r="Q12" s="1980"/>
      <c r="R12" s="1980"/>
      <c r="S12" s="1980"/>
    </row>
    <row r="13" spans="1:22" ht="16" customHeight="1" x14ac:dyDescent="0.2">
      <c r="A13" s="1968"/>
      <c r="B13" s="1970"/>
      <c r="C13" s="1970"/>
      <c r="D13" s="573" t="s">
        <v>323</v>
      </c>
      <c r="E13" s="574" t="s">
        <v>324</v>
      </c>
      <c r="F13" s="1312" t="s">
        <v>382</v>
      </c>
      <c r="G13" s="575" t="s">
        <v>215</v>
      </c>
      <c r="H13" s="576" t="s">
        <v>323</v>
      </c>
      <c r="I13" s="574" t="s">
        <v>324</v>
      </c>
      <c r="J13" s="574" t="s">
        <v>393</v>
      </c>
      <c r="K13" s="577" t="s">
        <v>215</v>
      </c>
      <c r="L13" s="588"/>
      <c r="M13" s="589"/>
      <c r="N13" s="589"/>
      <c r="O13" s="589"/>
      <c r="P13" s="589"/>
      <c r="Q13" s="589"/>
      <c r="R13" s="589"/>
      <c r="S13" s="589"/>
    </row>
    <row r="14" spans="1:22" ht="16" customHeight="1" thickBot="1" x14ac:dyDescent="0.25">
      <c r="A14" s="1977"/>
      <c r="B14" s="1978"/>
      <c r="C14" s="1970"/>
      <c r="D14" s="578">
        <f>E14*F14*G14</f>
        <v>0</v>
      </c>
      <c r="E14" s="502">
        <f>F12</f>
        <v>0</v>
      </c>
      <c r="F14" s="502">
        <v>2334</v>
      </c>
      <c r="G14" s="501">
        <v>70</v>
      </c>
      <c r="H14" s="572">
        <f>I14*J14*K14</f>
        <v>0</v>
      </c>
      <c r="I14" s="502"/>
      <c r="J14" s="502"/>
      <c r="K14" s="586"/>
      <c r="L14" s="566"/>
      <c r="M14" s="10"/>
      <c r="N14" s="10"/>
      <c r="O14" s="10"/>
      <c r="P14" s="10"/>
      <c r="Q14" s="10"/>
      <c r="R14" s="10"/>
      <c r="S14" s="10"/>
    </row>
    <row r="15" spans="1:22" ht="16" customHeight="1" x14ac:dyDescent="0.2">
      <c r="A15" s="1972" t="s">
        <v>322</v>
      </c>
      <c r="B15" s="1975">
        <f>SUM(D17,H17)</f>
        <v>0</v>
      </c>
      <c r="C15" s="1969">
        <f>IF($F$9=0,0,B15/$F$9)</f>
        <v>0</v>
      </c>
      <c r="D15" s="1958" t="s">
        <v>401</v>
      </c>
      <c r="E15" s="1958"/>
      <c r="F15" s="1963">
        <f>$F$9</f>
        <v>0</v>
      </c>
      <c r="G15" s="1964"/>
      <c r="H15" s="1983" t="s">
        <v>325</v>
      </c>
      <c r="I15" s="1984"/>
      <c r="J15" s="1984"/>
      <c r="K15" s="1985"/>
      <c r="L15" s="1979"/>
      <c r="M15" s="1980"/>
      <c r="N15" s="1980"/>
      <c r="O15" s="1980"/>
      <c r="P15" s="1980"/>
      <c r="Q15" s="1980"/>
      <c r="R15" s="1980"/>
      <c r="S15" s="1980"/>
    </row>
    <row r="16" spans="1:22" ht="16" customHeight="1" x14ac:dyDescent="0.2">
      <c r="A16" s="1972"/>
      <c r="B16" s="1975"/>
      <c r="C16" s="1970"/>
      <c r="D16" s="573" t="s">
        <v>323</v>
      </c>
      <c r="E16" s="574" t="s">
        <v>324</v>
      </c>
      <c r="F16" s="1312" t="s">
        <v>382</v>
      </c>
      <c r="G16" s="575" t="s">
        <v>215</v>
      </c>
      <c r="H16" s="576" t="s">
        <v>323</v>
      </c>
      <c r="I16" s="574" t="s">
        <v>324</v>
      </c>
      <c r="J16" s="574" t="s">
        <v>393</v>
      </c>
      <c r="K16" s="577" t="s">
        <v>215</v>
      </c>
      <c r="L16" s="588"/>
      <c r="M16" s="589"/>
      <c r="N16" s="589"/>
      <c r="O16" s="589"/>
      <c r="P16" s="589"/>
      <c r="Q16" s="589"/>
      <c r="R16" s="589"/>
      <c r="S16" s="589"/>
    </row>
    <row r="17" spans="1:19" ht="16" customHeight="1" thickBot="1" x14ac:dyDescent="0.25">
      <c r="A17" s="1972"/>
      <c r="B17" s="1975"/>
      <c r="C17" s="1970"/>
      <c r="D17" s="626">
        <f>E17*F17*G17</f>
        <v>0</v>
      </c>
      <c r="E17" s="245">
        <f>F15</f>
        <v>0</v>
      </c>
      <c r="F17" s="245">
        <v>810</v>
      </c>
      <c r="G17" s="620">
        <v>57</v>
      </c>
      <c r="H17" s="512">
        <f>I17*J17*K17</f>
        <v>0</v>
      </c>
      <c r="I17" s="511"/>
      <c r="J17" s="511"/>
      <c r="K17" s="513"/>
      <c r="L17" s="566"/>
      <c r="M17" s="10"/>
      <c r="N17" s="10"/>
      <c r="O17" s="10"/>
      <c r="P17" s="10"/>
      <c r="Q17" s="10"/>
      <c r="R17" s="10"/>
      <c r="S17" s="10"/>
    </row>
    <row r="18" spans="1:19" ht="16" customHeight="1" x14ac:dyDescent="0.2">
      <c r="A18" s="1967" t="s">
        <v>329</v>
      </c>
      <c r="B18" s="1969">
        <f>SUM(D20)</f>
        <v>0</v>
      </c>
      <c r="C18" s="1969">
        <f>IF($F$9=0,0,B18/$F$9)</f>
        <v>0</v>
      </c>
      <c r="D18" s="1965" t="s">
        <v>401</v>
      </c>
      <c r="E18" s="1965"/>
      <c r="F18" s="1966">
        <f>$F$9</f>
        <v>0</v>
      </c>
      <c r="G18" s="1959"/>
      <c r="H18" s="455"/>
    </row>
    <row r="19" spans="1:19" ht="16" customHeight="1" x14ac:dyDescent="0.2">
      <c r="A19" s="1968"/>
      <c r="B19" s="1970"/>
      <c r="C19" s="1970"/>
      <c r="D19" s="573" t="s">
        <v>323</v>
      </c>
      <c r="E19" s="574" t="s">
        <v>330</v>
      </c>
      <c r="F19" s="1312" t="s">
        <v>383</v>
      </c>
      <c r="G19" s="577" t="s">
        <v>215</v>
      </c>
      <c r="H19" s="455"/>
    </row>
    <row r="20" spans="1:19" ht="16" customHeight="1" thickBot="1" x14ac:dyDescent="0.25">
      <c r="A20" s="1977"/>
      <c r="B20" s="1978"/>
      <c r="C20" s="1970"/>
      <c r="D20" s="578">
        <f>E20*F20*G20</f>
        <v>0</v>
      </c>
      <c r="E20" s="581"/>
      <c r="F20" s="502"/>
      <c r="G20" s="586"/>
      <c r="H20" s="455"/>
    </row>
    <row r="21" spans="1:19" ht="16" customHeight="1" x14ac:dyDescent="0.2">
      <c r="A21" s="1968" t="s">
        <v>331</v>
      </c>
      <c r="B21" s="1970">
        <f>SUM(D23)</f>
        <v>0</v>
      </c>
      <c r="C21" s="1969">
        <f>IF($F$9=0,0,B21/$F$9)</f>
        <v>0</v>
      </c>
      <c r="D21" s="1958" t="s">
        <v>401</v>
      </c>
      <c r="E21" s="1958"/>
      <c r="F21" s="1963">
        <f>$F$9</f>
        <v>0</v>
      </c>
      <c r="G21" s="1964"/>
      <c r="H21" s="455"/>
    </row>
    <row r="22" spans="1:19" ht="16" customHeight="1" x14ac:dyDescent="0.2">
      <c r="A22" s="1968"/>
      <c r="B22" s="1970"/>
      <c r="C22" s="1970"/>
      <c r="D22" s="573" t="s">
        <v>323</v>
      </c>
      <c r="E22" s="574" t="s">
        <v>330</v>
      </c>
      <c r="F22" s="1312" t="s">
        <v>384</v>
      </c>
      <c r="G22" s="575" t="s">
        <v>282</v>
      </c>
      <c r="H22" s="455"/>
    </row>
    <row r="23" spans="1:19" ht="16" customHeight="1" thickBot="1" x14ac:dyDescent="0.25">
      <c r="A23" s="1968"/>
      <c r="B23" s="1970"/>
      <c r="C23" s="1970"/>
      <c r="D23" s="626">
        <f>E23*F23*G23</f>
        <v>0</v>
      </c>
      <c r="E23" s="621"/>
      <c r="F23" s="245"/>
      <c r="G23" s="622"/>
      <c r="H23" s="455"/>
      <c r="K23" s="10"/>
    </row>
    <row r="24" spans="1:19" ht="16" customHeight="1" x14ac:dyDescent="0.2">
      <c r="A24" s="1971" t="s">
        <v>332</v>
      </c>
      <c r="B24" s="1974">
        <f>SUM(D26)</f>
        <v>0</v>
      </c>
      <c r="C24" s="1969">
        <f>IF($F$9=0,0,B24/$F$9)</f>
        <v>0</v>
      </c>
      <c r="D24" s="1965" t="s">
        <v>401</v>
      </c>
      <c r="E24" s="1965"/>
      <c r="F24" s="1966">
        <f>$F$9</f>
        <v>0</v>
      </c>
      <c r="G24" s="1959"/>
      <c r="H24" s="455"/>
    </row>
    <row r="25" spans="1:19" ht="16" customHeight="1" x14ac:dyDescent="0.2">
      <c r="A25" s="1972"/>
      <c r="B25" s="1975"/>
      <c r="C25" s="1970"/>
      <c r="D25" s="573" t="s">
        <v>323</v>
      </c>
      <c r="E25" s="574" t="s">
        <v>324</v>
      </c>
      <c r="F25" s="524" t="s">
        <v>385</v>
      </c>
      <c r="G25" s="577" t="s">
        <v>333</v>
      </c>
      <c r="H25" s="455"/>
    </row>
    <row r="26" spans="1:19" ht="16" customHeight="1" thickBot="1" x14ac:dyDescent="0.25">
      <c r="A26" s="1973"/>
      <c r="B26" s="1976"/>
      <c r="C26" s="1970"/>
      <c r="D26" s="578">
        <f>E26*F26*G26</f>
        <v>0</v>
      </c>
      <c r="E26" s="580"/>
      <c r="F26" s="502"/>
      <c r="G26" s="623"/>
      <c r="H26" s="455"/>
    </row>
    <row r="27" spans="1:19" ht="16" customHeight="1" x14ac:dyDescent="0.2">
      <c r="A27" s="1968" t="s">
        <v>334</v>
      </c>
      <c r="B27" s="1970">
        <f>SUM(D29)</f>
        <v>0</v>
      </c>
      <c r="C27" s="1969">
        <f>IF($F$9=0,0,B27/$F$9)</f>
        <v>0</v>
      </c>
      <c r="D27" s="1958" t="s">
        <v>401</v>
      </c>
      <c r="E27" s="1958"/>
      <c r="F27" s="1963">
        <f>$F$9</f>
        <v>0</v>
      </c>
      <c r="G27" s="1964"/>
      <c r="H27" s="455"/>
    </row>
    <row r="28" spans="1:19" ht="16" customHeight="1" x14ac:dyDescent="0.2">
      <c r="A28" s="1968"/>
      <c r="B28" s="1970"/>
      <c r="C28" s="1970"/>
      <c r="D28" s="573" t="s">
        <v>323</v>
      </c>
      <c r="E28" s="574" t="s">
        <v>364</v>
      </c>
      <c r="F28" s="574" t="s">
        <v>391</v>
      </c>
      <c r="G28" s="510"/>
      <c r="H28" s="455"/>
    </row>
    <row r="29" spans="1:19" ht="16" customHeight="1" thickBot="1" x14ac:dyDescent="0.25">
      <c r="A29" s="1968"/>
      <c r="B29" s="1970"/>
      <c r="C29" s="1970"/>
      <c r="D29" s="626">
        <f>E29*F29</f>
        <v>0</v>
      </c>
      <c r="E29" s="624">
        <f>F27</f>
        <v>0</v>
      </c>
      <c r="F29" s="245">
        <v>5400</v>
      </c>
      <c r="G29" s="617"/>
      <c r="H29" s="455"/>
    </row>
    <row r="30" spans="1:19" ht="16" customHeight="1" x14ac:dyDescent="0.2">
      <c r="A30" s="1967" t="s">
        <v>362</v>
      </c>
      <c r="B30" s="1969">
        <f>SUM(D32,H32)</f>
        <v>0</v>
      </c>
      <c r="C30" s="1969">
        <f>IF($F$9=0,0,B30/$F$9)</f>
        <v>0</v>
      </c>
      <c r="D30" s="1965" t="s">
        <v>401</v>
      </c>
      <c r="E30" s="1965"/>
      <c r="F30" s="1959">
        <f>$F$9</f>
        <v>0</v>
      </c>
      <c r="G30" s="1960"/>
      <c r="H30" s="1961" t="s">
        <v>401</v>
      </c>
      <c r="I30" s="1962"/>
      <c r="J30" s="1966">
        <f>$F$9</f>
        <v>0</v>
      </c>
      <c r="K30" s="1959"/>
      <c r="L30" s="455"/>
    </row>
    <row r="31" spans="1:19" ht="16" customHeight="1" x14ac:dyDescent="0.2">
      <c r="A31" s="1968"/>
      <c r="B31" s="1970"/>
      <c r="C31" s="1970"/>
      <c r="D31" s="573" t="s">
        <v>323</v>
      </c>
      <c r="E31" s="574" t="s">
        <v>324</v>
      </c>
      <c r="F31" s="524" t="s">
        <v>386</v>
      </c>
      <c r="G31" s="510"/>
      <c r="H31" s="576" t="s">
        <v>323</v>
      </c>
      <c r="I31" s="574" t="s">
        <v>324</v>
      </c>
      <c r="J31" s="524" t="s">
        <v>387</v>
      </c>
      <c r="K31" s="507"/>
      <c r="L31" s="455"/>
    </row>
    <row r="32" spans="1:19" ht="16" customHeight="1" thickBot="1" x14ac:dyDescent="0.25">
      <c r="A32" s="1977"/>
      <c r="B32" s="1978"/>
      <c r="C32" s="1970"/>
      <c r="D32" s="578">
        <f>E32*F32</f>
        <v>0</v>
      </c>
      <c r="E32" s="582">
        <f>F30</f>
        <v>0</v>
      </c>
      <c r="F32" s="502">
        <v>1055</v>
      </c>
      <c r="G32" s="567"/>
      <c r="H32" s="572">
        <f>I32*J32</f>
        <v>0</v>
      </c>
      <c r="I32" s="582">
        <f>J30</f>
        <v>0</v>
      </c>
      <c r="J32" s="502">
        <v>11530</v>
      </c>
      <c r="K32" s="625"/>
      <c r="L32" s="455"/>
    </row>
    <row r="33" spans="1:22" ht="16" customHeight="1" x14ac:dyDescent="0.2">
      <c r="A33" s="1968" t="s">
        <v>336</v>
      </c>
      <c r="B33" s="1970">
        <f>SUM(D35,H35)</f>
        <v>0</v>
      </c>
      <c r="C33" s="1969">
        <f>IF($F$9=0,0,B33/$F$9)</f>
        <v>0</v>
      </c>
      <c r="D33" s="1958" t="s">
        <v>401</v>
      </c>
      <c r="E33" s="1958"/>
      <c r="F33" s="1959">
        <f>$F$9</f>
        <v>0</v>
      </c>
      <c r="G33" s="1960"/>
      <c r="H33" s="1961" t="s">
        <v>401</v>
      </c>
      <c r="I33" s="1962"/>
      <c r="J33" s="1963">
        <f>$F$9</f>
        <v>0</v>
      </c>
      <c r="K33" s="1964"/>
      <c r="L33" s="455"/>
    </row>
    <row r="34" spans="1:22" ht="16" customHeight="1" x14ac:dyDescent="0.2">
      <c r="A34" s="1968"/>
      <c r="B34" s="1970"/>
      <c r="C34" s="1970"/>
      <c r="D34" s="573" t="s">
        <v>323</v>
      </c>
      <c r="E34" s="574" t="s">
        <v>335</v>
      </c>
      <c r="F34" s="524" t="s">
        <v>388</v>
      </c>
      <c r="G34" s="575" t="s">
        <v>215</v>
      </c>
      <c r="H34" s="576" t="s">
        <v>323</v>
      </c>
      <c r="I34" s="524" t="s">
        <v>337</v>
      </c>
      <c r="J34" s="524" t="s">
        <v>388</v>
      </c>
      <c r="K34" s="575" t="s">
        <v>215</v>
      </c>
      <c r="L34" s="455"/>
    </row>
    <row r="35" spans="1:22" ht="16" customHeight="1" thickBot="1" x14ac:dyDescent="0.25">
      <c r="A35" s="1968"/>
      <c r="B35" s="1970"/>
      <c r="C35" s="1970"/>
      <c r="D35" s="626">
        <f>E35*F35*G35</f>
        <v>0</v>
      </c>
      <c r="E35" s="624"/>
      <c r="F35" s="245"/>
      <c r="G35" s="620"/>
      <c r="H35" s="572">
        <f>I35*J35*K35</f>
        <v>0</v>
      </c>
      <c r="I35" s="582"/>
      <c r="J35" s="502"/>
      <c r="K35" s="586"/>
      <c r="L35" s="455"/>
    </row>
    <row r="36" spans="1:22" ht="16" customHeight="1" x14ac:dyDescent="0.2">
      <c r="A36" s="1967" t="s">
        <v>365</v>
      </c>
      <c r="B36" s="1969">
        <f>SUM(D38)</f>
        <v>0</v>
      </c>
      <c r="C36" s="1969">
        <f>IF($F$9=0,0,B36/$F$9)</f>
        <v>0</v>
      </c>
      <c r="D36" s="1965" t="s">
        <v>401</v>
      </c>
      <c r="E36" s="1965"/>
      <c r="F36" s="1966">
        <f>$F$9</f>
        <v>0</v>
      </c>
      <c r="G36" s="1959"/>
      <c r="H36" s="1979"/>
      <c r="I36" s="1980"/>
      <c r="J36" s="1980"/>
      <c r="K36" s="1980"/>
    </row>
    <row r="37" spans="1:22" ht="16" customHeight="1" x14ac:dyDescent="0.2">
      <c r="A37" s="1968"/>
      <c r="B37" s="1970"/>
      <c r="C37" s="1970"/>
      <c r="D37" s="573" t="s">
        <v>323</v>
      </c>
      <c r="E37" s="574" t="s">
        <v>324</v>
      </c>
      <c r="F37" s="574" t="s">
        <v>366</v>
      </c>
      <c r="G37" s="577" t="s">
        <v>215</v>
      </c>
      <c r="H37" s="566"/>
      <c r="I37" s="10"/>
      <c r="J37" s="10"/>
      <c r="K37" s="10"/>
    </row>
    <row r="38" spans="1:22" ht="16" customHeight="1" thickBot="1" x14ac:dyDescent="0.25">
      <c r="A38" s="1977"/>
      <c r="B38" s="1978"/>
      <c r="C38" s="1970"/>
      <c r="D38" s="578">
        <f>E38*F38*G38</f>
        <v>0</v>
      </c>
      <c r="E38" s="582">
        <f>F36</f>
        <v>0</v>
      </c>
      <c r="F38" s="583">
        <v>8.4</v>
      </c>
      <c r="G38" s="623">
        <v>3500</v>
      </c>
      <c r="H38" s="566"/>
      <c r="I38" s="591"/>
      <c r="J38" s="10"/>
      <c r="K38" s="591"/>
    </row>
    <row r="39" spans="1:22" ht="16" customHeight="1" x14ac:dyDescent="0.2">
      <c r="A39" s="1968" t="s">
        <v>341</v>
      </c>
      <c r="B39" s="1970">
        <f>SUM(D41)</f>
        <v>0</v>
      </c>
      <c r="C39" s="1969">
        <f>IF($F$9=0,0,B39/$F$9)</f>
        <v>0</v>
      </c>
      <c r="D39" s="1958" t="s">
        <v>401</v>
      </c>
      <c r="E39" s="1958"/>
      <c r="F39" s="1963">
        <f>$F$9</f>
        <v>0</v>
      </c>
      <c r="G39" s="1964"/>
      <c r="H39" s="455"/>
    </row>
    <row r="40" spans="1:22" ht="16" customHeight="1" x14ac:dyDescent="0.2">
      <c r="A40" s="1968"/>
      <c r="B40" s="1970"/>
      <c r="C40" s="1970"/>
      <c r="D40" s="573" t="s">
        <v>323</v>
      </c>
      <c r="E40" s="574" t="s">
        <v>324</v>
      </c>
      <c r="F40" s="574" t="s">
        <v>391</v>
      </c>
      <c r="G40" s="510"/>
      <c r="H40" s="455"/>
    </row>
    <row r="41" spans="1:22" ht="16" customHeight="1" thickBot="1" x14ac:dyDescent="0.25">
      <c r="A41" s="1968"/>
      <c r="B41" s="1970"/>
      <c r="C41" s="1970"/>
      <c r="D41" s="626">
        <f>E41*F41</f>
        <v>0</v>
      </c>
      <c r="E41" s="624">
        <f>F39</f>
        <v>0</v>
      </c>
      <c r="F41" s="245">
        <v>540</v>
      </c>
      <c r="G41" s="617"/>
      <c r="H41" s="455"/>
    </row>
    <row r="42" spans="1:22" ht="16" customHeight="1" x14ac:dyDescent="0.2">
      <c r="A42" s="1967" t="s">
        <v>62</v>
      </c>
      <c r="B42" s="1969">
        <f>SUM(D44)</f>
        <v>0</v>
      </c>
      <c r="C42" s="1969">
        <f>IF($F$9=0,0,B42/$F$9)</f>
        <v>0</v>
      </c>
      <c r="D42" s="1965" t="s">
        <v>401</v>
      </c>
      <c r="E42" s="1965"/>
      <c r="F42" s="1966">
        <f>$F$9</f>
        <v>0</v>
      </c>
      <c r="G42" s="1959"/>
      <c r="H42" s="1979"/>
      <c r="I42" s="1980"/>
      <c r="J42" s="1980"/>
      <c r="K42" s="1980"/>
      <c r="L42" s="1980"/>
      <c r="M42" s="1980"/>
      <c r="N42" s="1980"/>
      <c r="O42" s="1980"/>
      <c r="P42" s="1980"/>
      <c r="Q42" s="1980"/>
      <c r="R42" s="1980"/>
      <c r="S42" s="1980"/>
    </row>
    <row r="43" spans="1:22" ht="16" customHeight="1" x14ac:dyDescent="0.2">
      <c r="A43" s="1968"/>
      <c r="B43" s="1970"/>
      <c r="C43" s="1970"/>
      <c r="D43" s="573" t="s">
        <v>323</v>
      </c>
      <c r="E43" s="574" t="s">
        <v>324</v>
      </c>
      <c r="F43" s="574" t="s">
        <v>391</v>
      </c>
      <c r="G43" s="507"/>
      <c r="H43" s="56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22" ht="16" customHeight="1" thickBot="1" x14ac:dyDescent="0.25">
      <c r="A44" s="1977"/>
      <c r="B44" s="1978"/>
      <c r="C44" s="1970"/>
      <c r="D44" s="578">
        <f>E44*F44</f>
        <v>0</v>
      </c>
      <c r="E44" s="582">
        <f>F42</f>
        <v>0</v>
      </c>
      <c r="F44" s="502">
        <v>1080</v>
      </c>
      <c r="G44" s="625"/>
      <c r="H44" s="568"/>
      <c r="I44" s="590"/>
      <c r="J44" s="569"/>
      <c r="K44" s="590"/>
      <c r="L44" s="569"/>
      <c r="M44" s="590"/>
      <c r="N44" s="569"/>
      <c r="O44" s="590"/>
      <c r="P44" s="10"/>
      <c r="Q44" s="591"/>
      <c r="R44" s="10"/>
      <c r="S44" s="591"/>
    </row>
    <row r="45" spans="1:22" ht="16" customHeight="1" x14ac:dyDescent="0.2">
      <c r="A45" s="1967" t="s">
        <v>240</v>
      </c>
      <c r="B45" s="1969">
        <f>SUM(D47,H47,L47)</f>
        <v>0</v>
      </c>
      <c r="C45" s="1969">
        <f>IF($F$9=0,0,B45/$F$9)</f>
        <v>0</v>
      </c>
      <c r="D45" s="1958" t="s">
        <v>367</v>
      </c>
      <c r="E45" s="1958"/>
      <c r="F45" s="1958"/>
      <c r="G45" s="1958"/>
      <c r="H45" s="1981" t="s">
        <v>368</v>
      </c>
      <c r="I45" s="1958"/>
      <c r="J45" s="1958"/>
      <c r="K45" s="1958"/>
      <c r="L45" s="1981" t="s">
        <v>369</v>
      </c>
      <c r="M45" s="1958"/>
      <c r="N45" s="1958"/>
      <c r="O45" s="1982"/>
    </row>
    <row r="46" spans="1:22" ht="16" customHeight="1" x14ac:dyDescent="0.2">
      <c r="A46" s="1968"/>
      <c r="B46" s="1970"/>
      <c r="C46" s="1970"/>
      <c r="D46" s="573" t="s">
        <v>323</v>
      </c>
      <c r="E46" s="574" t="s">
        <v>296</v>
      </c>
      <c r="F46" s="1312" t="s">
        <v>346</v>
      </c>
      <c r="G46" s="575"/>
      <c r="H46" s="576" t="s">
        <v>323</v>
      </c>
      <c r="I46" s="574" t="s">
        <v>324</v>
      </c>
      <c r="J46" s="574" t="s">
        <v>391</v>
      </c>
      <c r="K46" s="575"/>
      <c r="L46" s="576" t="s">
        <v>323</v>
      </c>
      <c r="M46" s="574" t="s">
        <v>324</v>
      </c>
      <c r="N46" s="574" t="s">
        <v>394</v>
      </c>
      <c r="O46" s="577" t="s">
        <v>347</v>
      </c>
    </row>
    <row r="47" spans="1:22" ht="16" customHeight="1" thickBot="1" x14ac:dyDescent="0.25">
      <c r="A47" s="1977"/>
      <c r="B47" s="1978"/>
      <c r="C47" s="1970"/>
      <c r="D47" s="578">
        <f>E47*F47</f>
        <v>0</v>
      </c>
      <c r="E47" s="580">
        <f>D4</f>
        <v>0</v>
      </c>
      <c r="F47" s="502">
        <v>10815</v>
      </c>
      <c r="G47" s="570"/>
      <c r="H47" s="572">
        <f>I47*J47</f>
        <v>0</v>
      </c>
      <c r="I47" s="580">
        <f>E47</f>
        <v>0</v>
      </c>
      <c r="J47" s="502">
        <v>30000</v>
      </c>
      <c r="K47" s="567"/>
      <c r="L47" s="572">
        <f>M47*N47*O47</f>
        <v>0</v>
      </c>
      <c r="M47" s="580">
        <f>I47</f>
        <v>0</v>
      </c>
      <c r="N47" s="502">
        <v>800000</v>
      </c>
      <c r="O47" s="584">
        <f>0.035</f>
        <v>3.5000000000000003E-2</v>
      </c>
      <c r="P47" s="456"/>
      <c r="Q47" s="457"/>
      <c r="R47" s="457"/>
      <c r="S47" s="457"/>
    </row>
    <row r="48" spans="1:22" ht="16" customHeight="1" x14ac:dyDescent="0.2">
      <c r="A48" s="1968" t="s">
        <v>267</v>
      </c>
      <c r="B48" s="1970">
        <f>SUM(D50,H50,L50,P50)</f>
        <v>0</v>
      </c>
      <c r="C48" s="1969">
        <f>IF($F$9=0,0,B48/$F$9)</f>
        <v>0</v>
      </c>
      <c r="D48" s="1958" t="s">
        <v>349</v>
      </c>
      <c r="E48" s="1958"/>
      <c r="F48" s="1958"/>
      <c r="G48" s="1958"/>
      <c r="H48" s="1981" t="s">
        <v>352</v>
      </c>
      <c r="I48" s="1958"/>
      <c r="J48" s="1958"/>
      <c r="K48" s="1958"/>
      <c r="L48" s="1981" t="s">
        <v>355</v>
      </c>
      <c r="M48" s="1958"/>
      <c r="N48" s="1958"/>
      <c r="O48" s="1982"/>
      <c r="P48" s="1958" t="s">
        <v>379</v>
      </c>
      <c r="Q48" s="1958"/>
      <c r="R48" s="1958"/>
      <c r="S48" s="1958"/>
      <c r="T48" s="1979"/>
      <c r="U48" s="1980"/>
      <c r="V48" s="1980"/>
    </row>
    <row r="49" spans="1:22" ht="16" customHeight="1" x14ac:dyDescent="0.2">
      <c r="A49" s="1968"/>
      <c r="B49" s="1970"/>
      <c r="C49" s="1970"/>
      <c r="D49" s="573" t="s">
        <v>323</v>
      </c>
      <c r="E49" s="574" t="s">
        <v>296</v>
      </c>
      <c r="F49" s="574" t="s">
        <v>350</v>
      </c>
      <c r="G49" s="575" t="s">
        <v>351</v>
      </c>
      <c r="H49" s="576" t="s">
        <v>323</v>
      </c>
      <c r="I49" s="574" t="s">
        <v>353</v>
      </c>
      <c r="J49" s="574" t="s">
        <v>354</v>
      </c>
      <c r="K49" s="575"/>
      <c r="L49" s="576" t="s">
        <v>323</v>
      </c>
      <c r="M49" s="574" t="s">
        <v>356</v>
      </c>
      <c r="N49" s="1312" t="s">
        <v>377</v>
      </c>
      <c r="O49" s="577" t="s">
        <v>378</v>
      </c>
      <c r="P49" s="573" t="s">
        <v>323</v>
      </c>
      <c r="Q49" s="574" t="s">
        <v>356</v>
      </c>
      <c r="R49" s="1312" t="s">
        <v>377</v>
      </c>
      <c r="S49" s="575" t="s">
        <v>378</v>
      </c>
      <c r="T49" s="566"/>
      <c r="U49" s="10"/>
      <c r="V49" s="10"/>
    </row>
    <row r="50" spans="1:22" ht="16" customHeight="1" thickBot="1" x14ac:dyDescent="0.25">
      <c r="A50" s="1968"/>
      <c r="B50" s="1970"/>
      <c r="C50" s="1970"/>
      <c r="D50" s="578">
        <f>E50*F50*G50</f>
        <v>0</v>
      </c>
      <c r="E50" s="580">
        <f>E47</f>
        <v>0</v>
      </c>
      <c r="F50" s="502">
        <v>200000</v>
      </c>
      <c r="G50" s="585">
        <v>3.5000000000000003E-2</v>
      </c>
      <c r="H50" s="572">
        <f>I50+J50</f>
        <v>0</v>
      </c>
      <c r="I50" s="580"/>
      <c r="J50" s="502"/>
      <c r="K50" s="570"/>
      <c r="L50" s="572">
        <f>M50*N50*O50</f>
        <v>0</v>
      </c>
      <c r="M50" s="587"/>
      <c r="N50" s="581"/>
      <c r="O50" s="584"/>
      <c r="P50" s="578">
        <f>Q50*R50*S50</f>
        <v>0</v>
      </c>
      <c r="Q50" s="587"/>
      <c r="R50" s="581"/>
      <c r="S50" s="585"/>
      <c r="T50" s="566"/>
      <c r="U50" s="592"/>
      <c r="V50" s="593"/>
    </row>
    <row r="51" spans="1:22" ht="16" customHeight="1" thickTop="1" thickBot="1" x14ac:dyDescent="0.25">
      <c r="A51" s="535" t="s">
        <v>358</v>
      </c>
      <c r="B51" s="627">
        <f>SUM(B9:B50)</f>
        <v>0</v>
      </c>
      <c r="C51" s="627">
        <f>SUM(C9:C50)</f>
        <v>0</v>
      </c>
    </row>
    <row r="52" spans="1:22" ht="16" customHeight="1" thickTop="1" thickBot="1" x14ac:dyDescent="0.25">
      <c r="A52" s="536" t="s">
        <v>359</v>
      </c>
      <c r="B52" s="628">
        <f>(B8-B51)+B24</f>
        <v>0</v>
      </c>
      <c r="C52" s="628">
        <f>(C8-C51)+C24</f>
        <v>0</v>
      </c>
    </row>
  </sheetData>
  <mergeCells count="93">
    <mergeCell ref="P12:S12"/>
    <mergeCell ref="P15:S15"/>
    <mergeCell ref="H15:K15"/>
    <mergeCell ref="D15:E15"/>
    <mergeCell ref="L15:O15"/>
    <mergeCell ref="L12:O12"/>
    <mergeCell ref="A12:A14"/>
    <mergeCell ref="D12:E12"/>
    <mergeCell ref="F12:G12"/>
    <mergeCell ref="A15:A17"/>
    <mergeCell ref="B15:B17"/>
    <mergeCell ref="C15:C17"/>
    <mergeCell ref="B12:B14"/>
    <mergeCell ref="C12:C14"/>
    <mergeCell ref="B21:B23"/>
    <mergeCell ref="C21:C23"/>
    <mergeCell ref="A18:A20"/>
    <mergeCell ref="B18:B20"/>
    <mergeCell ref="C18:C20"/>
    <mergeCell ref="A39:A41"/>
    <mergeCell ref="B39:B41"/>
    <mergeCell ref="C24:C26"/>
    <mergeCell ref="D24:E24"/>
    <mergeCell ref="A27:A29"/>
    <mergeCell ref="B27:B29"/>
    <mergeCell ref="C27:C29"/>
    <mergeCell ref="D27:E27"/>
    <mergeCell ref="C30:C32"/>
    <mergeCell ref="A33:A35"/>
    <mergeCell ref="B33:B35"/>
    <mergeCell ref="C33:C35"/>
    <mergeCell ref="A36:A38"/>
    <mergeCell ref="B36:B38"/>
    <mergeCell ref="C36:C38"/>
    <mergeCell ref="C39:C41"/>
    <mergeCell ref="P42:S42"/>
    <mergeCell ref="A45:A47"/>
    <mergeCell ref="B45:B47"/>
    <mergeCell ref="C45:C47"/>
    <mergeCell ref="D45:G45"/>
    <mergeCell ref="H45:K45"/>
    <mergeCell ref="A42:A44"/>
    <mergeCell ref="B42:B44"/>
    <mergeCell ref="L42:O42"/>
    <mergeCell ref="F42:G42"/>
    <mergeCell ref="L45:O45"/>
    <mergeCell ref="C42:C44"/>
    <mergeCell ref="H42:K42"/>
    <mergeCell ref="F39:G39"/>
    <mergeCell ref="F36:G36"/>
    <mergeCell ref="D39:E39"/>
    <mergeCell ref="D42:E42"/>
    <mergeCell ref="D36:E36"/>
    <mergeCell ref="H36:K36"/>
    <mergeCell ref="J9:K9"/>
    <mergeCell ref="H12:I12"/>
    <mergeCell ref="J12:K12"/>
    <mergeCell ref="H9:I9"/>
    <mergeCell ref="T48:V48"/>
    <mergeCell ref="A48:A50"/>
    <mergeCell ref="B48:B50"/>
    <mergeCell ref="C48:C50"/>
    <mergeCell ref="D48:G48"/>
    <mergeCell ref="H48:K48"/>
    <mergeCell ref="L48:O48"/>
    <mergeCell ref="P48:S48"/>
    <mergeCell ref="A9:A11"/>
    <mergeCell ref="B9:B11"/>
    <mergeCell ref="J33:K33"/>
    <mergeCell ref="D30:E30"/>
    <mergeCell ref="F30:G30"/>
    <mergeCell ref="H30:I30"/>
    <mergeCell ref="J30:K30"/>
    <mergeCell ref="F27:G27"/>
    <mergeCell ref="A24:A26"/>
    <mergeCell ref="B24:B26"/>
    <mergeCell ref="C9:C11"/>
    <mergeCell ref="D9:E9"/>
    <mergeCell ref="F9:G9"/>
    <mergeCell ref="A30:A32"/>
    <mergeCell ref="B30:B32"/>
    <mergeCell ref="A21:A23"/>
    <mergeCell ref="D2:E2"/>
    <mergeCell ref="G2:H2"/>
    <mergeCell ref="D33:E33"/>
    <mergeCell ref="F33:G33"/>
    <mergeCell ref="H33:I33"/>
    <mergeCell ref="F15:G15"/>
    <mergeCell ref="D18:E18"/>
    <mergeCell ref="F18:G18"/>
    <mergeCell ref="D21:E21"/>
    <mergeCell ref="F21:G21"/>
    <mergeCell ref="F24:G24"/>
  </mergeCells>
  <phoneticPr fontId="3"/>
  <printOptions horizontalCentered="1"/>
  <pageMargins left="0" right="0" top="0.78740157480314965" bottom="0.39370078740157483" header="0.59055118110236227" footer="0.51181102362204722"/>
  <pageSetup paperSize="12" scale="80" orientation="landscape" r:id="rId1"/>
  <headerFooter alignWithMargins="0">
    <oddHeader>&amp;R&amp;"ＭＳ 明朝,標準"４－２．肉用牛(肥育)経営損益計算算出表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showGridLines="0" view="pageBreakPreview" zoomScaleNormal="100" zoomScaleSheetLayoutView="100" workbookViewId="0">
      <pane xSplit="5" ySplit="4" topLeftCell="F5" activePane="bottomRight" state="frozen"/>
      <selection activeCell="E28" sqref="E28"/>
      <selection pane="topRight" activeCell="E28" sqref="E28"/>
      <selection pane="bottomLeft" activeCell="E28" sqref="E28"/>
      <selection pane="bottomRight" activeCell="L5" sqref="L5"/>
    </sheetView>
  </sheetViews>
  <sheetFormatPr defaultColWidth="10.296875" defaultRowHeight="12" x14ac:dyDescent="0.2"/>
  <cols>
    <col min="1" max="2" width="3.69921875" style="15" customWidth="1"/>
    <col min="3" max="3" width="6.69921875" style="15" customWidth="1"/>
    <col min="4" max="4" width="12.69921875" style="15" customWidth="1"/>
    <col min="5" max="5" width="12.69921875" style="15" hidden="1" customWidth="1"/>
    <col min="6" max="18" width="12.69921875" style="15" customWidth="1"/>
    <col min="19" max="16384" width="10.296875" style="15"/>
  </cols>
  <sheetData>
    <row r="1" spans="1:18" ht="20.149999999999999" customHeight="1" x14ac:dyDescent="0.2">
      <c r="A1" s="446" t="s">
        <v>286</v>
      </c>
      <c r="B1" s="420"/>
      <c r="C1" s="420"/>
      <c r="D1" s="420"/>
      <c r="E1" s="420"/>
      <c r="F1" s="420"/>
      <c r="G1" s="420"/>
      <c r="H1" s="420"/>
      <c r="I1" s="420"/>
      <c r="J1" s="420"/>
      <c r="K1" s="117"/>
      <c r="L1" s="117"/>
      <c r="M1" s="117"/>
      <c r="N1" s="117"/>
      <c r="O1" s="117"/>
      <c r="P1" s="117"/>
      <c r="Q1" s="117"/>
      <c r="R1" s="117"/>
    </row>
    <row r="2" spans="1:18" ht="20.25" customHeight="1" thickBot="1" x14ac:dyDescent="0.25">
      <c r="E2" s="16" t="s">
        <v>65</v>
      </c>
      <c r="F2" s="2015">
        <f>表紙!C19</f>
        <v>0</v>
      </c>
      <c r="G2" s="2015"/>
      <c r="I2" s="16"/>
      <c r="J2" s="2014"/>
      <c r="K2" s="1797"/>
      <c r="L2" s="16"/>
      <c r="R2" s="60" t="s">
        <v>66</v>
      </c>
    </row>
    <row r="3" spans="1:18" ht="20.149999999999999" customHeight="1" x14ac:dyDescent="0.2">
      <c r="A3" s="109"/>
      <c r="B3" s="66"/>
      <c r="C3" s="66"/>
      <c r="D3" s="435" t="s">
        <v>259</v>
      </c>
      <c r="E3" s="447" t="s">
        <v>125</v>
      </c>
      <c r="F3" s="448" t="s">
        <v>125</v>
      </c>
      <c r="G3" s="451" t="s">
        <v>125</v>
      </c>
      <c r="H3" s="447" t="s">
        <v>163</v>
      </c>
      <c r="I3" s="450" t="s">
        <v>164</v>
      </c>
      <c r="J3" s="448" t="s">
        <v>165</v>
      </c>
      <c r="K3" s="448" t="s">
        <v>166</v>
      </c>
      <c r="L3" s="448" t="s">
        <v>167</v>
      </c>
      <c r="M3" s="448" t="s">
        <v>168</v>
      </c>
      <c r="N3" s="448" t="s">
        <v>169</v>
      </c>
      <c r="O3" s="448" t="s">
        <v>170</v>
      </c>
      <c r="P3" s="451" t="s">
        <v>171</v>
      </c>
      <c r="Q3" s="449" t="s">
        <v>172</v>
      </c>
      <c r="R3" s="2029" t="s">
        <v>9</v>
      </c>
    </row>
    <row r="4" spans="1:18" ht="20.149999999999999" customHeight="1" thickBot="1" x14ac:dyDescent="0.25">
      <c r="A4" s="2033" t="s">
        <v>260</v>
      </c>
      <c r="B4" s="2034"/>
      <c r="C4" s="2034"/>
      <c r="D4" s="2035"/>
      <c r="E4" s="367">
        <f>F4-1</f>
        <v>5</v>
      </c>
      <c r="F4" s="1330">
        <f>G4-1</f>
        <v>6</v>
      </c>
      <c r="G4" s="1331">
        <f>H4-1</f>
        <v>7</v>
      </c>
      <c r="H4" s="2365">
        <f>②飼養計画!I4</f>
        <v>8</v>
      </c>
      <c r="I4" s="1332">
        <f t="shared" ref="I4:O4" si="0">H4+1</f>
        <v>9</v>
      </c>
      <c r="J4" s="1333">
        <f t="shared" si="0"/>
        <v>10</v>
      </c>
      <c r="K4" s="1333">
        <f t="shared" si="0"/>
        <v>11</v>
      </c>
      <c r="L4" s="1333">
        <f t="shared" si="0"/>
        <v>12</v>
      </c>
      <c r="M4" s="1333">
        <f t="shared" si="0"/>
        <v>13</v>
      </c>
      <c r="N4" s="1333">
        <f t="shared" si="0"/>
        <v>14</v>
      </c>
      <c r="O4" s="1333">
        <f t="shared" si="0"/>
        <v>15</v>
      </c>
      <c r="P4" s="1334">
        <f>O4+1</f>
        <v>16</v>
      </c>
      <c r="Q4" s="1335">
        <f>P4+1</f>
        <v>17</v>
      </c>
      <c r="R4" s="2030"/>
    </row>
    <row r="5" spans="1:18" ht="22" customHeight="1" x14ac:dyDescent="0.2">
      <c r="A5" s="1996" t="s">
        <v>156</v>
      </c>
      <c r="B5" s="2040" t="str">
        <f>IF(③農経改善計画肉牛内訳!B5=0,"-",③農経改善計画肉牛内訳!B5)</f>
        <v>子牛販売収入</v>
      </c>
      <c r="C5" s="2041"/>
      <c r="D5" s="2042"/>
      <c r="E5" s="356">
        <f>③農経改善計画肉牛内訳!D5</f>
        <v>0</v>
      </c>
      <c r="F5" s="357">
        <f>③農経改善計画肉牛内訳!E5</f>
        <v>0</v>
      </c>
      <c r="G5" s="359">
        <f>③農経改善計画肉牛内訳!F5</f>
        <v>0</v>
      </c>
      <c r="H5" s="1034">
        <f>③農経改善計画肉牛内訳!G5</f>
        <v>0</v>
      </c>
      <c r="I5" s="356">
        <f>③農経改善計画肉牛内訳!H5</f>
        <v>0</v>
      </c>
      <c r="J5" s="357">
        <f>③農経改善計画肉牛内訳!I5</f>
        <v>0</v>
      </c>
      <c r="K5" s="357">
        <f>③農経改善計画肉牛内訳!J5</f>
        <v>0</v>
      </c>
      <c r="L5" s="357">
        <f>③農経改善計画肉牛内訳!K5</f>
        <v>0</v>
      </c>
      <c r="M5" s="357">
        <f>③農経改善計画肉牛内訳!L5</f>
        <v>0</v>
      </c>
      <c r="N5" s="357">
        <f>③農経改善計画肉牛内訳!M5</f>
        <v>0</v>
      </c>
      <c r="O5" s="357">
        <f>③農経改善計画肉牛内訳!N5</f>
        <v>0</v>
      </c>
      <c r="P5" s="359">
        <f>③農経改善計画肉牛内訳!O5</f>
        <v>0</v>
      </c>
      <c r="Q5" s="358">
        <f>③農経改善計画肉牛内訳!P5</f>
        <v>0</v>
      </c>
      <c r="R5" s="1295"/>
    </row>
    <row r="6" spans="1:18" ht="22" customHeight="1" x14ac:dyDescent="0.2">
      <c r="A6" s="2036"/>
      <c r="B6" s="2020" t="str">
        <f>IF(③農経改善計画肉牛内訳!B7=0,"-",③農経改善計画肉牛内訳!B7)</f>
        <v>育成牛販売収入</v>
      </c>
      <c r="C6" s="2021"/>
      <c r="D6" s="2022"/>
      <c r="E6" s="360">
        <f>③農経改善計画肉牛内訳!D7</f>
        <v>0</v>
      </c>
      <c r="F6" s="361">
        <f>③農経改善計画肉牛内訳!E7</f>
        <v>0</v>
      </c>
      <c r="G6" s="363">
        <f>③農経改善計画肉牛内訳!F7</f>
        <v>0</v>
      </c>
      <c r="H6" s="1035">
        <f>③農経改善計画肉牛内訳!G7</f>
        <v>0</v>
      </c>
      <c r="I6" s="360">
        <f>③農経改善計画肉牛内訳!H7</f>
        <v>0</v>
      </c>
      <c r="J6" s="361">
        <f>③農経改善計画肉牛内訳!I7</f>
        <v>0</v>
      </c>
      <c r="K6" s="361">
        <f>③農経改善計画肉牛内訳!J7</f>
        <v>0</v>
      </c>
      <c r="L6" s="361">
        <f>③農経改善計画肉牛内訳!K7</f>
        <v>0</v>
      </c>
      <c r="M6" s="361">
        <f>③農経改善計画肉牛内訳!L7</f>
        <v>0</v>
      </c>
      <c r="N6" s="361">
        <f>③農経改善計画肉牛内訳!M7</f>
        <v>0</v>
      </c>
      <c r="O6" s="361">
        <f>③農経改善計画肉牛内訳!N7</f>
        <v>0</v>
      </c>
      <c r="P6" s="363">
        <f>③農経改善計画肉牛内訳!O7</f>
        <v>0</v>
      </c>
      <c r="Q6" s="362">
        <f>③農経改善計画肉牛内訳!P7</f>
        <v>0</v>
      </c>
      <c r="R6" s="1296"/>
    </row>
    <row r="7" spans="1:18" ht="22" customHeight="1" x14ac:dyDescent="0.2">
      <c r="A7" s="2036"/>
      <c r="B7" s="2020" t="str">
        <f>IF(③農経改善計画肉牛内訳!B9=0,"-",③農経改善計画肉牛内訳!B9)</f>
        <v>肥育牛販売収入</v>
      </c>
      <c r="C7" s="2021"/>
      <c r="D7" s="2022"/>
      <c r="E7" s="360">
        <f>③農経改善計画肉牛内訳!D9</f>
        <v>0</v>
      </c>
      <c r="F7" s="361">
        <f>③農経改善計画肉牛内訳!E9</f>
        <v>0</v>
      </c>
      <c r="G7" s="363">
        <f>③農経改善計画肉牛内訳!F9</f>
        <v>0</v>
      </c>
      <c r="H7" s="1035">
        <f>③農経改善計画肉牛内訳!G9</f>
        <v>0</v>
      </c>
      <c r="I7" s="360">
        <f>③農経改善計画肉牛内訳!H9</f>
        <v>0</v>
      </c>
      <c r="J7" s="361">
        <f>③農経改善計画肉牛内訳!I9</f>
        <v>0</v>
      </c>
      <c r="K7" s="361">
        <f>③農経改善計画肉牛内訳!J9</f>
        <v>0</v>
      </c>
      <c r="L7" s="361">
        <f>③農経改善計画肉牛内訳!K9</f>
        <v>0</v>
      </c>
      <c r="M7" s="361">
        <f>③農経改善計画肉牛内訳!L9</f>
        <v>0</v>
      </c>
      <c r="N7" s="361">
        <f>③農経改善計画肉牛内訳!M9</f>
        <v>0</v>
      </c>
      <c r="O7" s="361">
        <f>③農経改善計画肉牛内訳!N9</f>
        <v>0</v>
      </c>
      <c r="P7" s="363">
        <f>③農経改善計画肉牛内訳!O9</f>
        <v>0</v>
      </c>
      <c r="Q7" s="362">
        <f>③農経改善計画肉牛内訳!P9</f>
        <v>0</v>
      </c>
      <c r="R7" s="1296"/>
    </row>
    <row r="8" spans="1:18" ht="22" customHeight="1" x14ac:dyDescent="0.2">
      <c r="A8" s="2036"/>
      <c r="B8" s="2020" t="str">
        <f>IF(③農経改善計画肉牛内訳!B11=0,"-",③農経改善計画肉牛内訳!B11)</f>
        <v>経産牛販売収入</v>
      </c>
      <c r="C8" s="2021"/>
      <c r="D8" s="2022"/>
      <c r="E8" s="360">
        <f>③農経改善計画肉牛内訳!D11</f>
        <v>0</v>
      </c>
      <c r="F8" s="361">
        <f>③農経改善計画肉牛内訳!E11</f>
        <v>0</v>
      </c>
      <c r="G8" s="363">
        <f>③農経改善計画肉牛内訳!F11</f>
        <v>0</v>
      </c>
      <c r="H8" s="1035">
        <f>③農経改善計画肉牛内訳!G11</f>
        <v>0</v>
      </c>
      <c r="I8" s="360">
        <f>③農経改善計画肉牛内訳!H11</f>
        <v>0</v>
      </c>
      <c r="J8" s="361">
        <f>③農経改善計画肉牛内訳!I11</f>
        <v>0</v>
      </c>
      <c r="K8" s="361">
        <f>③農経改善計画肉牛内訳!J11</f>
        <v>0</v>
      </c>
      <c r="L8" s="361">
        <f>③農経改善計画肉牛内訳!K11</f>
        <v>0</v>
      </c>
      <c r="M8" s="361">
        <f>③農経改善計画肉牛内訳!L11</f>
        <v>0</v>
      </c>
      <c r="N8" s="361">
        <f>③農経改善計画肉牛内訳!M11</f>
        <v>0</v>
      </c>
      <c r="O8" s="361">
        <f>③農経改善計画肉牛内訳!N11</f>
        <v>0</v>
      </c>
      <c r="P8" s="363">
        <f>③農経改善計画肉牛内訳!O11</f>
        <v>0</v>
      </c>
      <c r="Q8" s="362">
        <f>③農経改善計画肉牛内訳!P11</f>
        <v>0</v>
      </c>
      <c r="R8" s="1296"/>
    </row>
    <row r="9" spans="1:18" ht="22" customHeight="1" x14ac:dyDescent="0.2">
      <c r="A9" s="2036"/>
      <c r="B9" s="2020" t="str">
        <f>IF(③農経改善計画肉牛内訳!B13=0,"-",③農経改善計画肉牛内訳!B13)</f>
        <v>堆肥等販売収入</v>
      </c>
      <c r="C9" s="2021"/>
      <c r="D9" s="2022"/>
      <c r="E9" s="364">
        <f>③農経改善計画肉牛内訳!D13</f>
        <v>0</v>
      </c>
      <c r="F9" s="364">
        <f>③農経改善計画肉牛内訳!E13</f>
        <v>0</v>
      </c>
      <c r="G9" s="728">
        <f>③農経改善計画肉牛内訳!F13</f>
        <v>0</v>
      </c>
      <c r="H9" s="1036">
        <f>③農経改善計画肉牛内訳!G13</f>
        <v>0</v>
      </c>
      <c r="I9" s="364">
        <f>③農経改善計画肉牛内訳!H13</f>
        <v>0</v>
      </c>
      <c r="J9" s="364">
        <f>③農経改善計画肉牛内訳!I13</f>
        <v>0</v>
      </c>
      <c r="K9" s="364">
        <f>③農経改善計画肉牛内訳!J13</f>
        <v>0</v>
      </c>
      <c r="L9" s="364">
        <f>③農経改善計画肉牛内訳!K13</f>
        <v>0</v>
      </c>
      <c r="M9" s="364">
        <f>③農経改善計画肉牛内訳!L13</f>
        <v>0</v>
      </c>
      <c r="N9" s="364">
        <f>③農経改善計画肉牛内訳!M13</f>
        <v>0</v>
      </c>
      <c r="O9" s="364">
        <f>③農経改善計画肉牛内訳!N13</f>
        <v>0</v>
      </c>
      <c r="P9" s="366">
        <f>③農経改善計画肉牛内訳!O13</f>
        <v>0</v>
      </c>
      <c r="Q9" s="365">
        <f>③農経改善計画肉牛内訳!P13</f>
        <v>0</v>
      </c>
      <c r="R9" s="1297"/>
    </row>
    <row r="10" spans="1:18" ht="22" customHeight="1" x14ac:dyDescent="0.2">
      <c r="A10" s="2036"/>
      <c r="B10" s="2020" t="str">
        <f>IF(③農経改善計画肉牛内訳!B15=0,"-",③農経改善計画肉牛内訳!B15)</f>
        <v>粗飼料販売収入</v>
      </c>
      <c r="C10" s="2021"/>
      <c r="D10" s="2022"/>
      <c r="E10" s="364">
        <f>③農経改善計画肉牛内訳!D15</f>
        <v>0</v>
      </c>
      <c r="F10" s="364">
        <f>③農経改善計画肉牛内訳!E15</f>
        <v>0</v>
      </c>
      <c r="G10" s="728">
        <f>③農経改善計画肉牛内訳!F15</f>
        <v>0</v>
      </c>
      <c r="H10" s="1036">
        <f>③農経改善計画肉牛内訳!G15</f>
        <v>0</v>
      </c>
      <c r="I10" s="364">
        <f>③農経改善計画肉牛内訳!H15</f>
        <v>0</v>
      </c>
      <c r="J10" s="364">
        <f>③農経改善計画肉牛内訳!I15</f>
        <v>0</v>
      </c>
      <c r="K10" s="364">
        <f>③農経改善計画肉牛内訳!J15</f>
        <v>0</v>
      </c>
      <c r="L10" s="364">
        <f>③農経改善計画肉牛内訳!K15</f>
        <v>0</v>
      </c>
      <c r="M10" s="364">
        <f>③農経改善計画肉牛内訳!L15</f>
        <v>0</v>
      </c>
      <c r="N10" s="364">
        <f>③農経改善計画肉牛内訳!M15</f>
        <v>0</v>
      </c>
      <c r="O10" s="364">
        <f>③農経改善計画肉牛内訳!N15</f>
        <v>0</v>
      </c>
      <c r="P10" s="366">
        <f>③農経改善計画肉牛内訳!O15</f>
        <v>0</v>
      </c>
      <c r="Q10" s="365">
        <f>③農経改善計画肉牛内訳!P15</f>
        <v>0</v>
      </c>
      <c r="R10" s="1297"/>
    </row>
    <row r="11" spans="1:18" ht="22" customHeight="1" thickBot="1" x14ac:dyDescent="0.25">
      <c r="A11" s="2036"/>
      <c r="B11" s="2023" t="str">
        <f>IF(③農経改善計画肉牛内訳!B17=0,"-",③農経改善計画肉牛内訳!B17)</f>
        <v>営業外収入</v>
      </c>
      <c r="C11" s="2024"/>
      <c r="D11" s="2025"/>
      <c r="E11" s="364">
        <f>③農経改善計画肉牛内訳!D17</f>
        <v>0</v>
      </c>
      <c r="F11" s="364">
        <f>③農経改善計画肉牛内訳!E17</f>
        <v>0</v>
      </c>
      <c r="G11" s="728">
        <f>③農経改善計画肉牛内訳!F17</f>
        <v>0</v>
      </c>
      <c r="H11" s="1036">
        <f>③農経改善計画肉牛内訳!G17</f>
        <v>0</v>
      </c>
      <c r="I11" s="364">
        <f>③農経改善計画肉牛内訳!H17</f>
        <v>0</v>
      </c>
      <c r="J11" s="364">
        <f>③農経改善計画肉牛内訳!I17</f>
        <v>0</v>
      </c>
      <c r="K11" s="364">
        <f>③農経改善計画肉牛内訳!J17</f>
        <v>0</v>
      </c>
      <c r="L11" s="364">
        <f>③農経改善計画肉牛内訳!K17</f>
        <v>0</v>
      </c>
      <c r="M11" s="364">
        <f>③農経改善計画肉牛内訳!L17</f>
        <v>0</v>
      </c>
      <c r="N11" s="364">
        <f>③農経改善計画肉牛内訳!M17</f>
        <v>0</v>
      </c>
      <c r="O11" s="364">
        <f>③農経改善計画肉牛内訳!N17</f>
        <v>0</v>
      </c>
      <c r="P11" s="366">
        <f>③農経改善計画肉牛内訳!O17</f>
        <v>0</v>
      </c>
      <c r="Q11" s="365">
        <f>③農経改善計画肉牛内訳!P17</f>
        <v>0</v>
      </c>
      <c r="R11" s="1297"/>
    </row>
    <row r="12" spans="1:18" ht="22" customHeight="1" thickTop="1" thickBot="1" x14ac:dyDescent="0.25">
      <c r="A12" s="2037"/>
      <c r="B12" s="2026" t="s">
        <v>174</v>
      </c>
      <c r="C12" s="2027"/>
      <c r="D12" s="2028"/>
      <c r="E12" s="643">
        <f t="shared" ref="E12:Q12" si="1">SUM(E5:E11)</f>
        <v>0</v>
      </c>
      <c r="F12" s="371">
        <f t="shared" si="1"/>
        <v>0</v>
      </c>
      <c r="G12" s="729">
        <f t="shared" si="1"/>
        <v>0</v>
      </c>
      <c r="H12" s="540">
        <f t="shared" si="1"/>
        <v>0</v>
      </c>
      <c r="I12" s="643">
        <f t="shared" si="1"/>
        <v>0</v>
      </c>
      <c r="J12" s="371">
        <f t="shared" si="1"/>
        <v>0</v>
      </c>
      <c r="K12" s="371">
        <f t="shared" si="1"/>
        <v>0</v>
      </c>
      <c r="L12" s="371">
        <f t="shared" si="1"/>
        <v>0</v>
      </c>
      <c r="M12" s="371">
        <f t="shared" si="1"/>
        <v>0</v>
      </c>
      <c r="N12" s="371">
        <f t="shared" si="1"/>
        <v>0</v>
      </c>
      <c r="O12" s="371">
        <f t="shared" si="1"/>
        <v>0</v>
      </c>
      <c r="P12" s="371">
        <f t="shared" si="1"/>
        <v>0</v>
      </c>
      <c r="Q12" s="372">
        <f t="shared" si="1"/>
        <v>0</v>
      </c>
      <c r="R12" s="1298"/>
    </row>
    <row r="13" spans="1:18" ht="22" customHeight="1" x14ac:dyDescent="0.2">
      <c r="A13" s="1996" t="s">
        <v>157</v>
      </c>
      <c r="B13" s="2038" t="s">
        <v>258</v>
      </c>
      <c r="C13" s="2018" t="s">
        <v>315</v>
      </c>
      <c r="D13" s="2019"/>
      <c r="E13" s="603">
        <f>③農経改善計画肉牛内訳!D24</f>
        <v>0</v>
      </c>
      <c r="F13" s="541">
        <f>③農経改善計画肉牛内訳!E24</f>
        <v>0</v>
      </c>
      <c r="G13" s="606">
        <f>③農経改善計画肉牛内訳!F24</f>
        <v>0</v>
      </c>
      <c r="H13" s="1037" t="e">
        <f>③農経改善計画肉牛内訳!G24</f>
        <v>#DIV/0!</v>
      </c>
      <c r="I13" s="605" t="e">
        <f>③農経改善計画肉牛内訳!H24</f>
        <v>#DIV/0!</v>
      </c>
      <c r="J13" s="541" t="e">
        <f>③農経改善計画肉牛内訳!I24</f>
        <v>#DIV/0!</v>
      </c>
      <c r="K13" s="541" t="e">
        <f>③農経改善計画肉牛内訳!J24</f>
        <v>#DIV/0!</v>
      </c>
      <c r="L13" s="541" t="e">
        <f>③農経改善計画肉牛内訳!K24</f>
        <v>#DIV/0!</v>
      </c>
      <c r="M13" s="541" t="e">
        <f>③農経改善計画肉牛内訳!L24</f>
        <v>#DIV/0!</v>
      </c>
      <c r="N13" s="541" t="e">
        <f>③農経改善計画肉牛内訳!M24</f>
        <v>#DIV/0!</v>
      </c>
      <c r="O13" s="541" t="e">
        <f>③農経改善計画肉牛内訳!N24</f>
        <v>#DIV/0!</v>
      </c>
      <c r="P13" s="606" t="e">
        <f>③農経改善計画肉牛内訳!O24</f>
        <v>#DIV/0!</v>
      </c>
      <c r="Q13" s="604" t="e">
        <f>③農経改善計画肉牛内訳!P24</f>
        <v>#DIV/0!</v>
      </c>
      <c r="R13" s="1295"/>
    </row>
    <row r="14" spans="1:18" ht="22" customHeight="1" x14ac:dyDescent="0.2">
      <c r="A14" s="1997"/>
      <c r="B14" s="2039"/>
      <c r="C14" s="2031" t="s">
        <v>451</v>
      </c>
      <c r="D14" s="2032"/>
      <c r="E14" s="375">
        <f>③農経改善計画肉牛内訳!D25</f>
        <v>0</v>
      </c>
      <c r="F14" s="601">
        <f>③農経改善計画肉牛内訳!E25</f>
        <v>0</v>
      </c>
      <c r="G14" s="602">
        <f>③農経改善計画肉牛内訳!F25</f>
        <v>0</v>
      </c>
      <c r="H14" s="1038">
        <f>③農経改善計画肉牛内訳!G25</f>
        <v>0</v>
      </c>
      <c r="I14" s="373">
        <f>③農経改善計画肉牛内訳!H25</f>
        <v>0</v>
      </c>
      <c r="J14" s="601">
        <f>③農経改善計画肉牛内訳!I25</f>
        <v>0</v>
      </c>
      <c r="K14" s="601">
        <f>③農経改善計画肉牛内訳!J25</f>
        <v>0</v>
      </c>
      <c r="L14" s="601">
        <f>③農経改善計画肉牛内訳!K25</f>
        <v>0</v>
      </c>
      <c r="M14" s="601">
        <f>③農経改善計画肉牛内訳!L25</f>
        <v>0</v>
      </c>
      <c r="N14" s="601">
        <f>③農経改善計画肉牛内訳!M25</f>
        <v>0</v>
      </c>
      <c r="O14" s="601">
        <f>③農経改善計画肉牛内訳!N25</f>
        <v>0</v>
      </c>
      <c r="P14" s="602">
        <f>③農経改善計画肉牛内訳!O25</f>
        <v>0</v>
      </c>
      <c r="Q14" s="374">
        <f>③農経改善計画肉牛内訳!P25</f>
        <v>0</v>
      </c>
      <c r="R14" s="1299"/>
    </row>
    <row r="15" spans="1:18" ht="22" customHeight="1" x14ac:dyDescent="0.2">
      <c r="A15" s="1997"/>
      <c r="B15" s="2039"/>
      <c r="C15" s="2000" t="s">
        <v>237</v>
      </c>
      <c r="D15" s="1989"/>
      <c r="E15" s="373">
        <f>③農経改善計画肉牛内訳!D26</f>
        <v>0</v>
      </c>
      <c r="F15" s="373">
        <f>③農経改善計画肉牛内訳!E26</f>
        <v>0</v>
      </c>
      <c r="G15" s="602">
        <f>③農経改善計画肉牛内訳!F26</f>
        <v>0</v>
      </c>
      <c r="H15" s="1038" t="e">
        <f>③農経改善計画肉牛内訳!G26</f>
        <v>#DIV/0!</v>
      </c>
      <c r="I15" s="373" t="e">
        <f>③農経改善計画肉牛内訳!H26</f>
        <v>#DIV/0!</v>
      </c>
      <c r="J15" s="373" t="e">
        <f>③農経改善計画肉牛内訳!I26</f>
        <v>#DIV/0!</v>
      </c>
      <c r="K15" s="373" t="e">
        <f>③農経改善計画肉牛内訳!J26</f>
        <v>#DIV/0!</v>
      </c>
      <c r="L15" s="373" t="e">
        <f>③農経改善計画肉牛内訳!K26</f>
        <v>#DIV/0!</v>
      </c>
      <c r="M15" s="373" t="e">
        <f>③農経改善計画肉牛内訳!L26</f>
        <v>#DIV/0!</v>
      </c>
      <c r="N15" s="373" t="e">
        <f>③農経改善計画肉牛内訳!M26</f>
        <v>#DIV/0!</v>
      </c>
      <c r="O15" s="373" t="e">
        <f>③農経改善計画肉牛内訳!N26</f>
        <v>#DIV/0!</v>
      </c>
      <c r="P15" s="375" t="e">
        <f>③農経改善計画肉牛内訳!O26</f>
        <v>#DIV/0!</v>
      </c>
      <c r="Q15" s="374" t="e">
        <f>③農経改善計画肉牛内訳!P26</f>
        <v>#DIV/0!</v>
      </c>
      <c r="R15" s="1296"/>
    </row>
    <row r="16" spans="1:18" ht="22" customHeight="1" x14ac:dyDescent="0.2">
      <c r="A16" s="1997"/>
      <c r="B16" s="2039"/>
      <c r="C16" s="1826" t="s">
        <v>236</v>
      </c>
      <c r="D16" s="1989"/>
      <c r="E16" s="373">
        <f>③農経改善計画肉牛内訳!D27</f>
        <v>0</v>
      </c>
      <c r="F16" s="373">
        <f>③農経改善計画肉牛内訳!E27</f>
        <v>0</v>
      </c>
      <c r="G16" s="602">
        <f>③農経改善計画肉牛内訳!F27</f>
        <v>0</v>
      </c>
      <c r="H16" s="1038" t="e">
        <f>③農経改善計画肉牛内訳!G27</f>
        <v>#DIV/0!</v>
      </c>
      <c r="I16" s="373" t="e">
        <f>③農経改善計画肉牛内訳!H27</f>
        <v>#DIV/0!</v>
      </c>
      <c r="J16" s="373" t="e">
        <f>③農経改善計画肉牛内訳!I27</f>
        <v>#DIV/0!</v>
      </c>
      <c r="K16" s="373" t="e">
        <f>③農経改善計画肉牛内訳!J27</f>
        <v>#DIV/0!</v>
      </c>
      <c r="L16" s="373" t="e">
        <f>③農経改善計画肉牛内訳!K27</f>
        <v>#DIV/0!</v>
      </c>
      <c r="M16" s="373" t="e">
        <f>③農経改善計画肉牛内訳!L27</f>
        <v>#DIV/0!</v>
      </c>
      <c r="N16" s="373" t="e">
        <f>③農経改善計画肉牛内訳!M27</f>
        <v>#DIV/0!</v>
      </c>
      <c r="O16" s="373" t="e">
        <f>③農経改善計画肉牛内訳!N27</f>
        <v>#DIV/0!</v>
      </c>
      <c r="P16" s="375" t="e">
        <f>③農経改善計画肉牛内訳!O27</f>
        <v>#DIV/0!</v>
      </c>
      <c r="Q16" s="374" t="e">
        <f>③農経改善計画肉牛内訳!P27</f>
        <v>#DIV/0!</v>
      </c>
      <c r="R16" s="1296"/>
    </row>
    <row r="17" spans="1:19" ht="22" customHeight="1" x14ac:dyDescent="0.2">
      <c r="A17" s="1997"/>
      <c r="B17" s="2039"/>
      <c r="C17" s="2000" t="s">
        <v>264</v>
      </c>
      <c r="D17" s="1989"/>
      <c r="E17" s="373">
        <f>③農経改善計画肉牛内訳!D28</f>
        <v>0</v>
      </c>
      <c r="F17" s="373">
        <f>③農経改善計画肉牛内訳!E28</f>
        <v>0</v>
      </c>
      <c r="G17" s="602">
        <f>③農経改善計画肉牛内訳!F28</f>
        <v>0</v>
      </c>
      <c r="H17" s="1038" t="e">
        <f>③農経改善計画肉牛内訳!G28</f>
        <v>#DIV/0!</v>
      </c>
      <c r="I17" s="373" t="e">
        <f>③農経改善計画肉牛内訳!H28</f>
        <v>#DIV/0!</v>
      </c>
      <c r="J17" s="373" t="e">
        <f>③農経改善計画肉牛内訳!I28</f>
        <v>#DIV/0!</v>
      </c>
      <c r="K17" s="373" t="e">
        <f>③農経改善計画肉牛内訳!J28</f>
        <v>#DIV/0!</v>
      </c>
      <c r="L17" s="373" t="e">
        <f>③農経改善計画肉牛内訳!K28</f>
        <v>#DIV/0!</v>
      </c>
      <c r="M17" s="373" t="e">
        <f>③農経改善計画肉牛内訳!L28</f>
        <v>#DIV/0!</v>
      </c>
      <c r="N17" s="373" t="e">
        <f>③農経改善計画肉牛内訳!M28</f>
        <v>#DIV/0!</v>
      </c>
      <c r="O17" s="373" t="e">
        <f>③農経改善計画肉牛内訳!N28</f>
        <v>#DIV/0!</v>
      </c>
      <c r="P17" s="375" t="e">
        <f>③農経改善計画肉牛内訳!O28</f>
        <v>#DIV/0!</v>
      </c>
      <c r="Q17" s="374" t="e">
        <f>③農経改善計画肉牛内訳!P28</f>
        <v>#DIV/0!</v>
      </c>
      <c r="R17" s="1296"/>
    </row>
    <row r="18" spans="1:19" ht="22" customHeight="1" x14ac:dyDescent="0.2">
      <c r="A18" s="1997"/>
      <c r="B18" s="2039"/>
      <c r="C18" s="1826" t="s">
        <v>238</v>
      </c>
      <c r="D18" s="1989"/>
      <c r="E18" s="373">
        <f>③農経改善計画肉牛内訳!D29</f>
        <v>0</v>
      </c>
      <c r="F18" s="373">
        <f>③農経改善計画肉牛内訳!E29</f>
        <v>0</v>
      </c>
      <c r="G18" s="602">
        <f>③農経改善計画肉牛内訳!F29</f>
        <v>0</v>
      </c>
      <c r="H18" s="1038" t="e">
        <f>③農経改善計画肉牛内訳!G29</f>
        <v>#DIV/0!</v>
      </c>
      <c r="I18" s="373" t="e">
        <f>③農経改善計画肉牛内訳!H29</f>
        <v>#DIV/0!</v>
      </c>
      <c r="J18" s="373" t="e">
        <f>③農経改善計画肉牛内訳!I29</f>
        <v>#DIV/0!</v>
      </c>
      <c r="K18" s="373" t="e">
        <f>③農経改善計画肉牛内訳!J29</f>
        <v>#DIV/0!</v>
      </c>
      <c r="L18" s="373" t="e">
        <f>③農経改善計画肉牛内訳!K29</f>
        <v>#DIV/0!</v>
      </c>
      <c r="M18" s="373" t="e">
        <f>③農経改善計画肉牛内訳!L29</f>
        <v>#DIV/0!</v>
      </c>
      <c r="N18" s="373" t="e">
        <f>③農経改善計画肉牛内訳!M29</f>
        <v>#DIV/0!</v>
      </c>
      <c r="O18" s="373" t="e">
        <f>③農経改善計画肉牛内訳!N29</f>
        <v>#DIV/0!</v>
      </c>
      <c r="P18" s="375" t="e">
        <f>③農経改善計画肉牛内訳!O29</f>
        <v>#DIV/0!</v>
      </c>
      <c r="Q18" s="374" t="e">
        <f>③農経改善計画肉牛内訳!P29</f>
        <v>#DIV/0!</v>
      </c>
      <c r="R18" s="1296"/>
    </row>
    <row r="19" spans="1:19" ht="22" customHeight="1" x14ac:dyDescent="0.2">
      <c r="A19" s="1997"/>
      <c r="B19" s="2039"/>
      <c r="C19" s="2008" t="s">
        <v>175</v>
      </c>
      <c r="D19" s="108" t="s">
        <v>49</v>
      </c>
      <c r="E19" s="607">
        <f>⑥固定資産償却!R76</f>
        <v>0</v>
      </c>
      <c r="F19" s="1286"/>
      <c r="G19" s="1287"/>
      <c r="H19" s="1035">
        <f>⑥固定資産償却!U76</f>
        <v>0</v>
      </c>
      <c r="I19" s="607">
        <f>⑥固定資産償却!V76</f>
        <v>0</v>
      </c>
      <c r="J19" s="607">
        <f>⑥固定資産償却!W76</f>
        <v>0</v>
      </c>
      <c r="K19" s="607">
        <f>⑥固定資産償却!X76</f>
        <v>0</v>
      </c>
      <c r="L19" s="607">
        <f>⑥固定資産償却!Y76</f>
        <v>0</v>
      </c>
      <c r="M19" s="607">
        <f>⑥固定資産償却!Z76</f>
        <v>0</v>
      </c>
      <c r="N19" s="607">
        <f>⑥固定資産償却!AA76</f>
        <v>0</v>
      </c>
      <c r="O19" s="607">
        <f>⑥固定資産償却!AB76</f>
        <v>0</v>
      </c>
      <c r="P19" s="608">
        <f>⑥固定資産償却!AC76</f>
        <v>0</v>
      </c>
      <c r="Q19" s="609">
        <f>⑥固定資産償却!AD76</f>
        <v>0</v>
      </c>
      <c r="R19" s="1296"/>
    </row>
    <row r="20" spans="1:19" ht="22" customHeight="1" x14ac:dyDescent="0.2">
      <c r="A20" s="1997"/>
      <c r="B20" s="2039"/>
      <c r="C20" s="2009"/>
      <c r="D20" s="1231" t="s">
        <v>257</v>
      </c>
      <c r="E20" s="440">
        <f>⑥固定資産償却!R40</f>
        <v>0</v>
      </c>
      <c r="F20" s="1288"/>
      <c r="G20" s="1289"/>
      <c r="H20" s="1035">
        <f>⑥固定資産償却!U40</f>
        <v>0</v>
      </c>
      <c r="I20" s="360">
        <f>⑥固定資産償却!V40</f>
        <v>0</v>
      </c>
      <c r="J20" s="360">
        <f>⑥固定資産償却!W40</f>
        <v>0</v>
      </c>
      <c r="K20" s="360">
        <f>⑥固定資産償却!X40</f>
        <v>0</v>
      </c>
      <c r="L20" s="360">
        <f>⑥固定資産償却!Y40</f>
        <v>0</v>
      </c>
      <c r="M20" s="360">
        <f>⑥固定資産償却!Z40</f>
        <v>0</v>
      </c>
      <c r="N20" s="360">
        <f>⑥固定資産償却!AA40</f>
        <v>0</v>
      </c>
      <c r="O20" s="360">
        <f>⑥固定資産償却!AB40</f>
        <v>0</v>
      </c>
      <c r="P20" s="376">
        <f>⑥固定資産償却!AC40</f>
        <v>0</v>
      </c>
      <c r="Q20" s="362">
        <f>⑥固定資産償却!AD40</f>
        <v>0</v>
      </c>
      <c r="R20" s="1296" t="s">
        <v>158</v>
      </c>
    </row>
    <row r="21" spans="1:19" ht="22" customHeight="1" x14ac:dyDescent="0.2">
      <c r="A21" s="1997"/>
      <c r="B21" s="2039"/>
      <c r="C21" s="2010"/>
      <c r="D21" s="108" t="s">
        <v>253</v>
      </c>
      <c r="E21" s="727"/>
      <c r="F21" s="1288"/>
      <c r="G21" s="1290"/>
      <c r="H21" s="1039" t="e">
        <f>⑥固定資産償却!U108</f>
        <v>#VALUE!</v>
      </c>
      <c r="I21" s="942" t="e">
        <f>⑥固定資産償却!V108</f>
        <v>#VALUE!</v>
      </c>
      <c r="J21" s="911" t="e">
        <f>⑥固定資産償却!W108</f>
        <v>#VALUE!</v>
      </c>
      <c r="K21" s="911">
        <f>⑥固定資産償却!X108</f>
        <v>0</v>
      </c>
      <c r="L21" s="911">
        <f>⑥固定資産償却!Y108</f>
        <v>0</v>
      </c>
      <c r="M21" s="911">
        <f>⑥固定資産償却!Z108</f>
        <v>0</v>
      </c>
      <c r="N21" s="911">
        <f>⑥固定資産償却!AA108</f>
        <v>0</v>
      </c>
      <c r="O21" s="911">
        <f>⑥固定資産償却!AB108</f>
        <v>0</v>
      </c>
      <c r="P21" s="911">
        <f>⑥固定資産償却!AC108</f>
        <v>0</v>
      </c>
      <c r="Q21" s="911">
        <f>⑥固定資産償却!AD108</f>
        <v>0</v>
      </c>
      <c r="R21" s="943" t="s">
        <v>161</v>
      </c>
    </row>
    <row r="22" spans="1:19" ht="22" customHeight="1" x14ac:dyDescent="0.2">
      <c r="A22" s="1997"/>
      <c r="B22" s="2039"/>
      <c r="C22" s="1877" t="s">
        <v>239</v>
      </c>
      <c r="D22" s="1992"/>
      <c r="E22" s="440">
        <f>SUM(⑥固定資産償却!$M$25,⑥固定資産償却!$M$39,⑥固定資産償却!$M$59,⑥固定資産償却!$M$75)</f>
        <v>0</v>
      </c>
      <c r="F22" s="1288"/>
      <c r="G22" s="1290"/>
      <c r="H22" s="1040">
        <f>SUM(⑥固定資産償却!$M$25,⑥固定資産償却!$M$39,⑥固定資産償却!$M$59,⑥固定資産償却!$M$75)</f>
        <v>0</v>
      </c>
      <c r="I22" s="494">
        <f>SUM(⑥固定資産償却!$M$25,⑥固定資産償却!$M$39,⑥固定資産償却!$M$59,⑥固定資産償却!$M$75)</f>
        <v>0</v>
      </c>
      <c r="J22" s="495">
        <f>SUM(⑥固定資産償却!$M$25,⑥固定資産償却!$M$39,⑥固定資産償却!$M$59,⑥固定資産償却!$M$75)</f>
        <v>0</v>
      </c>
      <c r="K22" s="495">
        <f>SUM(⑥固定資産償却!$M$25,⑥固定資産償却!$M$39,⑥固定資産償却!$M$59,⑥固定資産償却!$M$75)</f>
        <v>0</v>
      </c>
      <c r="L22" s="495">
        <f>SUM(⑥固定資産償却!$M$25,⑥固定資産償却!$M$39,⑥固定資産償却!$M$59,⑥固定資産償却!$M$75)</f>
        <v>0</v>
      </c>
      <c r="M22" s="495">
        <f>SUM(⑥固定資産償却!$M$25,⑥固定資産償却!$M$39,⑥固定資産償却!$M$59,⑥固定資産償却!$M$75)</f>
        <v>0</v>
      </c>
      <c r="N22" s="495">
        <f>SUM(⑥固定資産償却!$M$25,⑥固定資産償却!$M$39,⑥固定資産償却!$M$59,⑥固定資産償却!$M$75)</f>
        <v>0</v>
      </c>
      <c r="O22" s="495">
        <f>SUM(⑥固定資産償却!$M$25,⑥固定資産償却!$M$39,⑥固定資産償却!$M$59,⑥固定資産償却!$M$75)</f>
        <v>0</v>
      </c>
      <c r="P22" s="496">
        <f>SUM(⑥固定資産償却!$M$25,⑥固定資産償却!$M$39,⑥固定資産償却!$M$59,⑥固定資産償却!$M$75)</f>
        <v>0</v>
      </c>
      <c r="Q22" s="497">
        <f>SUM(⑥固定資産償却!$M$25,⑥固定資産償却!$M$39,⑥固定資産償却!$M$59,⑥固定資産償却!$M$75)</f>
        <v>0</v>
      </c>
      <c r="R22" s="115" t="s">
        <v>162</v>
      </c>
    </row>
    <row r="23" spans="1:19" ht="22" customHeight="1" x14ac:dyDescent="0.2">
      <c r="A23" s="1997"/>
      <c r="B23" s="2039"/>
      <c r="C23" s="2016" t="s">
        <v>255</v>
      </c>
      <c r="D23" s="2017"/>
      <c r="E23" s="440">
        <f>③農経改善計画肉牛内訳!D30</f>
        <v>0</v>
      </c>
      <c r="F23" s="440">
        <f>③農経改善計画肉牛内訳!E30</f>
        <v>0</v>
      </c>
      <c r="G23" s="730">
        <f>③農経改善計画肉牛内訳!F30</f>
        <v>0</v>
      </c>
      <c r="H23" s="1035" t="e">
        <f>③農経改善計画肉牛内訳!G30</f>
        <v>#DIV/0!</v>
      </c>
      <c r="I23" s="360" t="e">
        <f>③農経改善計画肉牛内訳!H30</f>
        <v>#DIV/0!</v>
      </c>
      <c r="J23" s="360" t="e">
        <f>③農経改善計画肉牛内訳!I30</f>
        <v>#DIV/0!</v>
      </c>
      <c r="K23" s="360" t="e">
        <f>③農経改善計画肉牛内訳!J30</f>
        <v>#DIV/0!</v>
      </c>
      <c r="L23" s="360" t="e">
        <f>③農経改善計画肉牛内訳!K30</f>
        <v>#DIV/0!</v>
      </c>
      <c r="M23" s="360" t="e">
        <f>③農経改善計画肉牛内訳!L30</f>
        <v>#DIV/0!</v>
      </c>
      <c r="N23" s="360" t="e">
        <f>③農経改善計画肉牛内訳!M30</f>
        <v>#DIV/0!</v>
      </c>
      <c r="O23" s="360" t="e">
        <f>③農経改善計画肉牛内訳!N30</f>
        <v>#DIV/0!</v>
      </c>
      <c r="P23" s="376" t="e">
        <f>③農経改善計画肉牛内訳!O30</f>
        <v>#DIV/0!</v>
      </c>
      <c r="Q23" s="362" t="e">
        <f>③農経改善計画肉牛内訳!P30</f>
        <v>#DIV/0!</v>
      </c>
      <c r="R23" s="1300"/>
      <c r="S23" s="111"/>
    </row>
    <row r="24" spans="1:19" ht="22" customHeight="1" x14ac:dyDescent="0.2">
      <c r="A24" s="1997"/>
      <c r="B24" s="439"/>
      <c r="C24" s="2003" t="s">
        <v>254</v>
      </c>
      <c r="D24" s="2004"/>
      <c r="E24" s="727"/>
      <c r="F24" s="913"/>
      <c r="G24" s="912"/>
      <c r="H24" s="1041"/>
      <c r="I24" s="913"/>
      <c r="J24" s="913"/>
      <c r="K24" s="913"/>
      <c r="L24" s="913"/>
      <c r="M24" s="913"/>
      <c r="N24" s="913"/>
      <c r="O24" s="913"/>
      <c r="P24" s="913"/>
      <c r="Q24" s="914"/>
      <c r="R24" s="1300" t="s">
        <v>557</v>
      </c>
      <c r="S24" s="111"/>
    </row>
    <row r="25" spans="1:19" ht="22" customHeight="1" x14ac:dyDescent="0.2">
      <c r="A25" s="1997"/>
      <c r="B25" s="1993" t="s">
        <v>240</v>
      </c>
      <c r="C25" s="1994"/>
      <c r="D25" s="1995"/>
      <c r="E25" s="360">
        <f>③農経改善計画肉牛内訳!D31</f>
        <v>0</v>
      </c>
      <c r="F25" s="360">
        <f>③農経改善計画肉牛内訳!E31</f>
        <v>0</v>
      </c>
      <c r="G25" s="363">
        <f>③農経改善計画肉牛内訳!F31</f>
        <v>0</v>
      </c>
      <c r="H25" s="1035" t="e">
        <f>③農経改善計画肉牛内訳!G31</f>
        <v>#DIV/0!</v>
      </c>
      <c r="I25" s="360" t="e">
        <f>③農経改善計画肉牛内訳!H31</f>
        <v>#DIV/0!</v>
      </c>
      <c r="J25" s="360" t="e">
        <f>③農経改善計画肉牛内訳!I31</f>
        <v>#DIV/0!</v>
      </c>
      <c r="K25" s="360" t="e">
        <f>③農経改善計画肉牛内訳!J31</f>
        <v>#DIV/0!</v>
      </c>
      <c r="L25" s="360" t="e">
        <f>③農経改善計画肉牛内訳!K31</f>
        <v>#DIV/0!</v>
      </c>
      <c r="M25" s="360" t="e">
        <f>③農経改善計画肉牛内訳!L31</f>
        <v>#DIV/0!</v>
      </c>
      <c r="N25" s="360" t="e">
        <f>③農経改善計画肉牛内訳!M31</f>
        <v>#DIV/0!</v>
      </c>
      <c r="O25" s="360" t="e">
        <f>③農経改善計画肉牛内訳!N31</f>
        <v>#DIV/0!</v>
      </c>
      <c r="P25" s="376" t="e">
        <f>③農経改善計画肉牛内訳!O31</f>
        <v>#DIV/0!</v>
      </c>
      <c r="Q25" s="362" t="e">
        <f>③農経改善計画肉牛内訳!P31</f>
        <v>#DIV/0!</v>
      </c>
      <c r="R25" s="1296"/>
    </row>
    <row r="26" spans="1:19" ht="22" customHeight="1" x14ac:dyDescent="0.2">
      <c r="A26" s="1997"/>
      <c r="B26" s="1826" t="s">
        <v>241</v>
      </c>
      <c r="C26" s="1999"/>
      <c r="D26" s="1989"/>
      <c r="E26" s="360">
        <f>③農経改善計画肉牛内訳!D32</f>
        <v>0</v>
      </c>
      <c r="F26" s="360">
        <f>③農経改善計画肉牛内訳!E32</f>
        <v>0</v>
      </c>
      <c r="G26" s="363">
        <f>③農経改善計画肉牛内訳!F32</f>
        <v>0</v>
      </c>
      <c r="H26" s="1035" t="e">
        <f>③農経改善計画肉牛内訳!G32</f>
        <v>#DIV/0!</v>
      </c>
      <c r="I26" s="360" t="e">
        <f>③農経改善計画肉牛内訳!H32</f>
        <v>#DIV/0!</v>
      </c>
      <c r="J26" s="360" t="e">
        <f>③農経改善計画肉牛内訳!I32</f>
        <v>#DIV/0!</v>
      </c>
      <c r="K26" s="360" t="e">
        <f>③農経改善計画肉牛内訳!J32</f>
        <v>#DIV/0!</v>
      </c>
      <c r="L26" s="360" t="e">
        <f>③農経改善計画肉牛内訳!K32</f>
        <v>#DIV/0!</v>
      </c>
      <c r="M26" s="360" t="e">
        <f>③農経改善計画肉牛内訳!L32</f>
        <v>#DIV/0!</v>
      </c>
      <c r="N26" s="360" t="e">
        <f>③農経改善計画肉牛内訳!M32</f>
        <v>#DIV/0!</v>
      </c>
      <c r="O26" s="360" t="e">
        <f>③農経改善計画肉牛内訳!N32</f>
        <v>#DIV/0!</v>
      </c>
      <c r="P26" s="376" t="e">
        <f>③農経改善計画肉牛内訳!O32</f>
        <v>#DIV/0!</v>
      </c>
      <c r="Q26" s="362" t="e">
        <f>③農経改善計画肉牛内訳!P32</f>
        <v>#DIV/0!</v>
      </c>
      <c r="R26" s="1296"/>
    </row>
    <row r="27" spans="1:19" ht="22" customHeight="1" x14ac:dyDescent="0.2">
      <c r="A27" s="1997"/>
      <c r="B27" s="2005" t="s">
        <v>242</v>
      </c>
      <c r="C27" s="2001" t="s">
        <v>256</v>
      </c>
      <c r="D27" s="2002"/>
      <c r="E27" s="727"/>
      <c r="F27" s="913"/>
      <c r="G27" s="912"/>
      <c r="H27" s="1041"/>
      <c r="I27" s="913"/>
      <c r="J27" s="913"/>
      <c r="K27" s="913"/>
      <c r="L27" s="913"/>
      <c r="M27" s="913"/>
      <c r="N27" s="913"/>
      <c r="O27" s="913"/>
      <c r="P27" s="913"/>
      <c r="Q27" s="914"/>
      <c r="R27" s="1296" t="s">
        <v>582</v>
      </c>
    </row>
    <row r="28" spans="1:19" ht="22" customHeight="1" x14ac:dyDescent="0.2">
      <c r="A28" s="1997"/>
      <c r="B28" s="2006"/>
      <c r="C28" s="1826" t="s">
        <v>159</v>
      </c>
      <c r="D28" s="1989"/>
      <c r="E28" s="360">
        <f>⑧償還計画!K35</f>
        <v>0</v>
      </c>
      <c r="F28" s="360">
        <f>⑧償還計画!L35</f>
        <v>0</v>
      </c>
      <c r="G28" s="363">
        <f>⑧償還計画!M35</f>
        <v>0</v>
      </c>
      <c r="H28" s="1035">
        <f>⑧償還計画!N35</f>
        <v>0</v>
      </c>
      <c r="I28" s="360">
        <f>⑧償還計画!O35</f>
        <v>0</v>
      </c>
      <c r="J28" s="360">
        <f>⑧償還計画!P35</f>
        <v>0</v>
      </c>
      <c r="K28" s="360">
        <f>⑧償還計画!Q35</f>
        <v>0</v>
      </c>
      <c r="L28" s="360">
        <f>⑧償還計画!R35</f>
        <v>0</v>
      </c>
      <c r="M28" s="360">
        <f>⑧償還計画!S35</f>
        <v>0</v>
      </c>
      <c r="N28" s="360">
        <f>⑧償還計画!T35</f>
        <v>0</v>
      </c>
      <c r="O28" s="360">
        <f>⑧償還計画!U35</f>
        <v>0</v>
      </c>
      <c r="P28" s="376">
        <f>⑧償還計画!V35</f>
        <v>0</v>
      </c>
      <c r="Q28" s="362">
        <f>⑧償還計画!W35</f>
        <v>0</v>
      </c>
      <c r="R28" s="1296" t="s">
        <v>160</v>
      </c>
    </row>
    <row r="29" spans="1:19" ht="22" customHeight="1" thickBot="1" x14ac:dyDescent="0.25">
      <c r="A29" s="1997"/>
      <c r="B29" s="2007"/>
      <c r="C29" s="1990" t="s">
        <v>62</v>
      </c>
      <c r="D29" s="1991"/>
      <c r="E29" s="379">
        <f>③農経改善計画肉牛内訳!D33</f>
        <v>0</v>
      </c>
      <c r="F29" s="377">
        <f>③農経改善計画肉牛内訳!E33</f>
        <v>0</v>
      </c>
      <c r="G29" s="380">
        <f>③農経改善計画肉牛内訳!F33</f>
        <v>0</v>
      </c>
      <c r="H29" s="1042" t="e">
        <f>③農経改善計画肉牛内訳!G33</f>
        <v>#DIV/0!</v>
      </c>
      <c r="I29" s="379" t="e">
        <f>③農経改善計画肉牛内訳!H33</f>
        <v>#DIV/0!</v>
      </c>
      <c r="J29" s="377" t="e">
        <f>③農経改善計画肉牛内訳!I33</f>
        <v>#DIV/0!</v>
      </c>
      <c r="K29" s="377" t="e">
        <f>③農経改善計画肉牛内訳!J33</f>
        <v>#DIV/0!</v>
      </c>
      <c r="L29" s="377" t="e">
        <f>③農経改善計画肉牛内訳!K33</f>
        <v>#DIV/0!</v>
      </c>
      <c r="M29" s="377" t="e">
        <f>③農経改善計画肉牛内訳!L33</f>
        <v>#DIV/0!</v>
      </c>
      <c r="N29" s="377" t="e">
        <f>③農経改善計画肉牛内訳!M33</f>
        <v>#DIV/0!</v>
      </c>
      <c r="O29" s="377" t="e">
        <f>③農経改善計画肉牛内訳!N33</f>
        <v>#DIV/0!</v>
      </c>
      <c r="P29" s="380" t="e">
        <f>③農経改善計画肉牛内訳!O33</f>
        <v>#DIV/0!</v>
      </c>
      <c r="Q29" s="378" t="e">
        <f>③農経改善計画肉牛内訳!P33</f>
        <v>#DIV/0!</v>
      </c>
      <c r="R29" s="1301"/>
    </row>
    <row r="30" spans="1:19" ht="22" customHeight="1" thickTop="1" thickBot="1" x14ac:dyDescent="0.25">
      <c r="A30" s="1998"/>
      <c r="B30" s="2011" t="s">
        <v>173</v>
      </c>
      <c r="C30" s="2012"/>
      <c r="D30" s="2013"/>
      <c r="E30" s="540">
        <f>SUM(E13:E29)</f>
        <v>0</v>
      </c>
      <c r="F30" s="371">
        <f>SUM(F13:F29)</f>
        <v>0</v>
      </c>
      <c r="G30" s="729">
        <f>SUM(G13:G29)</f>
        <v>0</v>
      </c>
      <c r="H30" s="540" t="e">
        <f t="shared" ref="H30:Q30" si="2">SUM(H13:H29)</f>
        <v>#DIV/0!</v>
      </c>
      <c r="I30" s="643" t="e">
        <f t="shared" si="2"/>
        <v>#DIV/0!</v>
      </c>
      <c r="J30" s="371" t="e">
        <f>SUM(J13:J29)</f>
        <v>#DIV/0!</v>
      </c>
      <c r="K30" s="371" t="e">
        <f t="shared" si="2"/>
        <v>#DIV/0!</v>
      </c>
      <c r="L30" s="371" t="e">
        <f t="shared" si="2"/>
        <v>#DIV/0!</v>
      </c>
      <c r="M30" s="371" t="e">
        <f t="shared" si="2"/>
        <v>#DIV/0!</v>
      </c>
      <c r="N30" s="371" t="e">
        <f t="shared" si="2"/>
        <v>#DIV/0!</v>
      </c>
      <c r="O30" s="371" t="e">
        <f t="shared" si="2"/>
        <v>#DIV/0!</v>
      </c>
      <c r="P30" s="371" t="e">
        <f t="shared" si="2"/>
        <v>#DIV/0!</v>
      </c>
      <c r="Q30" s="372" t="e">
        <f t="shared" si="2"/>
        <v>#DIV/0!</v>
      </c>
      <c r="R30" s="1298"/>
    </row>
    <row r="31" spans="1:19" ht="22" customHeight="1" thickBot="1" x14ac:dyDescent="0.25">
      <c r="A31" s="1986" t="s">
        <v>176</v>
      </c>
      <c r="B31" s="1987"/>
      <c r="C31" s="1987"/>
      <c r="D31" s="1988"/>
      <c r="E31" s="368">
        <f t="shared" ref="E31:Q31" si="3">E12-E30</f>
        <v>0</v>
      </c>
      <c r="F31" s="369">
        <f t="shared" si="3"/>
        <v>0</v>
      </c>
      <c r="G31" s="731">
        <f t="shared" si="3"/>
        <v>0</v>
      </c>
      <c r="H31" s="1043" t="e">
        <f t="shared" si="3"/>
        <v>#DIV/0!</v>
      </c>
      <c r="I31" s="368" t="e">
        <f t="shared" si="3"/>
        <v>#DIV/0!</v>
      </c>
      <c r="J31" s="369" t="e">
        <f t="shared" si="3"/>
        <v>#DIV/0!</v>
      </c>
      <c r="K31" s="369" t="e">
        <f t="shared" si="3"/>
        <v>#DIV/0!</v>
      </c>
      <c r="L31" s="369" t="e">
        <f t="shared" si="3"/>
        <v>#DIV/0!</v>
      </c>
      <c r="M31" s="369" t="e">
        <f t="shared" si="3"/>
        <v>#DIV/0!</v>
      </c>
      <c r="N31" s="369" t="e">
        <f t="shared" si="3"/>
        <v>#DIV/0!</v>
      </c>
      <c r="O31" s="369" t="e">
        <f t="shared" si="3"/>
        <v>#DIV/0!</v>
      </c>
      <c r="P31" s="369" t="e">
        <f t="shared" si="3"/>
        <v>#DIV/0!</v>
      </c>
      <c r="Q31" s="370" t="e">
        <f t="shared" si="3"/>
        <v>#DIV/0!</v>
      </c>
      <c r="R31" s="1298"/>
    </row>
    <row r="33" spans="6:7" x14ac:dyDescent="0.2">
      <c r="F33" s="1291">
        <f>SUM(F19:F21)</f>
        <v>0</v>
      </c>
      <c r="G33" s="1291">
        <f>SUM(G19:G21)</f>
        <v>0</v>
      </c>
    </row>
  </sheetData>
  <mergeCells count="33">
    <mergeCell ref="R3:R4"/>
    <mergeCell ref="C14:D14"/>
    <mergeCell ref="A4:D4"/>
    <mergeCell ref="A5:A12"/>
    <mergeCell ref="B13:B23"/>
    <mergeCell ref="B5:D5"/>
    <mergeCell ref="B6:D6"/>
    <mergeCell ref="B7:D7"/>
    <mergeCell ref="B8:D8"/>
    <mergeCell ref="J2:K2"/>
    <mergeCell ref="F2:G2"/>
    <mergeCell ref="C23:D23"/>
    <mergeCell ref="C15:D15"/>
    <mergeCell ref="C16:D16"/>
    <mergeCell ref="C13:D13"/>
    <mergeCell ref="C18:D18"/>
    <mergeCell ref="B9:D9"/>
    <mergeCell ref="B10:D10"/>
    <mergeCell ref="B11:D11"/>
    <mergeCell ref="B12:D12"/>
    <mergeCell ref="A31:D31"/>
    <mergeCell ref="C28:D28"/>
    <mergeCell ref="C29:D29"/>
    <mergeCell ref="C22:D22"/>
    <mergeCell ref="B25:D25"/>
    <mergeCell ref="A13:A30"/>
    <mergeCell ref="B26:D26"/>
    <mergeCell ref="C17:D17"/>
    <mergeCell ref="C27:D27"/>
    <mergeCell ref="C24:D24"/>
    <mergeCell ref="B27:B29"/>
    <mergeCell ref="C19:C21"/>
    <mergeCell ref="B30:D30"/>
  </mergeCells>
  <phoneticPr fontId="3"/>
  <printOptions horizontalCentered="1"/>
  <pageMargins left="0.19685039370078741" right="0.19685039370078741" top="0.78740157480314965" bottom="0.19685039370078741" header="0.59055118110236227" footer="0.51181102362204722"/>
  <pageSetup paperSize="9" scale="76" orientation="landscape" horizontalDpi="4294967292" r:id="rId1"/>
  <headerFooter alignWithMargins="0">
    <oddHeader>&amp;R&amp;"ＭＳ 明朝,標準"５．農業経営改善計画(中間総括)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08"/>
  <sheetViews>
    <sheetView showGridLines="0" view="pageBreakPreview" topLeftCell="P1" zoomScale="85" zoomScaleNormal="100" zoomScaleSheetLayoutView="85" workbookViewId="0">
      <pane ySplit="4" topLeftCell="A46" activePane="bottomLeft" state="frozen"/>
      <selection activeCell="E28" sqref="E28"/>
      <selection pane="bottomLeft" activeCell="K82" sqref="K82:M82"/>
    </sheetView>
  </sheetViews>
  <sheetFormatPr defaultColWidth="10.296875" defaultRowHeight="12" x14ac:dyDescent="0.2"/>
  <cols>
    <col min="1" max="2" width="3.69921875" style="15" customWidth="1"/>
    <col min="3" max="3" width="20.69921875" style="15" customWidth="1"/>
    <col min="4" max="5" width="10.69921875" style="15" customWidth="1"/>
    <col min="6" max="6" width="12.69921875" style="15" customWidth="1"/>
    <col min="7" max="8" width="8.69921875" style="15" customWidth="1"/>
    <col min="9" max="9" width="14.69921875" style="15" customWidth="1"/>
    <col min="10" max="10" width="8.69921875" style="15" customWidth="1"/>
    <col min="11" max="11" width="12.69921875" style="15" customWidth="1"/>
    <col min="12" max="12" width="10.69921875" style="15" customWidth="1"/>
    <col min="13" max="14" width="16.69921875" style="15" customWidth="1"/>
    <col min="15" max="16" width="3.69921875" style="15" customWidth="1"/>
    <col min="17" max="17" width="20.69921875" style="15" customWidth="1"/>
    <col min="18" max="31" width="10.69921875" style="15" customWidth="1"/>
    <col min="32" max="32" width="14.69921875" style="15" customWidth="1"/>
    <col min="33" max="16384" width="10.296875" style="15"/>
  </cols>
  <sheetData>
    <row r="1" spans="1:32" ht="18" customHeight="1" x14ac:dyDescent="0.2">
      <c r="A1" s="2043" t="s">
        <v>408</v>
      </c>
      <c r="B1" s="2044"/>
      <c r="C1" s="2044"/>
      <c r="D1" s="2044"/>
      <c r="E1" s="2044"/>
      <c r="F1" s="2044"/>
      <c r="G1" s="420"/>
      <c r="H1" s="420"/>
      <c r="I1" s="420"/>
      <c r="J1" s="138"/>
      <c r="K1" s="138"/>
      <c r="L1" s="138"/>
      <c r="M1" s="138"/>
      <c r="N1" s="138"/>
      <c r="O1" s="2043" t="s">
        <v>409</v>
      </c>
      <c r="P1" s="2044"/>
      <c r="Q1" s="2044"/>
      <c r="R1" s="2044"/>
      <c r="S1" s="2044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</row>
    <row r="2" spans="1:32" ht="20.25" customHeight="1" thickBot="1" x14ac:dyDescent="0.25">
      <c r="A2" s="117" t="s">
        <v>293</v>
      </c>
      <c r="B2" s="273"/>
      <c r="C2" s="273"/>
      <c r="D2" s="273"/>
      <c r="E2" s="273"/>
      <c r="F2" s="273"/>
      <c r="G2" s="276" t="s">
        <v>65</v>
      </c>
      <c r="H2" s="2055">
        <f>表紙!C19</f>
        <v>0</v>
      </c>
      <c r="I2" s="2055"/>
      <c r="K2" s="16"/>
      <c r="L2" s="2053"/>
      <c r="M2" s="2054"/>
      <c r="N2" s="15" t="s">
        <v>66</v>
      </c>
      <c r="O2" s="117" t="s">
        <v>293</v>
      </c>
      <c r="AF2" s="15" t="s">
        <v>66</v>
      </c>
    </row>
    <row r="3" spans="1:32" ht="14.15" customHeight="1" x14ac:dyDescent="0.2">
      <c r="A3" s="2047" t="s">
        <v>290</v>
      </c>
      <c r="B3" s="2048"/>
      <c r="C3" s="2049"/>
      <c r="D3" s="2045" t="s">
        <v>67</v>
      </c>
      <c r="E3" s="2045" t="s">
        <v>68</v>
      </c>
      <c r="F3" s="17" t="s">
        <v>69</v>
      </c>
      <c r="G3" s="1246" t="s">
        <v>70</v>
      </c>
      <c r="H3" s="1246" t="s">
        <v>71</v>
      </c>
      <c r="I3" s="19" t="s">
        <v>72</v>
      </c>
      <c r="J3" s="2064" t="s">
        <v>502</v>
      </c>
      <c r="K3" s="19" t="s">
        <v>73</v>
      </c>
      <c r="L3" s="1248" t="s">
        <v>74</v>
      </c>
      <c r="M3" s="19" t="s">
        <v>75</v>
      </c>
      <c r="N3" s="2056" t="s">
        <v>76</v>
      </c>
      <c r="O3" s="2058" t="s">
        <v>289</v>
      </c>
      <c r="P3" s="2059"/>
      <c r="Q3" s="2060"/>
      <c r="R3" s="1336">
        <f>R4-2018</f>
        <v>8</v>
      </c>
      <c r="S3" s="1337">
        <f t="shared" ref="S3" si="0">R3+1</f>
        <v>9</v>
      </c>
      <c r="T3" s="1337">
        <f t="shared" ref="T3" si="1">S3+1</f>
        <v>10</v>
      </c>
      <c r="U3" s="1337">
        <f t="shared" ref="U3" si="2">T3+1</f>
        <v>11</v>
      </c>
      <c r="V3" s="1337">
        <f t="shared" ref="V3" si="3">U3+1</f>
        <v>12</v>
      </c>
      <c r="W3" s="1337">
        <f t="shared" ref="W3" si="4">V3+1</f>
        <v>13</v>
      </c>
      <c r="X3" s="1337">
        <f t="shared" ref="X3" si="5">W3+1</f>
        <v>14</v>
      </c>
      <c r="Y3" s="1337">
        <f t="shared" ref="Y3" si="6">X3+1</f>
        <v>15</v>
      </c>
      <c r="Z3" s="1337">
        <f t="shared" ref="Z3" si="7">Y3+1</f>
        <v>16</v>
      </c>
      <c r="AA3" s="1337">
        <f t="shared" ref="AA3" si="8">Z3+1</f>
        <v>17</v>
      </c>
      <c r="AB3" s="1337">
        <f t="shared" ref="AB3" si="9">AA3+1</f>
        <v>18</v>
      </c>
      <c r="AC3" s="1337">
        <f t="shared" ref="AC3:AE4" si="10">AB3+1</f>
        <v>19</v>
      </c>
      <c r="AD3" s="1337">
        <f t="shared" si="10"/>
        <v>20</v>
      </c>
      <c r="AE3" s="1338">
        <f t="shared" si="10"/>
        <v>21</v>
      </c>
      <c r="AF3" s="2066" t="s">
        <v>9</v>
      </c>
    </row>
    <row r="4" spans="1:32" ht="14.15" customHeight="1" thickBot="1" x14ac:dyDescent="0.25">
      <c r="A4" s="2050"/>
      <c r="B4" s="2051"/>
      <c r="C4" s="2052"/>
      <c r="D4" s="2046"/>
      <c r="E4" s="2046"/>
      <c r="F4" s="23" t="s">
        <v>150</v>
      </c>
      <c r="G4" s="22" t="s">
        <v>77</v>
      </c>
      <c r="H4" s="22" t="s">
        <v>151</v>
      </c>
      <c r="I4" s="22" t="s">
        <v>152</v>
      </c>
      <c r="J4" s="2065"/>
      <c r="K4" s="22" t="s">
        <v>153</v>
      </c>
      <c r="L4" s="22" t="s">
        <v>154</v>
      </c>
      <c r="M4" s="22" t="s">
        <v>155</v>
      </c>
      <c r="N4" s="2057"/>
      <c r="O4" s="2061"/>
      <c r="P4" s="2062"/>
      <c r="Q4" s="2063"/>
      <c r="R4" s="401">
        <f>⑨農家収支計画!G4+2018</f>
        <v>2026</v>
      </c>
      <c r="S4" s="402">
        <f t="shared" ref="S4:AB4" si="11">R4+1</f>
        <v>2027</v>
      </c>
      <c r="T4" s="402">
        <f t="shared" si="11"/>
        <v>2028</v>
      </c>
      <c r="U4" s="402">
        <f t="shared" si="11"/>
        <v>2029</v>
      </c>
      <c r="V4" s="402">
        <f t="shared" si="11"/>
        <v>2030</v>
      </c>
      <c r="W4" s="402">
        <f t="shared" si="11"/>
        <v>2031</v>
      </c>
      <c r="X4" s="402">
        <f t="shared" si="11"/>
        <v>2032</v>
      </c>
      <c r="Y4" s="402">
        <f t="shared" si="11"/>
        <v>2033</v>
      </c>
      <c r="Z4" s="402">
        <f t="shared" si="11"/>
        <v>2034</v>
      </c>
      <c r="AA4" s="402">
        <f t="shared" si="11"/>
        <v>2035</v>
      </c>
      <c r="AB4" s="402">
        <f t="shared" si="11"/>
        <v>2036</v>
      </c>
      <c r="AC4" s="402">
        <f t="shared" si="10"/>
        <v>2037</v>
      </c>
      <c r="AD4" s="402">
        <f t="shared" si="10"/>
        <v>2038</v>
      </c>
      <c r="AE4" s="740">
        <f t="shared" si="10"/>
        <v>2039</v>
      </c>
      <c r="AF4" s="2067"/>
    </row>
    <row r="5" spans="1:32" ht="14.15" customHeight="1" x14ac:dyDescent="0.2">
      <c r="A5" s="2087" t="s">
        <v>251</v>
      </c>
      <c r="B5" s="2095" t="s">
        <v>250</v>
      </c>
      <c r="C5" s="25"/>
      <c r="D5" s="25"/>
      <c r="E5" s="69"/>
      <c r="F5" s="26"/>
      <c r="G5" s="27"/>
      <c r="H5" s="28"/>
      <c r="I5" s="433" t="str">
        <f>IF(F5&lt;=0,"-",F5*(1-H5/100))</f>
        <v>-</v>
      </c>
      <c r="J5" s="29"/>
      <c r="K5" s="433" t="str">
        <f>IF(J5&lt;=0,"-",ROUND(I5/J5,0))</f>
        <v>-</v>
      </c>
      <c r="L5" s="30"/>
      <c r="M5" s="433" t="str">
        <f>IF(J5&lt;=0,"-",ROUND(F5*L5/J5,0))</f>
        <v>-</v>
      </c>
      <c r="N5" s="31"/>
      <c r="O5" s="2077" t="s">
        <v>79</v>
      </c>
      <c r="P5" s="2068" t="s">
        <v>78</v>
      </c>
      <c r="Q5" s="394" t="str">
        <f>IF(C5="","",C5)</f>
        <v/>
      </c>
      <c r="R5" s="395" t="str">
        <f>(IF(R4-$G$5&lt;=0,"-",(IF(R4-$G$5&lt;=$J$5,$K$5,"-"))))</f>
        <v>-</v>
      </c>
      <c r="S5" s="395" t="str">
        <f t="shared" ref="S5:AB5" si="12">(IF(S4-$G$5&lt;=0,"-",(IF(S4-$G$5&lt;=$J$5,$K$5,"-"))))</f>
        <v>-</v>
      </c>
      <c r="T5" s="395" t="str">
        <f t="shared" si="12"/>
        <v>-</v>
      </c>
      <c r="U5" s="395" t="str">
        <f t="shared" si="12"/>
        <v>-</v>
      </c>
      <c r="V5" s="395" t="str">
        <f t="shared" si="12"/>
        <v>-</v>
      </c>
      <c r="W5" s="395" t="str">
        <f t="shared" si="12"/>
        <v>-</v>
      </c>
      <c r="X5" s="395" t="str">
        <f t="shared" si="12"/>
        <v>-</v>
      </c>
      <c r="Y5" s="395" t="str">
        <f t="shared" si="12"/>
        <v>-</v>
      </c>
      <c r="Z5" s="395" t="str">
        <f t="shared" si="12"/>
        <v>-</v>
      </c>
      <c r="AA5" s="395" t="str">
        <f t="shared" si="12"/>
        <v>-</v>
      </c>
      <c r="AB5" s="744" t="str">
        <f t="shared" si="12"/>
        <v>-</v>
      </c>
      <c r="AC5" s="744" t="str">
        <f>(IF(AC4-$G$5&lt;=0,"-",(IF(AC4-$G$5&lt;=$J$5,$K$5,"-"))))</f>
        <v>-</v>
      </c>
      <c r="AD5" s="744" t="str">
        <f>(IF(AD4-$G$5&lt;=0,"-",(IF(AD4-$G$5&lt;=$J$5,$K$5,"-"))))</f>
        <v>-</v>
      </c>
      <c r="AE5" s="411" t="str">
        <f>(IF(AE4-$G$5&lt;=0,"-",(IF(AE4-$G$5&lt;=$J$5,$K$5,"-"))))</f>
        <v>-</v>
      </c>
      <c r="AF5" s="32"/>
    </row>
    <row r="6" spans="1:32" ht="14.15" customHeight="1" x14ac:dyDescent="0.2">
      <c r="A6" s="2088"/>
      <c r="B6" s="2085"/>
      <c r="C6" s="33"/>
      <c r="D6" s="33"/>
      <c r="E6" s="33"/>
      <c r="F6" s="34"/>
      <c r="G6" s="35"/>
      <c r="H6" s="29"/>
      <c r="I6" s="433" t="str">
        <f>IF(F6&lt;=0,"-",F6*(1-H6/100))</f>
        <v>-</v>
      </c>
      <c r="J6" s="36"/>
      <c r="K6" s="433" t="str">
        <f>IF(J6&lt;=0,"-",ROUND(I6/J6,0))</f>
        <v>-</v>
      </c>
      <c r="L6" s="37"/>
      <c r="M6" s="433" t="str">
        <f>IF(J6&lt;=0,"-",ROUND(F6*L6/J6,0))</f>
        <v>-</v>
      </c>
      <c r="N6" s="38"/>
      <c r="O6" s="2078"/>
      <c r="P6" s="2069"/>
      <c r="Q6" s="396" t="str">
        <f>IF(C6="","",C6)</f>
        <v/>
      </c>
      <c r="R6" s="395" t="str">
        <f t="shared" ref="R6:AB6" si="13">(IF(R4-$G$6&lt;=0,"-",(IF(R4-$G$6&lt;=$J$6,$K$6,"-"))))</f>
        <v>-</v>
      </c>
      <c r="S6" s="395" t="str">
        <f t="shared" si="13"/>
        <v>-</v>
      </c>
      <c r="T6" s="395" t="str">
        <f t="shared" si="13"/>
        <v>-</v>
      </c>
      <c r="U6" s="395" t="str">
        <f t="shared" si="13"/>
        <v>-</v>
      </c>
      <c r="V6" s="395" t="str">
        <f t="shared" si="13"/>
        <v>-</v>
      </c>
      <c r="W6" s="395" t="str">
        <f t="shared" si="13"/>
        <v>-</v>
      </c>
      <c r="X6" s="395" t="str">
        <f t="shared" si="13"/>
        <v>-</v>
      </c>
      <c r="Y6" s="395" t="str">
        <f t="shared" si="13"/>
        <v>-</v>
      </c>
      <c r="Z6" s="395" t="str">
        <f t="shared" si="13"/>
        <v>-</v>
      </c>
      <c r="AA6" s="395" t="str">
        <f t="shared" si="13"/>
        <v>-</v>
      </c>
      <c r="AB6" s="744" t="str">
        <f t="shared" si="13"/>
        <v>-</v>
      </c>
      <c r="AC6" s="744" t="str">
        <f>(IF(AC4-$G$6&lt;=0,"-",(IF(AC4-$G$6&lt;=$J$6,$K$6,"-"))))</f>
        <v>-</v>
      </c>
      <c r="AD6" s="744" t="str">
        <f>(IF(AD4-$G$6&lt;=0,"-",(IF(AD4-$G$6&lt;=$J$6,$K$6,"-"))))</f>
        <v>-</v>
      </c>
      <c r="AE6" s="411" t="str">
        <f>(IF(AE4-$G$6&lt;=0,"-",(IF(AE4-$G$6&lt;=$J$6,$K$6,"-"))))</f>
        <v>-</v>
      </c>
      <c r="AF6" s="39"/>
    </row>
    <row r="7" spans="1:32" ht="14.15" customHeight="1" x14ac:dyDescent="0.2">
      <c r="A7" s="2088"/>
      <c r="B7" s="2085"/>
      <c r="C7" s="33"/>
      <c r="D7" s="33"/>
      <c r="E7" s="33"/>
      <c r="F7" s="34"/>
      <c r="G7" s="35"/>
      <c r="H7" s="29"/>
      <c r="I7" s="433" t="str">
        <f>IF(F7&lt;=0,"-",F7*(1-H7/100))</f>
        <v>-</v>
      </c>
      <c r="J7" s="36"/>
      <c r="K7" s="433" t="str">
        <f>IF(J7&lt;=0,"-",ROUND(I7/J7,0))</f>
        <v>-</v>
      </c>
      <c r="L7" s="37"/>
      <c r="M7" s="433" t="str">
        <f>IF(J7&lt;=0,"-",ROUND(F7*L7/J7,0))</f>
        <v>-</v>
      </c>
      <c r="N7" s="38"/>
      <c r="O7" s="2078"/>
      <c r="P7" s="2069"/>
      <c r="Q7" s="396" t="str">
        <f>IF(C7="","",C7)</f>
        <v/>
      </c>
      <c r="R7" s="395" t="str">
        <f t="shared" ref="R7:AB7" si="14">(IF(R4-$G$7&lt;=0,"-",(IF(R4-$G$7&lt;=$J$7,$K$7,"-"))))</f>
        <v>-</v>
      </c>
      <c r="S7" s="395" t="str">
        <f t="shared" si="14"/>
        <v>-</v>
      </c>
      <c r="T7" s="395" t="str">
        <f t="shared" si="14"/>
        <v>-</v>
      </c>
      <c r="U7" s="395" t="str">
        <f t="shared" si="14"/>
        <v>-</v>
      </c>
      <c r="V7" s="395" t="str">
        <f t="shared" si="14"/>
        <v>-</v>
      </c>
      <c r="W7" s="395" t="str">
        <f t="shared" si="14"/>
        <v>-</v>
      </c>
      <c r="X7" s="395" t="str">
        <f t="shared" si="14"/>
        <v>-</v>
      </c>
      <c r="Y7" s="395" t="str">
        <f t="shared" si="14"/>
        <v>-</v>
      </c>
      <c r="Z7" s="395" t="str">
        <f t="shared" si="14"/>
        <v>-</v>
      </c>
      <c r="AA7" s="395" t="str">
        <f t="shared" si="14"/>
        <v>-</v>
      </c>
      <c r="AB7" s="744" t="str">
        <f t="shared" si="14"/>
        <v>-</v>
      </c>
      <c r="AC7" s="744" t="str">
        <f>(IF(AC4-$G$7&lt;=0,"-",(IF(AC4-$G$7&lt;=$J$7,$K$7,"-"))))</f>
        <v>-</v>
      </c>
      <c r="AD7" s="744" t="str">
        <f>(IF(AD4-$G$7&lt;=0,"-",(IF(AD4-$G$7&lt;=$J$7,$K$7,"-"))))</f>
        <v>-</v>
      </c>
      <c r="AE7" s="411" t="str">
        <f>(IF(AE4-$G$7&lt;=0,"-",(IF(AE4-$G$7&lt;=$J$7,$K$7,"-"))))</f>
        <v>-</v>
      </c>
      <c r="AF7" s="39"/>
    </row>
    <row r="8" spans="1:32" ht="14.15" customHeight="1" x14ac:dyDescent="0.2">
      <c r="A8" s="2088"/>
      <c r="B8" s="2085"/>
      <c r="C8" s="33"/>
      <c r="D8" s="33"/>
      <c r="E8" s="33"/>
      <c r="F8" s="34"/>
      <c r="G8" s="35"/>
      <c r="H8" s="29"/>
      <c r="I8" s="433" t="str">
        <f>IF(F8&lt;=0,"-",F8*(1-H8/100))</f>
        <v>-</v>
      </c>
      <c r="J8" s="36"/>
      <c r="K8" s="433" t="str">
        <f>IF(J8&lt;=0,"-",ROUND(I8/J8,0))</f>
        <v>-</v>
      </c>
      <c r="L8" s="37"/>
      <c r="M8" s="433" t="str">
        <f>IF(J8&lt;=0,"-",ROUND(F8*L8/J8,0))</f>
        <v>-</v>
      </c>
      <c r="N8" s="38"/>
      <c r="O8" s="2078"/>
      <c r="P8" s="2069"/>
      <c r="Q8" s="396" t="str">
        <f>IF(C8="","-",C8)</f>
        <v>-</v>
      </c>
      <c r="R8" s="395" t="str">
        <f t="shared" ref="R8:AB8" si="15">(IF(R4-$G$8&lt;=0,"-",(IF(R4-$G$8&lt;=$J$8,$K$8,"-"))))</f>
        <v>-</v>
      </c>
      <c r="S8" s="395" t="str">
        <f t="shared" si="15"/>
        <v>-</v>
      </c>
      <c r="T8" s="395" t="str">
        <f t="shared" si="15"/>
        <v>-</v>
      </c>
      <c r="U8" s="395" t="str">
        <f t="shared" si="15"/>
        <v>-</v>
      </c>
      <c r="V8" s="395" t="str">
        <f t="shared" si="15"/>
        <v>-</v>
      </c>
      <c r="W8" s="395" t="str">
        <f t="shared" si="15"/>
        <v>-</v>
      </c>
      <c r="X8" s="395" t="str">
        <f t="shared" si="15"/>
        <v>-</v>
      </c>
      <c r="Y8" s="395" t="str">
        <f t="shared" si="15"/>
        <v>-</v>
      </c>
      <c r="Z8" s="395" t="str">
        <f t="shared" si="15"/>
        <v>-</v>
      </c>
      <c r="AA8" s="395" t="str">
        <f t="shared" si="15"/>
        <v>-</v>
      </c>
      <c r="AB8" s="744" t="str">
        <f t="shared" si="15"/>
        <v>-</v>
      </c>
      <c r="AC8" s="744" t="str">
        <f>(IF(AC4-$G$8&lt;=0,"-",(IF(AC4-$G$8&lt;=$J$8,$K$8,"-"))))</f>
        <v>-</v>
      </c>
      <c r="AD8" s="744" t="str">
        <f>(IF(AD4-$G$8&lt;=0,"-",(IF(AD4-$G$8&lt;=$J$8,$K$8,"-"))))</f>
        <v>-</v>
      </c>
      <c r="AE8" s="411" t="str">
        <f>(IF(AE4-$G$8&lt;=0,"-",(IF(AE4-$G$8&lt;=$J$8,$K$8,"-"))))</f>
        <v>-</v>
      </c>
      <c r="AF8" s="39"/>
    </row>
    <row r="9" spans="1:32" ht="14.15" customHeight="1" x14ac:dyDescent="0.2">
      <c r="A9" s="2088"/>
      <c r="B9" s="2085"/>
      <c r="C9" s="33"/>
      <c r="D9" s="33"/>
      <c r="E9" s="33"/>
      <c r="F9" s="34"/>
      <c r="G9" s="35"/>
      <c r="H9" s="29"/>
      <c r="I9" s="433" t="str">
        <f>IF(F9&lt;=0,"-",F9*(1-H9/100))</f>
        <v>-</v>
      </c>
      <c r="J9" s="36"/>
      <c r="K9" s="433" t="str">
        <f>IF(J9&lt;=0,"-",ROUND(I9/J9,0))</f>
        <v>-</v>
      </c>
      <c r="L9" s="37"/>
      <c r="M9" s="433" t="str">
        <f>IF(J9&lt;=0,"-",ROUND(F9*L9/J9,0))</f>
        <v>-</v>
      </c>
      <c r="N9" s="38"/>
      <c r="O9" s="2078"/>
      <c r="P9" s="2069"/>
      <c r="Q9" s="396" t="str">
        <f>IF(C9="","-",C9)</f>
        <v>-</v>
      </c>
      <c r="R9" s="395" t="str">
        <f t="shared" ref="R9:AB9" si="16">(IF(R4-$G$9&lt;=0,"-",(IF(R4-$G$9&lt;=$J$9,$K$9,"-"))))</f>
        <v>-</v>
      </c>
      <c r="S9" s="395" t="str">
        <f t="shared" si="16"/>
        <v>-</v>
      </c>
      <c r="T9" s="395" t="str">
        <f t="shared" si="16"/>
        <v>-</v>
      </c>
      <c r="U9" s="395" t="str">
        <f t="shared" si="16"/>
        <v>-</v>
      </c>
      <c r="V9" s="395" t="str">
        <f t="shared" si="16"/>
        <v>-</v>
      </c>
      <c r="W9" s="395" t="str">
        <f t="shared" si="16"/>
        <v>-</v>
      </c>
      <c r="X9" s="395" t="str">
        <f t="shared" si="16"/>
        <v>-</v>
      </c>
      <c r="Y9" s="395" t="str">
        <f t="shared" si="16"/>
        <v>-</v>
      </c>
      <c r="Z9" s="395" t="str">
        <f t="shared" si="16"/>
        <v>-</v>
      </c>
      <c r="AA9" s="395" t="str">
        <f t="shared" si="16"/>
        <v>-</v>
      </c>
      <c r="AB9" s="744" t="str">
        <f t="shared" si="16"/>
        <v>-</v>
      </c>
      <c r="AC9" s="744" t="str">
        <f>(IF(AC4-$G$9&lt;=0,"-",(IF(AC4-$G$9&lt;=$J$9,$K$9,"-"))))</f>
        <v>-</v>
      </c>
      <c r="AD9" s="744" t="str">
        <f>(IF(AD4-$G$9&lt;=0,"-",(IF(AD4-$G$9&lt;=$J$9,$K$9,"-"))))</f>
        <v>-</v>
      </c>
      <c r="AE9" s="411" t="str">
        <f>(IF(AE4-$G$9&lt;=0,"-",(IF(AE4-$G$9&lt;=$J$9,$K$9,"-"))))</f>
        <v>-</v>
      </c>
      <c r="AF9" s="39"/>
    </row>
    <row r="10" spans="1:32" ht="14.15" customHeight="1" x14ac:dyDescent="0.2">
      <c r="A10" s="2088"/>
      <c r="B10" s="2085"/>
      <c r="C10" s="33"/>
      <c r="D10" s="33"/>
      <c r="E10" s="33"/>
      <c r="F10" s="34"/>
      <c r="G10" s="35"/>
      <c r="H10" s="29"/>
      <c r="I10" s="433" t="str">
        <f t="shared" ref="I10:I20" si="17">IF(F10&lt;=0,"-",F10*(1-H10/100))</f>
        <v>-</v>
      </c>
      <c r="J10" s="36"/>
      <c r="K10" s="433" t="str">
        <f t="shared" ref="K10:K20" si="18">IF(J10&lt;=0,"-",ROUND(I10/J10,0))</f>
        <v>-</v>
      </c>
      <c r="L10" s="37"/>
      <c r="M10" s="433" t="str">
        <f t="shared" ref="M10:M20" si="19">IF(J10&lt;=0,"-",ROUND(F10*L10/J10,0))</f>
        <v>-</v>
      </c>
      <c r="N10" s="38"/>
      <c r="O10" s="2078"/>
      <c r="P10" s="2069"/>
      <c r="Q10" s="396" t="str">
        <f t="shared" ref="Q10:Q20" si="20">IF(C10="","-",C10)</f>
        <v>-</v>
      </c>
      <c r="R10" s="395" t="str">
        <f t="shared" ref="R10:AB10" si="21">(IF(R4-$G$10&lt;=0,"-",(IF(R4-$G$10&lt;=$J$10,$K$10,"-"))))</f>
        <v>-</v>
      </c>
      <c r="S10" s="395" t="str">
        <f t="shared" si="21"/>
        <v>-</v>
      </c>
      <c r="T10" s="395" t="str">
        <f t="shared" si="21"/>
        <v>-</v>
      </c>
      <c r="U10" s="395" t="str">
        <f t="shared" si="21"/>
        <v>-</v>
      </c>
      <c r="V10" s="395" t="str">
        <f t="shared" si="21"/>
        <v>-</v>
      </c>
      <c r="W10" s="395" t="str">
        <f t="shared" si="21"/>
        <v>-</v>
      </c>
      <c r="X10" s="395" t="str">
        <f t="shared" si="21"/>
        <v>-</v>
      </c>
      <c r="Y10" s="395" t="str">
        <f t="shared" si="21"/>
        <v>-</v>
      </c>
      <c r="Z10" s="395" t="str">
        <f t="shared" si="21"/>
        <v>-</v>
      </c>
      <c r="AA10" s="395" t="str">
        <f t="shared" si="21"/>
        <v>-</v>
      </c>
      <c r="AB10" s="744" t="str">
        <f t="shared" si="21"/>
        <v>-</v>
      </c>
      <c r="AC10" s="744" t="str">
        <f>(IF(AC4-$G$10&lt;=0,"-",(IF(AC4-$G$10&lt;=$J$10,$K$10,"-"))))</f>
        <v>-</v>
      </c>
      <c r="AD10" s="744" t="str">
        <f>(IF(AD4-$G$10&lt;=0,"-",(IF(AD4-$G$10&lt;=$J$10,$K$10,"-"))))</f>
        <v>-</v>
      </c>
      <c r="AE10" s="411" t="str">
        <f>(IF(AE4-$G$10&lt;=0,"-",(IF(AE4-$G$10&lt;=$J$10,$K$10,"-"))))</f>
        <v>-</v>
      </c>
      <c r="AF10" s="39"/>
    </row>
    <row r="11" spans="1:32" ht="14.15" customHeight="1" x14ac:dyDescent="0.2">
      <c r="A11" s="2088"/>
      <c r="B11" s="2085"/>
      <c r="C11" s="33"/>
      <c r="D11" s="33"/>
      <c r="E11" s="33"/>
      <c r="F11" s="34"/>
      <c r="G11" s="35"/>
      <c r="H11" s="29"/>
      <c r="I11" s="433" t="str">
        <f t="shared" si="17"/>
        <v>-</v>
      </c>
      <c r="J11" s="36"/>
      <c r="K11" s="433" t="str">
        <f t="shared" si="18"/>
        <v>-</v>
      </c>
      <c r="L11" s="37"/>
      <c r="M11" s="433" t="str">
        <f t="shared" si="19"/>
        <v>-</v>
      </c>
      <c r="N11" s="38"/>
      <c r="O11" s="2078"/>
      <c r="P11" s="2069"/>
      <c r="Q11" s="396" t="str">
        <f t="shared" si="20"/>
        <v>-</v>
      </c>
      <c r="R11" s="395" t="str">
        <f t="shared" ref="R11:AB11" si="22">(IF(R4-$G$11&lt;=0,"-",(IF(R4-$G$11&lt;=$J$11,$K$11,"-"))))</f>
        <v>-</v>
      </c>
      <c r="S11" s="395" t="str">
        <f t="shared" si="22"/>
        <v>-</v>
      </c>
      <c r="T11" s="395" t="str">
        <f t="shared" si="22"/>
        <v>-</v>
      </c>
      <c r="U11" s="395" t="str">
        <f t="shared" si="22"/>
        <v>-</v>
      </c>
      <c r="V11" s="395" t="str">
        <f t="shared" si="22"/>
        <v>-</v>
      </c>
      <c r="W11" s="395" t="str">
        <f t="shared" si="22"/>
        <v>-</v>
      </c>
      <c r="X11" s="395" t="str">
        <f t="shared" si="22"/>
        <v>-</v>
      </c>
      <c r="Y11" s="395" t="str">
        <f t="shared" si="22"/>
        <v>-</v>
      </c>
      <c r="Z11" s="395" t="str">
        <f t="shared" si="22"/>
        <v>-</v>
      </c>
      <c r="AA11" s="395" t="str">
        <f t="shared" si="22"/>
        <v>-</v>
      </c>
      <c r="AB11" s="744" t="str">
        <f t="shared" si="22"/>
        <v>-</v>
      </c>
      <c r="AC11" s="744" t="str">
        <f>(IF(AC4-$G$11&lt;=0,"-",(IF(AC4-$G$11&lt;=$J$11,$K$11,"-"))))</f>
        <v>-</v>
      </c>
      <c r="AD11" s="744" t="str">
        <f>(IF(AD4-$G$11&lt;=0,"-",(IF(AD4-$G$11&lt;=$J$11,$K$11,"-"))))</f>
        <v>-</v>
      </c>
      <c r="AE11" s="411" t="str">
        <f>(IF(AE4-$G$11&lt;=0,"-",(IF(AE4-$G$11&lt;=$J$11,$K$11,"-"))))</f>
        <v>-</v>
      </c>
      <c r="AF11" s="39"/>
    </row>
    <row r="12" spans="1:32" ht="14.15" customHeight="1" x14ac:dyDescent="0.2">
      <c r="A12" s="2088"/>
      <c r="B12" s="2085"/>
      <c r="C12" s="33"/>
      <c r="D12" s="33"/>
      <c r="E12" s="33"/>
      <c r="F12" s="34"/>
      <c r="G12" s="35"/>
      <c r="H12" s="29"/>
      <c r="I12" s="433" t="str">
        <f t="shared" si="17"/>
        <v>-</v>
      </c>
      <c r="J12" s="36"/>
      <c r="K12" s="433" t="str">
        <f t="shared" si="18"/>
        <v>-</v>
      </c>
      <c r="L12" s="37"/>
      <c r="M12" s="433" t="str">
        <f t="shared" si="19"/>
        <v>-</v>
      </c>
      <c r="N12" s="38"/>
      <c r="O12" s="2078"/>
      <c r="P12" s="2069"/>
      <c r="Q12" s="396" t="str">
        <f t="shared" si="20"/>
        <v>-</v>
      </c>
      <c r="R12" s="395" t="str">
        <f t="shared" ref="R12:AB12" si="23">(IF(R4-$G$12&lt;=0,"-",(IF(R4-$G$12&lt;=$J$12,$K$12,"-"))))</f>
        <v>-</v>
      </c>
      <c r="S12" s="395" t="str">
        <f t="shared" si="23"/>
        <v>-</v>
      </c>
      <c r="T12" s="395" t="str">
        <f t="shared" si="23"/>
        <v>-</v>
      </c>
      <c r="U12" s="395" t="str">
        <f t="shared" si="23"/>
        <v>-</v>
      </c>
      <c r="V12" s="395" t="str">
        <f t="shared" si="23"/>
        <v>-</v>
      </c>
      <c r="W12" s="395" t="str">
        <f t="shared" si="23"/>
        <v>-</v>
      </c>
      <c r="X12" s="395" t="str">
        <f t="shared" si="23"/>
        <v>-</v>
      </c>
      <c r="Y12" s="395" t="str">
        <f t="shared" si="23"/>
        <v>-</v>
      </c>
      <c r="Z12" s="395" t="str">
        <f t="shared" si="23"/>
        <v>-</v>
      </c>
      <c r="AA12" s="395" t="str">
        <f t="shared" si="23"/>
        <v>-</v>
      </c>
      <c r="AB12" s="744" t="str">
        <f t="shared" si="23"/>
        <v>-</v>
      </c>
      <c r="AC12" s="744" t="str">
        <f>(IF(AC4-$G$12&lt;=0,"-",(IF(AC4-$G$12&lt;=$J$12,$K$12,"-"))))</f>
        <v>-</v>
      </c>
      <c r="AD12" s="744" t="str">
        <f>(IF(AD4-$G$12&lt;=0,"-",(IF(AD4-$G$12&lt;=$J$12,$K$12,"-"))))</f>
        <v>-</v>
      </c>
      <c r="AE12" s="411" t="str">
        <f>(IF(AE4-$G$12&lt;=0,"-",(IF(AE4-$G$12&lt;=$J$12,$K$12,"-"))))</f>
        <v>-</v>
      </c>
      <c r="AF12" s="39"/>
    </row>
    <row r="13" spans="1:32" ht="14.15" customHeight="1" x14ac:dyDescent="0.2">
      <c r="A13" s="2088"/>
      <c r="B13" s="2085"/>
      <c r="C13" s="33"/>
      <c r="D13" s="33"/>
      <c r="E13" s="33"/>
      <c r="F13" s="34"/>
      <c r="G13" s="35"/>
      <c r="H13" s="29"/>
      <c r="I13" s="433" t="str">
        <f t="shared" si="17"/>
        <v>-</v>
      </c>
      <c r="J13" s="36"/>
      <c r="K13" s="433" t="str">
        <f t="shared" si="18"/>
        <v>-</v>
      </c>
      <c r="L13" s="37"/>
      <c r="M13" s="433" t="str">
        <f t="shared" si="19"/>
        <v>-</v>
      </c>
      <c r="N13" s="38"/>
      <c r="O13" s="2078"/>
      <c r="P13" s="2069"/>
      <c r="Q13" s="396" t="str">
        <f t="shared" si="20"/>
        <v>-</v>
      </c>
      <c r="R13" s="395" t="str">
        <f t="shared" ref="R13:AB13" si="24">(IF(R4-$G$13&lt;=0,"-",(IF(R4-$G$13&lt;=$J$13,$K$13,"-"))))</f>
        <v>-</v>
      </c>
      <c r="S13" s="395" t="str">
        <f t="shared" si="24"/>
        <v>-</v>
      </c>
      <c r="T13" s="395" t="str">
        <f t="shared" si="24"/>
        <v>-</v>
      </c>
      <c r="U13" s="395" t="str">
        <f t="shared" si="24"/>
        <v>-</v>
      </c>
      <c r="V13" s="395" t="str">
        <f t="shared" si="24"/>
        <v>-</v>
      </c>
      <c r="W13" s="395" t="str">
        <f t="shared" si="24"/>
        <v>-</v>
      </c>
      <c r="X13" s="395" t="str">
        <f t="shared" si="24"/>
        <v>-</v>
      </c>
      <c r="Y13" s="395" t="str">
        <f t="shared" si="24"/>
        <v>-</v>
      </c>
      <c r="Z13" s="395" t="str">
        <f t="shared" si="24"/>
        <v>-</v>
      </c>
      <c r="AA13" s="395" t="str">
        <f t="shared" si="24"/>
        <v>-</v>
      </c>
      <c r="AB13" s="744" t="str">
        <f t="shared" si="24"/>
        <v>-</v>
      </c>
      <c r="AC13" s="744" t="str">
        <f>(IF(AC4-$G$13&lt;=0,"-",(IF(AC4-$G$13&lt;=$J$13,$K$13,"-"))))</f>
        <v>-</v>
      </c>
      <c r="AD13" s="744" t="str">
        <f>(IF(AD4-$G$13&lt;=0,"-",(IF(AD4-$G$13&lt;=$J$13,$K$13,"-"))))</f>
        <v>-</v>
      </c>
      <c r="AE13" s="411" t="str">
        <f>(IF(AE4-$G$13&lt;=0,"-",(IF(AE4-$G$13&lt;=$J$13,$K$13,"-"))))</f>
        <v>-</v>
      </c>
      <c r="AF13" s="39"/>
    </row>
    <row r="14" spans="1:32" ht="14.15" customHeight="1" x14ac:dyDescent="0.2">
      <c r="A14" s="2088"/>
      <c r="B14" s="2085"/>
      <c r="C14" s="33"/>
      <c r="D14" s="33"/>
      <c r="E14" s="33"/>
      <c r="F14" s="34"/>
      <c r="G14" s="35"/>
      <c r="H14" s="29"/>
      <c r="I14" s="433" t="str">
        <f t="shared" si="17"/>
        <v>-</v>
      </c>
      <c r="J14" s="36"/>
      <c r="K14" s="433" t="str">
        <f t="shared" si="18"/>
        <v>-</v>
      </c>
      <c r="L14" s="37"/>
      <c r="M14" s="433" t="str">
        <f t="shared" si="19"/>
        <v>-</v>
      </c>
      <c r="N14" s="38"/>
      <c r="O14" s="2078"/>
      <c r="P14" s="2069"/>
      <c r="Q14" s="396" t="str">
        <f t="shared" si="20"/>
        <v>-</v>
      </c>
      <c r="R14" s="395" t="str">
        <f t="shared" ref="R14:AB14" si="25">(IF(R4-$G$14&lt;=0,"-",(IF(R4-$G$14&lt;=$J$14,$K$14,"-"))))</f>
        <v>-</v>
      </c>
      <c r="S14" s="395" t="str">
        <f t="shared" si="25"/>
        <v>-</v>
      </c>
      <c r="T14" s="395" t="str">
        <f t="shared" si="25"/>
        <v>-</v>
      </c>
      <c r="U14" s="395" t="str">
        <f t="shared" si="25"/>
        <v>-</v>
      </c>
      <c r="V14" s="395" t="str">
        <f t="shared" si="25"/>
        <v>-</v>
      </c>
      <c r="W14" s="395" t="str">
        <f t="shared" si="25"/>
        <v>-</v>
      </c>
      <c r="X14" s="395" t="str">
        <f t="shared" si="25"/>
        <v>-</v>
      </c>
      <c r="Y14" s="395" t="str">
        <f t="shared" si="25"/>
        <v>-</v>
      </c>
      <c r="Z14" s="395" t="str">
        <f t="shared" si="25"/>
        <v>-</v>
      </c>
      <c r="AA14" s="395" t="str">
        <f t="shared" si="25"/>
        <v>-</v>
      </c>
      <c r="AB14" s="744" t="str">
        <f t="shared" si="25"/>
        <v>-</v>
      </c>
      <c r="AC14" s="744" t="str">
        <f>(IF(AC4-$G$14&lt;=0,"-",(IF(AC4-$G$14&lt;=$J$14,$K$14,"-"))))</f>
        <v>-</v>
      </c>
      <c r="AD14" s="744" t="str">
        <f>(IF(AD4-$G$14&lt;=0,"-",(IF(AD4-$G$14&lt;=$J$14,$K$14,"-"))))</f>
        <v>-</v>
      </c>
      <c r="AE14" s="411" t="str">
        <f>(IF(AE4-$G$14&lt;=0,"-",(IF(AE4-$G$14&lt;=$J$14,$K$14,"-"))))</f>
        <v>-</v>
      </c>
      <c r="AF14" s="39"/>
    </row>
    <row r="15" spans="1:32" ht="14.15" customHeight="1" x14ac:dyDescent="0.2">
      <c r="A15" s="2088"/>
      <c r="B15" s="2085"/>
      <c r="C15" s="33"/>
      <c r="D15" s="33"/>
      <c r="E15" s="33"/>
      <c r="F15" s="34"/>
      <c r="G15" s="35"/>
      <c r="H15" s="29"/>
      <c r="I15" s="433" t="str">
        <f t="shared" si="17"/>
        <v>-</v>
      </c>
      <c r="J15" s="36"/>
      <c r="K15" s="433" t="str">
        <f t="shared" si="18"/>
        <v>-</v>
      </c>
      <c r="L15" s="37"/>
      <c r="M15" s="433" t="str">
        <f t="shared" si="19"/>
        <v>-</v>
      </c>
      <c r="N15" s="38"/>
      <c r="O15" s="2078"/>
      <c r="P15" s="2069"/>
      <c r="Q15" s="396" t="str">
        <f t="shared" si="20"/>
        <v>-</v>
      </c>
      <c r="R15" s="395" t="str">
        <f t="shared" ref="R15:AB15" si="26">(IF(R4-$G$15&lt;=0,"-",(IF(R4-$G$15&lt;=$J$15,$K$15,"-"))))</f>
        <v>-</v>
      </c>
      <c r="S15" s="395" t="str">
        <f t="shared" si="26"/>
        <v>-</v>
      </c>
      <c r="T15" s="395" t="str">
        <f t="shared" si="26"/>
        <v>-</v>
      </c>
      <c r="U15" s="395" t="str">
        <f t="shared" si="26"/>
        <v>-</v>
      </c>
      <c r="V15" s="395" t="str">
        <f t="shared" si="26"/>
        <v>-</v>
      </c>
      <c r="W15" s="395" t="str">
        <f t="shared" si="26"/>
        <v>-</v>
      </c>
      <c r="X15" s="395" t="str">
        <f t="shared" si="26"/>
        <v>-</v>
      </c>
      <c r="Y15" s="395" t="str">
        <f t="shared" si="26"/>
        <v>-</v>
      </c>
      <c r="Z15" s="395" t="str">
        <f t="shared" si="26"/>
        <v>-</v>
      </c>
      <c r="AA15" s="395" t="str">
        <f t="shared" si="26"/>
        <v>-</v>
      </c>
      <c r="AB15" s="744" t="str">
        <f t="shared" si="26"/>
        <v>-</v>
      </c>
      <c r="AC15" s="744" t="str">
        <f>(IF(AC4-$G$15&lt;=0,"-",(IF(AC4-$G$15&lt;=$J$15,$K$15,"-"))))</f>
        <v>-</v>
      </c>
      <c r="AD15" s="744" t="str">
        <f>(IF(AD4-$G$15&lt;=0,"-",(IF(AD4-$G$15&lt;=$J$15,$K$15,"-"))))</f>
        <v>-</v>
      </c>
      <c r="AE15" s="411" t="str">
        <f>(IF(AE4-$G$15&lt;=0,"-",(IF(AE4-$G$15&lt;=$J$15,$K$15,"-"))))</f>
        <v>-</v>
      </c>
      <c r="AF15" s="39"/>
    </row>
    <row r="16" spans="1:32" ht="14.15" customHeight="1" x14ac:dyDescent="0.2">
      <c r="A16" s="2088"/>
      <c r="B16" s="2085"/>
      <c r="C16" s="33"/>
      <c r="D16" s="33"/>
      <c r="E16" s="33"/>
      <c r="F16" s="34"/>
      <c r="G16" s="35"/>
      <c r="H16" s="29"/>
      <c r="I16" s="433" t="str">
        <f t="shared" si="17"/>
        <v>-</v>
      </c>
      <c r="J16" s="36"/>
      <c r="K16" s="433" t="str">
        <f t="shared" si="18"/>
        <v>-</v>
      </c>
      <c r="L16" s="37"/>
      <c r="M16" s="433" t="str">
        <f t="shared" si="19"/>
        <v>-</v>
      </c>
      <c r="N16" s="38"/>
      <c r="O16" s="2078"/>
      <c r="P16" s="2069"/>
      <c r="Q16" s="396" t="str">
        <f t="shared" si="20"/>
        <v>-</v>
      </c>
      <c r="R16" s="395" t="str">
        <f t="shared" ref="R16:AB16" si="27">(IF(R4-$G$16&lt;=0,"-",(IF(R4-$G$16&lt;=$J$16,$K$16,"-"))))</f>
        <v>-</v>
      </c>
      <c r="S16" s="395" t="str">
        <f t="shared" si="27"/>
        <v>-</v>
      </c>
      <c r="T16" s="395" t="str">
        <f t="shared" si="27"/>
        <v>-</v>
      </c>
      <c r="U16" s="395" t="str">
        <f t="shared" si="27"/>
        <v>-</v>
      </c>
      <c r="V16" s="395" t="str">
        <f t="shared" si="27"/>
        <v>-</v>
      </c>
      <c r="W16" s="395" t="str">
        <f t="shared" si="27"/>
        <v>-</v>
      </c>
      <c r="X16" s="395" t="str">
        <f t="shared" si="27"/>
        <v>-</v>
      </c>
      <c r="Y16" s="395" t="str">
        <f t="shared" si="27"/>
        <v>-</v>
      </c>
      <c r="Z16" s="395" t="str">
        <f t="shared" si="27"/>
        <v>-</v>
      </c>
      <c r="AA16" s="395" t="str">
        <f t="shared" si="27"/>
        <v>-</v>
      </c>
      <c r="AB16" s="744" t="str">
        <f t="shared" si="27"/>
        <v>-</v>
      </c>
      <c r="AC16" s="744" t="str">
        <f>(IF(AC4-$G$16&lt;=0,"-",(IF(AC4-$G$16&lt;=$J$16,$K$16,"-"))))</f>
        <v>-</v>
      </c>
      <c r="AD16" s="744" t="str">
        <f>(IF(AD4-$G$16&lt;=0,"-",(IF(AD4-$G$16&lt;=$J$16,$K$16,"-"))))</f>
        <v>-</v>
      </c>
      <c r="AE16" s="411" t="str">
        <f>(IF(AE4-$G$16&lt;=0,"-",(IF(AE4-$G$16&lt;=$J$16,$K$16,"-"))))</f>
        <v>-</v>
      </c>
      <c r="AF16" s="39"/>
    </row>
    <row r="17" spans="1:32" ht="14.15" customHeight="1" x14ac:dyDescent="0.2">
      <c r="A17" s="2088"/>
      <c r="B17" s="2085"/>
      <c r="C17" s="33"/>
      <c r="D17" s="33"/>
      <c r="E17" s="33"/>
      <c r="F17" s="34"/>
      <c r="G17" s="35"/>
      <c r="H17" s="29"/>
      <c r="I17" s="433" t="str">
        <f t="shared" si="17"/>
        <v>-</v>
      </c>
      <c r="J17" s="36"/>
      <c r="K17" s="433" t="str">
        <f t="shared" si="18"/>
        <v>-</v>
      </c>
      <c r="L17" s="37"/>
      <c r="M17" s="433" t="str">
        <f t="shared" si="19"/>
        <v>-</v>
      </c>
      <c r="N17" s="38"/>
      <c r="O17" s="2078"/>
      <c r="P17" s="2069"/>
      <c r="Q17" s="396" t="str">
        <f t="shared" si="20"/>
        <v>-</v>
      </c>
      <c r="R17" s="395" t="str">
        <f t="shared" ref="R17:AB17" si="28">(IF(R4-$G$17&lt;=0,"-",(IF(R4-$G$17&lt;=$J$17,$K$17,"-"))))</f>
        <v>-</v>
      </c>
      <c r="S17" s="395" t="str">
        <f t="shared" si="28"/>
        <v>-</v>
      </c>
      <c r="T17" s="395" t="str">
        <f t="shared" si="28"/>
        <v>-</v>
      </c>
      <c r="U17" s="395" t="str">
        <f t="shared" si="28"/>
        <v>-</v>
      </c>
      <c r="V17" s="395" t="str">
        <f t="shared" si="28"/>
        <v>-</v>
      </c>
      <c r="W17" s="395" t="str">
        <f t="shared" si="28"/>
        <v>-</v>
      </c>
      <c r="X17" s="395" t="str">
        <f t="shared" si="28"/>
        <v>-</v>
      </c>
      <c r="Y17" s="395" t="str">
        <f t="shared" si="28"/>
        <v>-</v>
      </c>
      <c r="Z17" s="395" t="str">
        <f t="shared" si="28"/>
        <v>-</v>
      </c>
      <c r="AA17" s="395" t="str">
        <f t="shared" si="28"/>
        <v>-</v>
      </c>
      <c r="AB17" s="744" t="str">
        <f t="shared" si="28"/>
        <v>-</v>
      </c>
      <c r="AC17" s="744" t="str">
        <f>(IF(AC4-$G$17&lt;=0,"-",(IF(AC4-$G$17&lt;=$J$17,$K$17,"-"))))</f>
        <v>-</v>
      </c>
      <c r="AD17" s="744" t="str">
        <f>(IF(AD4-$G$17&lt;=0,"-",(IF(AD4-$G$17&lt;=$J$17,$K$17,"-"))))</f>
        <v>-</v>
      </c>
      <c r="AE17" s="411" t="str">
        <f>(IF(AE4-$G$17&lt;=0,"-",(IF(AE4-$G$17&lt;=$J$17,$K$17,"-"))))</f>
        <v>-</v>
      </c>
      <c r="AF17" s="39"/>
    </row>
    <row r="18" spans="1:32" ht="14.15" customHeight="1" x14ac:dyDescent="0.2">
      <c r="A18" s="2088"/>
      <c r="B18" s="2085"/>
      <c r="C18" s="33"/>
      <c r="D18" s="33"/>
      <c r="E18" s="33"/>
      <c r="F18" s="34"/>
      <c r="G18" s="35"/>
      <c r="H18" s="29"/>
      <c r="I18" s="433" t="str">
        <f t="shared" si="17"/>
        <v>-</v>
      </c>
      <c r="J18" s="36"/>
      <c r="K18" s="433" t="str">
        <f t="shared" si="18"/>
        <v>-</v>
      </c>
      <c r="L18" s="37"/>
      <c r="M18" s="433" t="str">
        <f t="shared" si="19"/>
        <v>-</v>
      </c>
      <c r="N18" s="38"/>
      <c r="O18" s="2078"/>
      <c r="P18" s="2069"/>
      <c r="Q18" s="396" t="str">
        <f t="shared" si="20"/>
        <v>-</v>
      </c>
      <c r="R18" s="395" t="str">
        <f t="shared" ref="R18:AB18" si="29">(IF(R4-$G$18&lt;=0,"-",(IF(R4-$G$18&lt;=$J$18,$K$18,"-"))))</f>
        <v>-</v>
      </c>
      <c r="S18" s="395" t="str">
        <f t="shared" si="29"/>
        <v>-</v>
      </c>
      <c r="T18" s="395" t="str">
        <f t="shared" si="29"/>
        <v>-</v>
      </c>
      <c r="U18" s="395" t="str">
        <f t="shared" si="29"/>
        <v>-</v>
      </c>
      <c r="V18" s="395" t="str">
        <f t="shared" si="29"/>
        <v>-</v>
      </c>
      <c r="W18" s="395" t="str">
        <f t="shared" si="29"/>
        <v>-</v>
      </c>
      <c r="X18" s="395" t="str">
        <f t="shared" si="29"/>
        <v>-</v>
      </c>
      <c r="Y18" s="395" t="str">
        <f t="shared" si="29"/>
        <v>-</v>
      </c>
      <c r="Z18" s="395" t="str">
        <f t="shared" si="29"/>
        <v>-</v>
      </c>
      <c r="AA18" s="395" t="str">
        <f t="shared" si="29"/>
        <v>-</v>
      </c>
      <c r="AB18" s="744" t="str">
        <f t="shared" si="29"/>
        <v>-</v>
      </c>
      <c r="AC18" s="744" t="str">
        <f>(IF(AC4-$G$18&lt;=0,"-",(IF(AC4-$G$18&lt;=$J$18,$K$18,"-"))))</f>
        <v>-</v>
      </c>
      <c r="AD18" s="744" t="str">
        <f>(IF(AD4-$G$18&lt;=0,"-",(IF(AD4-$G$18&lt;=$J$18,$K$18,"-"))))</f>
        <v>-</v>
      </c>
      <c r="AE18" s="411" t="str">
        <f>(IF(AE4-$G$18&lt;=0,"-",(IF(AE4-$G$18&lt;=$J$18,$K$18,"-"))))</f>
        <v>-</v>
      </c>
      <c r="AF18" s="39"/>
    </row>
    <row r="19" spans="1:32" ht="14.15" customHeight="1" x14ac:dyDescent="0.2">
      <c r="A19" s="2088"/>
      <c r="B19" s="2085"/>
      <c r="C19" s="33"/>
      <c r="D19" s="33"/>
      <c r="E19" s="33"/>
      <c r="F19" s="34"/>
      <c r="G19" s="35"/>
      <c r="H19" s="29"/>
      <c r="I19" s="433" t="str">
        <f t="shared" si="17"/>
        <v>-</v>
      </c>
      <c r="J19" s="36"/>
      <c r="K19" s="433" t="str">
        <f t="shared" si="18"/>
        <v>-</v>
      </c>
      <c r="L19" s="37"/>
      <c r="M19" s="433" t="str">
        <f t="shared" si="19"/>
        <v>-</v>
      </c>
      <c r="N19" s="38"/>
      <c r="O19" s="2078"/>
      <c r="P19" s="2069"/>
      <c r="Q19" s="396" t="str">
        <f t="shared" si="20"/>
        <v>-</v>
      </c>
      <c r="R19" s="395" t="str">
        <f t="shared" ref="R19:AB19" si="30">(IF(R4-$G$19&lt;=0,"-",(IF(R4-$G$19&lt;=$J$19,$K$19,"-"))))</f>
        <v>-</v>
      </c>
      <c r="S19" s="395" t="str">
        <f t="shared" si="30"/>
        <v>-</v>
      </c>
      <c r="T19" s="395" t="str">
        <f t="shared" si="30"/>
        <v>-</v>
      </c>
      <c r="U19" s="395" t="str">
        <f t="shared" si="30"/>
        <v>-</v>
      </c>
      <c r="V19" s="395" t="str">
        <f t="shared" si="30"/>
        <v>-</v>
      </c>
      <c r="W19" s="395" t="str">
        <f t="shared" si="30"/>
        <v>-</v>
      </c>
      <c r="X19" s="395" t="str">
        <f t="shared" si="30"/>
        <v>-</v>
      </c>
      <c r="Y19" s="395" t="str">
        <f t="shared" si="30"/>
        <v>-</v>
      </c>
      <c r="Z19" s="395" t="str">
        <f t="shared" si="30"/>
        <v>-</v>
      </c>
      <c r="AA19" s="395" t="str">
        <f t="shared" si="30"/>
        <v>-</v>
      </c>
      <c r="AB19" s="744" t="str">
        <f t="shared" si="30"/>
        <v>-</v>
      </c>
      <c r="AC19" s="744" t="str">
        <f>(IF(AC4-$G$19&lt;=0,"-",(IF(AC4-$G$19&lt;=$J$19,$K$19,"-"))))</f>
        <v>-</v>
      </c>
      <c r="AD19" s="744" t="str">
        <f>(IF(AD4-$G$19&lt;=0,"-",(IF(AD4-$G$19&lt;=$J$19,$K$19,"-"))))</f>
        <v>-</v>
      </c>
      <c r="AE19" s="411" t="str">
        <f>(IF(AE4-$G$19&lt;=0,"-",(IF(AE4-$G$19&lt;=$J$19,$K$19,"-"))))</f>
        <v>-</v>
      </c>
      <c r="AF19" s="39"/>
    </row>
    <row r="20" spans="1:32" ht="14.15" customHeight="1" x14ac:dyDescent="0.2">
      <c r="A20" s="2088"/>
      <c r="B20" s="2085"/>
      <c r="C20" s="33"/>
      <c r="D20" s="33"/>
      <c r="E20" s="33"/>
      <c r="F20" s="34"/>
      <c r="G20" s="35"/>
      <c r="H20" s="29"/>
      <c r="I20" s="433" t="str">
        <f t="shared" si="17"/>
        <v>-</v>
      </c>
      <c r="J20" s="36"/>
      <c r="K20" s="433" t="str">
        <f t="shared" si="18"/>
        <v>-</v>
      </c>
      <c r="L20" s="37"/>
      <c r="M20" s="433" t="str">
        <f t="shared" si="19"/>
        <v>-</v>
      </c>
      <c r="N20" s="38"/>
      <c r="O20" s="2078"/>
      <c r="P20" s="2069"/>
      <c r="Q20" s="396" t="str">
        <f t="shared" si="20"/>
        <v>-</v>
      </c>
      <c r="R20" s="395" t="str">
        <f t="shared" ref="R20:AB20" si="31">(IF(R4-$G$20&lt;=0,"-",(IF(R4-$G$20&lt;=$J$20,$K$20,"-"))))</f>
        <v>-</v>
      </c>
      <c r="S20" s="395" t="str">
        <f t="shared" si="31"/>
        <v>-</v>
      </c>
      <c r="T20" s="395" t="str">
        <f t="shared" si="31"/>
        <v>-</v>
      </c>
      <c r="U20" s="395" t="str">
        <f t="shared" si="31"/>
        <v>-</v>
      </c>
      <c r="V20" s="395" t="str">
        <f t="shared" si="31"/>
        <v>-</v>
      </c>
      <c r="W20" s="395" t="str">
        <f t="shared" si="31"/>
        <v>-</v>
      </c>
      <c r="X20" s="395" t="str">
        <f t="shared" si="31"/>
        <v>-</v>
      </c>
      <c r="Y20" s="395" t="str">
        <f t="shared" si="31"/>
        <v>-</v>
      </c>
      <c r="Z20" s="395" t="str">
        <f t="shared" si="31"/>
        <v>-</v>
      </c>
      <c r="AA20" s="395" t="str">
        <f t="shared" si="31"/>
        <v>-</v>
      </c>
      <c r="AB20" s="744" t="str">
        <f t="shared" si="31"/>
        <v>-</v>
      </c>
      <c r="AC20" s="744" t="str">
        <f>(IF(AC4-$G$20&lt;=0,"-",(IF(AC4-$G$20&lt;=$J$20,$K$20,"-"))))</f>
        <v>-</v>
      </c>
      <c r="AD20" s="744" t="str">
        <f>(IF(AD4-$G$20&lt;=0,"-",(IF(AD4-$G$20&lt;=$J$20,$K$20,"-"))))</f>
        <v>-</v>
      </c>
      <c r="AE20" s="411" t="str">
        <f>(IF(AE4-$G$20&lt;=0,"-",(IF(AE4-$G$20&lt;=$J$20,$K$20,"-"))))</f>
        <v>-</v>
      </c>
      <c r="AF20" s="39"/>
    </row>
    <row r="21" spans="1:32" ht="14.15" customHeight="1" x14ac:dyDescent="0.2">
      <c r="A21" s="2088"/>
      <c r="B21" s="2085"/>
      <c r="C21" s="33"/>
      <c r="D21" s="33"/>
      <c r="E21" s="33"/>
      <c r="F21" s="34"/>
      <c r="G21" s="35"/>
      <c r="H21" s="29"/>
      <c r="I21" s="433" t="str">
        <f>IF(F21&lt;=0,"-",F21*(1-H21/100))</f>
        <v>-</v>
      </c>
      <c r="J21" s="36"/>
      <c r="K21" s="433" t="str">
        <f>IF(J21&lt;=0,"-",ROUND(I21/J21,0))</f>
        <v>-</v>
      </c>
      <c r="L21" s="37"/>
      <c r="M21" s="433" t="str">
        <f>IF(J21&lt;=0,"-",ROUND(F21*L21/J21,0))</f>
        <v>-</v>
      </c>
      <c r="N21" s="38"/>
      <c r="O21" s="2078"/>
      <c r="P21" s="2069"/>
      <c r="Q21" s="396" t="str">
        <f>IF(C21="","-",C21)</f>
        <v>-</v>
      </c>
      <c r="R21" s="395" t="str">
        <f t="shared" ref="R21:AB21" si="32">(IF(R4-$G$21&lt;=0,"-",(IF(R4-$G$21&lt;=$J$21,$K$21,"-"))))</f>
        <v>-</v>
      </c>
      <c r="S21" s="395" t="str">
        <f t="shared" si="32"/>
        <v>-</v>
      </c>
      <c r="T21" s="395" t="str">
        <f t="shared" si="32"/>
        <v>-</v>
      </c>
      <c r="U21" s="395" t="str">
        <f t="shared" si="32"/>
        <v>-</v>
      </c>
      <c r="V21" s="395" t="str">
        <f t="shared" si="32"/>
        <v>-</v>
      </c>
      <c r="W21" s="395" t="str">
        <f t="shared" si="32"/>
        <v>-</v>
      </c>
      <c r="X21" s="395" t="str">
        <f t="shared" si="32"/>
        <v>-</v>
      </c>
      <c r="Y21" s="395" t="str">
        <f t="shared" si="32"/>
        <v>-</v>
      </c>
      <c r="Z21" s="395" t="str">
        <f t="shared" si="32"/>
        <v>-</v>
      </c>
      <c r="AA21" s="395" t="str">
        <f t="shared" si="32"/>
        <v>-</v>
      </c>
      <c r="AB21" s="744" t="str">
        <f t="shared" si="32"/>
        <v>-</v>
      </c>
      <c r="AC21" s="744" t="str">
        <f>(IF(AC4-$G$21&lt;=0,"-",(IF(AC4-$G$21&lt;=$J$21,$K$21,"-"))))</f>
        <v>-</v>
      </c>
      <c r="AD21" s="744" t="str">
        <f>(IF(AD4-$G$21&lt;=0,"-",(IF(AD4-$G$21&lt;=$J$21,$K$21,"-"))))</f>
        <v>-</v>
      </c>
      <c r="AE21" s="411" t="str">
        <f>(IF(AE4-$G$21&lt;=0,"-",(IF(AE4-$G$21&lt;=$J$21,$K$21,"-"))))</f>
        <v>-</v>
      </c>
      <c r="AF21" s="39"/>
    </row>
    <row r="22" spans="1:32" ht="14.15" customHeight="1" x14ac:dyDescent="0.2">
      <c r="A22" s="2088"/>
      <c r="B22" s="2085"/>
      <c r="C22" s="33"/>
      <c r="D22" s="33"/>
      <c r="E22" s="33"/>
      <c r="F22" s="34"/>
      <c r="G22" s="35"/>
      <c r="H22" s="29"/>
      <c r="I22" s="433" t="str">
        <f>IF(F22&lt;=0,"-",F22*(1-H22/100))</f>
        <v>-</v>
      </c>
      <c r="J22" s="36"/>
      <c r="K22" s="433" t="str">
        <f>IF(J22&lt;=0,"-",ROUND(I22/J22,0))</f>
        <v>-</v>
      </c>
      <c r="L22" s="37"/>
      <c r="M22" s="433" t="str">
        <f>IF(J22&lt;=0,"-",ROUND(F22*L22/J22,0))</f>
        <v>-</v>
      </c>
      <c r="N22" s="38"/>
      <c r="O22" s="2078"/>
      <c r="P22" s="2069"/>
      <c r="Q22" s="396" t="str">
        <f>IF(C22="","-",C22)</f>
        <v>-</v>
      </c>
      <c r="R22" s="395" t="str">
        <f t="shared" ref="R22:AB22" si="33">(IF(R4-$G$22&lt;=0,"-",(IF(R4-$G$22&lt;=$J$22,$K$22,"-"))))</f>
        <v>-</v>
      </c>
      <c r="S22" s="395" t="str">
        <f t="shared" si="33"/>
        <v>-</v>
      </c>
      <c r="T22" s="395" t="str">
        <f t="shared" si="33"/>
        <v>-</v>
      </c>
      <c r="U22" s="395" t="str">
        <f t="shared" si="33"/>
        <v>-</v>
      </c>
      <c r="V22" s="395" t="str">
        <f t="shared" si="33"/>
        <v>-</v>
      </c>
      <c r="W22" s="395" t="str">
        <f t="shared" si="33"/>
        <v>-</v>
      </c>
      <c r="X22" s="395" t="str">
        <f t="shared" si="33"/>
        <v>-</v>
      </c>
      <c r="Y22" s="395" t="str">
        <f t="shared" si="33"/>
        <v>-</v>
      </c>
      <c r="Z22" s="395" t="str">
        <f t="shared" si="33"/>
        <v>-</v>
      </c>
      <c r="AA22" s="395" t="str">
        <f t="shared" si="33"/>
        <v>-</v>
      </c>
      <c r="AB22" s="744" t="str">
        <f t="shared" si="33"/>
        <v>-</v>
      </c>
      <c r="AC22" s="744" t="str">
        <f>(IF(AC4-$G$22&lt;=0,"-",(IF(AC4-$G$22&lt;=$J$22,$K$22,"-"))))</f>
        <v>-</v>
      </c>
      <c r="AD22" s="744" t="str">
        <f>(IF(AD4-$G$22&lt;=0,"-",(IF(AD4-$G$22&lt;=$J$22,$K$22,"-"))))</f>
        <v>-</v>
      </c>
      <c r="AE22" s="411" t="str">
        <f>(IF(AE4-$G$22&lt;=0,"-",(IF(AE4-$G$22&lt;=$J$22,$K$22,"-"))))</f>
        <v>-</v>
      </c>
      <c r="AF22" s="39"/>
    </row>
    <row r="23" spans="1:32" ht="14.15" customHeight="1" x14ac:dyDescent="0.2">
      <c r="A23" s="2088"/>
      <c r="B23" s="2085"/>
      <c r="C23" s="33"/>
      <c r="D23" s="33"/>
      <c r="E23" s="33"/>
      <c r="F23" s="34"/>
      <c r="G23" s="35"/>
      <c r="H23" s="29"/>
      <c r="I23" s="433" t="str">
        <f>IF(F23&lt;=0,"-",F23*(1-H23/100))</f>
        <v>-</v>
      </c>
      <c r="J23" s="36"/>
      <c r="K23" s="433" t="str">
        <f>IF(J23&lt;=0,"-",ROUND(I23/J23,0))</f>
        <v>-</v>
      </c>
      <c r="L23" s="37"/>
      <c r="M23" s="433" t="str">
        <f>IF(J23&lt;=0,"-",ROUND(F23*L23/J23,0))</f>
        <v>-</v>
      </c>
      <c r="N23" s="38"/>
      <c r="O23" s="2078"/>
      <c r="P23" s="2069"/>
      <c r="Q23" s="396" t="str">
        <f>IF(C23="","-",C23)</f>
        <v>-</v>
      </c>
      <c r="R23" s="395" t="str">
        <f t="shared" ref="R23:AB23" si="34">(IF(R4-$G$23&lt;=0,"-",(IF(R4-$G$23&lt;=$J$23,$K$23,"-"))))</f>
        <v>-</v>
      </c>
      <c r="S23" s="395" t="str">
        <f t="shared" si="34"/>
        <v>-</v>
      </c>
      <c r="T23" s="395" t="str">
        <f t="shared" si="34"/>
        <v>-</v>
      </c>
      <c r="U23" s="395" t="str">
        <f t="shared" si="34"/>
        <v>-</v>
      </c>
      <c r="V23" s="395" t="str">
        <f t="shared" si="34"/>
        <v>-</v>
      </c>
      <c r="W23" s="395" t="str">
        <f t="shared" si="34"/>
        <v>-</v>
      </c>
      <c r="X23" s="395" t="str">
        <f t="shared" si="34"/>
        <v>-</v>
      </c>
      <c r="Y23" s="395" t="str">
        <f t="shared" si="34"/>
        <v>-</v>
      </c>
      <c r="Z23" s="395" t="str">
        <f t="shared" si="34"/>
        <v>-</v>
      </c>
      <c r="AA23" s="395" t="str">
        <f t="shared" si="34"/>
        <v>-</v>
      </c>
      <c r="AB23" s="744" t="str">
        <f t="shared" si="34"/>
        <v>-</v>
      </c>
      <c r="AC23" s="744" t="str">
        <f>(IF(AC4-$G$23&lt;=0,"-",(IF(AC4-$G$23&lt;=$J$23,$K$23,"-"))))</f>
        <v>-</v>
      </c>
      <c r="AD23" s="744" t="str">
        <f>(IF(AD4-$G$23&lt;=0,"-",(IF(AD4-$G$23&lt;=$J$23,$K$23,"-"))))</f>
        <v>-</v>
      </c>
      <c r="AE23" s="411" t="str">
        <f>(IF(AE4-$G$23&lt;=0,"-",(IF(AE4-$G$23&lt;=$J$23,$K$23,"-"))))</f>
        <v>-</v>
      </c>
      <c r="AF23" s="39"/>
    </row>
    <row r="24" spans="1:32" ht="14.15" customHeight="1" thickBot="1" x14ac:dyDescent="0.25">
      <c r="A24" s="2088"/>
      <c r="B24" s="2086"/>
      <c r="C24" s="33"/>
      <c r="D24" s="40"/>
      <c r="E24" s="40"/>
      <c r="F24" s="41"/>
      <c r="G24" s="42"/>
      <c r="H24" s="43"/>
      <c r="I24" s="433" t="str">
        <f>IF(F24&lt;=0,"-",F24*(1-H24/100))</f>
        <v>-</v>
      </c>
      <c r="J24" s="36"/>
      <c r="K24" s="433" t="str">
        <f>IF(J24&lt;=0,"-",ROUND(I24/J24,0))</f>
        <v>-</v>
      </c>
      <c r="L24" s="44"/>
      <c r="M24" s="433" t="str">
        <f>IF(J24&lt;=0,"-",ROUND(F24*L24/J24,0))</f>
        <v>-</v>
      </c>
      <c r="N24" s="45"/>
      <c r="O24" s="2078"/>
      <c r="P24" s="2069"/>
      <c r="Q24" s="397" t="str">
        <f>IF(C24="","-",C24)</f>
        <v>-</v>
      </c>
      <c r="R24" s="398" t="str">
        <f t="shared" ref="R24:AB24" si="35">(IF(R4-$G$24&lt;=0,"-",(IF(R4-$G$24&lt;=$J$24,$K$24,"-"))))</f>
        <v>-</v>
      </c>
      <c r="S24" s="399" t="str">
        <f t="shared" si="35"/>
        <v>-</v>
      </c>
      <c r="T24" s="399" t="str">
        <f t="shared" si="35"/>
        <v>-</v>
      </c>
      <c r="U24" s="399" t="str">
        <f t="shared" si="35"/>
        <v>-</v>
      </c>
      <c r="V24" s="399" t="str">
        <f t="shared" si="35"/>
        <v>-</v>
      </c>
      <c r="W24" s="399" t="str">
        <f t="shared" si="35"/>
        <v>-</v>
      </c>
      <c r="X24" s="399" t="str">
        <f t="shared" si="35"/>
        <v>-</v>
      </c>
      <c r="Y24" s="399" t="str">
        <f t="shared" si="35"/>
        <v>-</v>
      </c>
      <c r="Z24" s="399" t="str">
        <f t="shared" si="35"/>
        <v>-</v>
      </c>
      <c r="AA24" s="399" t="str">
        <f t="shared" si="35"/>
        <v>-</v>
      </c>
      <c r="AB24" s="413" t="str">
        <f t="shared" si="35"/>
        <v>-</v>
      </c>
      <c r="AC24" s="413" t="str">
        <f>(IF(AC4-$G$24&lt;=0,"-",(IF(AC4-$G$24&lt;=$J$24,$K$24,"-"))))</f>
        <v>-</v>
      </c>
      <c r="AD24" s="413" t="str">
        <f>(IF(AD4-$G$24&lt;=0,"-",(IF(AD4-$G$24&lt;=$J$24,$K$24,"-"))))</f>
        <v>-</v>
      </c>
      <c r="AE24" s="400" t="str">
        <f>(IF(AE4-$G$24&lt;=0,"-",(IF(AE4-$G$24&lt;=$J$24,$K$24,"-"))))</f>
        <v>-</v>
      </c>
      <c r="AF24" s="46"/>
    </row>
    <row r="25" spans="1:32" ht="14.15" customHeight="1" thickBot="1" x14ac:dyDescent="0.25">
      <c r="A25" s="2088"/>
      <c r="B25" s="2092" t="s">
        <v>80</v>
      </c>
      <c r="C25" s="2093"/>
      <c r="D25" s="47"/>
      <c r="E25" s="47"/>
      <c r="F25" s="48"/>
      <c r="G25" s="49"/>
      <c r="H25" s="50"/>
      <c r="I25" s="1047">
        <f>SUM(I5:I24)</f>
        <v>0</v>
      </c>
      <c r="J25" s="50"/>
      <c r="K25" s="1047">
        <f>SUM(K5:K24)</f>
        <v>0</v>
      </c>
      <c r="L25" s="52"/>
      <c r="M25" s="1047">
        <f>SUM(M5:M24)</f>
        <v>0</v>
      </c>
      <c r="N25" s="53"/>
      <c r="O25" s="2078"/>
      <c r="P25" s="2070"/>
      <c r="Q25" s="54" t="s">
        <v>81</v>
      </c>
      <c r="R25" s="404">
        <f t="shared" ref="R25:AB25" si="36">SUM(R5:R24)</f>
        <v>0</v>
      </c>
      <c r="S25" s="404">
        <f t="shared" si="36"/>
        <v>0</v>
      </c>
      <c r="T25" s="404">
        <f t="shared" si="36"/>
        <v>0</v>
      </c>
      <c r="U25" s="404">
        <f t="shared" si="36"/>
        <v>0</v>
      </c>
      <c r="V25" s="404">
        <f t="shared" si="36"/>
        <v>0</v>
      </c>
      <c r="W25" s="404">
        <f t="shared" si="36"/>
        <v>0</v>
      </c>
      <c r="X25" s="404">
        <f t="shared" si="36"/>
        <v>0</v>
      </c>
      <c r="Y25" s="404">
        <f t="shared" si="36"/>
        <v>0</v>
      </c>
      <c r="Z25" s="404">
        <f t="shared" si="36"/>
        <v>0</v>
      </c>
      <c r="AA25" s="404">
        <f t="shared" si="36"/>
        <v>0</v>
      </c>
      <c r="AB25" s="745">
        <f t="shared" si="36"/>
        <v>0</v>
      </c>
      <c r="AC25" s="745">
        <f>SUM(AC5:AC24)</f>
        <v>0</v>
      </c>
      <c r="AD25" s="745">
        <f>SUM(AD5:AD24)</f>
        <v>0</v>
      </c>
      <c r="AE25" s="405">
        <f>SUM(AE5:AE24)</f>
        <v>0</v>
      </c>
      <c r="AF25" s="55"/>
    </row>
    <row r="26" spans="1:32" ht="14.15" customHeight="1" x14ac:dyDescent="0.2">
      <c r="A26" s="2088"/>
      <c r="B26" s="2090" t="s">
        <v>82</v>
      </c>
      <c r="C26" s="33"/>
      <c r="D26" s="25"/>
      <c r="E26" s="25"/>
      <c r="F26" s="56"/>
      <c r="G26" s="57"/>
      <c r="H26" s="29"/>
      <c r="I26" s="433" t="str">
        <f t="shared" ref="I26:I38" si="37">IF(F26&lt;=0,"-",F26*(1-H26/100))</f>
        <v>-</v>
      </c>
      <c r="J26" s="29"/>
      <c r="K26" s="433" t="str">
        <f t="shared" ref="K26:K38" si="38">IF(J26&lt;=0,"-",ROUND(I26/J26,0))</f>
        <v>-</v>
      </c>
      <c r="L26" s="30"/>
      <c r="M26" s="433" t="str">
        <f t="shared" ref="M26:M38" si="39">IF(J26&lt;=0,"-",ROUND(F26*L26/J26,0))</f>
        <v>-</v>
      </c>
      <c r="N26" s="31"/>
      <c r="O26" s="2078"/>
      <c r="P26" s="2077" t="s">
        <v>83</v>
      </c>
      <c r="Q26" s="396" t="str">
        <f t="shared" ref="Q26:Q38" si="40">IF(C26="","-",C26)</f>
        <v>-</v>
      </c>
      <c r="R26" s="395" t="str">
        <f>(IF(R4-$G$26&lt;=0,"-",(IF(R4-$G$26&lt;=$J$26,$K$26,"-"))))</f>
        <v>-</v>
      </c>
      <c r="S26" s="395" t="str">
        <f t="shared" ref="S26:AE26" si="41">(IF(S4-$G$26&lt;=0,"-",(IF(S4-$G$26&lt;=$J$26,$K$26,"-"))))</f>
        <v>-</v>
      </c>
      <c r="T26" s="395" t="str">
        <f t="shared" si="41"/>
        <v>-</v>
      </c>
      <c r="U26" s="395" t="str">
        <f t="shared" si="41"/>
        <v>-</v>
      </c>
      <c r="V26" s="395" t="str">
        <f t="shared" si="41"/>
        <v>-</v>
      </c>
      <c r="W26" s="395" t="str">
        <f t="shared" si="41"/>
        <v>-</v>
      </c>
      <c r="X26" s="395" t="str">
        <f t="shared" si="41"/>
        <v>-</v>
      </c>
      <c r="Y26" s="395" t="str">
        <f t="shared" si="41"/>
        <v>-</v>
      </c>
      <c r="Z26" s="395" t="str">
        <f t="shared" si="41"/>
        <v>-</v>
      </c>
      <c r="AA26" s="395" t="str">
        <f t="shared" si="41"/>
        <v>-</v>
      </c>
      <c r="AB26" s="744" t="str">
        <f t="shared" si="41"/>
        <v>-</v>
      </c>
      <c r="AC26" s="744" t="str">
        <f t="shared" si="41"/>
        <v>-</v>
      </c>
      <c r="AD26" s="744" t="str">
        <f t="shared" si="41"/>
        <v>-</v>
      </c>
      <c r="AE26" s="411" t="str">
        <f t="shared" si="41"/>
        <v>-</v>
      </c>
      <c r="AF26" s="32"/>
    </row>
    <row r="27" spans="1:32" ht="14.15" customHeight="1" x14ac:dyDescent="0.2">
      <c r="A27" s="2088"/>
      <c r="B27" s="2006"/>
      <c r="C27" s="33"/>
      <c r="D27" s="25"/>
      <c r="E27" s="25"/>
      <c r="F27" s="56"/>
      <c r="G27" s="57"/>
      <c r="H27" s="29"/>
      <c r="I27" s="433" t="str">
        <f t="shared" ref="I27:I33" si="42">IF(F27&lt;=0,"-",F27*(1-H27/100))</f>
        <v>-</v>
      </c>
      <c r="J27" s="29"/>
      <c r="K27" s="433" t="str">
        <f t="shared" ref="K27:K33" si="43">IF(J27&lt;=0,"-",ROUND(I27/J27,0))</f>
        <v>-</v>
      </c>
      <c r="L27" s="30"/>
      <c r="M27" s="433" t="str">
        <f t="shared" ref="M27:M33" si="44">IF(J27&lt;=0,"-",ROUND(F27*L27/J27,0))</f>
        <v>-</v>
      </c>
      <c r="N27" s="31"/>
      <c r="O27" s="2078"/>
      <c r="P27" s="2078"/>
      <c r="Q27" s="396" t="str">
        <f t="shared" ref="Q27:Q33" si="45">IF(C27="","-",C27)</f>
        <v>-</v>
      </c>
      <c r="R27" s="395" t="str">
        <f>(IF(R4-$G$27&lt;=0,"-",(IF(R4-$G$27&lt;=$J$27,$K$27,"-"))))</f>
        <v>-</v>
      </c>
      <c r="S27" s="395" t="str">
        <f t="shared" ref="S27:AE27" si="46">(IF(S4-$G$27&lt;=0,"-",(IF(S4-$G$27&lt;=$J$27,$K$27,"-"))))</f>
        <v>-</v>
      </c>
      <c r="T27" s="395" t="str">
        <f t="shared" si="46"/>
        <v>-</v>
      </c>
      <c r="U27" s="395" t="str">
        <f t="shared" si="46"/>
        <v>-</v>
      </c>
      <c r="V27" s="395" t="str">
        <f t="shared" si="46"/>
        <v>-</v>
      </c>
      <c r="W27" s="395" t="str">
        <f t="shared" si="46"/>
        <v>-</v>
      </c>
      <c r="X27" s="395" t="str">
        <f t="shared" si="46"/>
        <v>-</v>
      </c>
      <c r="Y27" s="395" t="str">
        <f t="shared" si="46"/>
        <v>-</v>
      </c>
      <c r="Z27" s="395" t="str">
        <f t="shared" si="46"/>
        <v>-</v>
      </c>
      <c r="AA27" s="395" t="str">
        <f t="shared" si="46"/>
        <v>-</v>
      </c>
      <c r="AB27" s="744" t="str">
        <f t="shared" si="46"/>
        <v>-</v>
      </c>
      <c r="AC27" s="744" t="str">
        <f t="shared" si="46"/>
        <v>-</v>
      </c>
      <c r="AD27" s="744" t="str">
        <f t="shared" si="46"/>
        <v>-</v>
      </c>
      <c r="AE27" s="411" t="str">
        <f t="shared" si="46"/>
        <v>-</v>
      </c>
      <c r="AF27" s="32"/>
    </row>
    <row r="28" spans="1:32" ht="14.15" customHeight="1" x14ac:dyDescent="0.2">
      <c r="A28" s="2088"/>
      <c r="B28" s="2006"/>
      <c r="C28" s="33"/>
      <c r="D28" s="25"/>
      <c r="E28" s="25"/>
      <c r="F28" s="56"/>
      <c r="G28" s="57"/>
      <c r="H28" s="29"/>
      <c r="I28" s="433" t="str">
        <f t="shared" si="42"/>
        <v>-</v>
      </c>
      <c r="J28" s="29"/>
      <c r="K28" s="433" t="str">
        <f t="shared" si="43"/>
        <v>-</v>
      </c>
      <c r="L28" s="30"/>
      <c r="M28" s="433" t="str">
        <f t="shared" si="44"/>
        <v>-</v>
      </c>
      <c r="N28" s="31"/>
      <c r="O28" s="2078"/>
      <c r="P28" s="2078"/>
      <c r="Q28" s="396" t="str">
        <f t="shared" si="45"/>
        <v>-</v>
      </c>
      <c r="R28" s="395" t="str">
        <f>(IF(R4-$G$28&lt;=0,"-",(IF(R4-$G$28&lt;=$J$28,$K$28,"-"))))</f>
        <v>-</v>
      </c>
      <c r="S28" s="395" t="str">
        <f t="shared" ref="S28:AE28" si="47">(IF(S4-$G$28&lt;=0,"-",(IF(S4-$G$28&lt;=$J$28,$K$28,"-"))))</f>
        <v>-</v>
      </c>
      <c r="T28" s="395" t="str">
        <f t="shared" si="47"/>
        <v>-</v>
      </c>
      <c r="U28" s="395" t="str">
        <f t="shared" si="47"/>
        <v>-</v>
      </c>
      <c r="V28" s="395" t="str">
        <f t="shared" si="47"/>
        <v>-</v>
      </c>
      <c r="W28" s="395" t="str">
        <f t="shared" si="47"/>
        <v>-</v>
      </c>
      <c r="X28" s="395" t="str">
        <f t="shared" si="47"/>
        <v>-</v>
      </c>
      <c r="Y28" s="395" t="str">
        <f t="shared" si="47"/>
        <v>-</v>
      </c>
      <c r="Z28" s="395" t="str">
        <f t="shared" si="47"/>
        <v>-</v>
      </c>
      <c r="AA28" s="395" t="str">
        <f t="shared" si="47"/>
        <v>-</v>
      </c>
      <c r="AB28" s="744" t="str">
        <f t="shared" si="47"/>
        <v>-</v>
      </c>
      <c r="AC28" s="744" t="str">
        <f t="shared" si="47"/>
        <v>-</v>
      </c>
      <c r="AD28" s="744" t="str">
        <f t="shared" si="47"/>
        <v>-</v>
      </c>
      <c r="AE28" s="411" t="str">
        <f t="shared" si="47"/>
        <v>-</v>
      </c>
      <c r="AF28" s="32"/>
    </row>
    <row r="29" spans="1:32" ht="14.15" customHeight="1" x14ac:dyDescent="0.2">
      <c r="A29" s="2088"/>
      <c r="B29" s="2006"/>
      <c r="C29" s="33"/>
      <c r="D29" s="25"/>
      <c r="E29" s="25"/>
      <c r="F29" s="56"/>
      <c r="G29" s="57"/>
      <c r="H29" s="29"/>
      <c r="I29" s="433" t="str">
        <f t="shared" si="42"/>
        <v>-</v>
      </c>
      <c r="J29" s="29"/>
      <c r="K29" s="433" t="str">
        <f t="shared" si="43"/>
        <v>-</v>
      </c>
      <c r="L29" s="30"/>
      <c r="M29" s="433" t="str">
        <f t="shared" si="44"/>
        <v>-</v>
      </c>
      <c r="N29" s="31"/>
      <c r="O29" s="2078"/>
      <c r="P29" s="2078"/>
      <c r="Q29" s="396" t="str">
        <f t="shared" si="45"/>
        <v>-</v>
      </c>
      <c r="R29" s="395" t="str">
        <f>(IF(R4-$G$29&lt;=0,"-",(IF(R4-$G$29&lt;=$J$29,$K$29,"-"))))</f>
        <v>-</v>
      </c>
      <c r="S29" s="395" t="str">
        <f t="shared" ref="S29:AE29" si="48">(IF(S4-$G$29&lt;=0,"-",(IF(S4-$G$29&lt;=$J$29,$K$29,"-"))))</f>
        <v>-</v>
      </c>
      <c r="T29" s="395" t="str">
        <f t="shared" si="48"/>
        <v>-</v>
      </c>
      <c r="U29" s="395" t="str">
        <f t="shared" si="48"/>
        <v>-</v>
      </c>
      <c r="V29" s="395" t="str">
        <f t="shared" si="48"/>
        <v>-</v>
      </c>
      <c r="W29" s="395" t="str">
        <f t="shared" si="48"/>
        <v>-</v>
      </c>
      <c r="X29" s="395" t="str">
        <f t="shared" si="48"/>
        <v>-</v>
      </c>
      <c r="Y29" s="395" t="str">
        <f t="shared" si="48"/>
        <v>-</v>
      </c>
      <c r="Z29" s="395" t="str">
        <f t="shared" si="48"/>
        <v>-</v>
      </c>
      <c r="AA29" s="395" t="str">
        <f t="shared" si="48"/>
        <v>-</v>
      </c>
      <c r="AB29" s="744" t="str">
        <f t="shared" si="48"/>
        <v>-</v>
      </c>
      <c r="AC29" s="744" t="str">
        <f t="shared" si="48"/>
        <v>-</v>
      </c>
      <c r="AD29" s="744" t="str">
        <f t="shared" si="48"/>
        <v>-</v>
      </c>
      <c r="AE29" s="411" t="str">
        <f t="shared" si="48"/>
        <v>-</v>
      </c>
      <c r="AF29" s="32"/>
    </row>
    <row r="30" spans="1:32" ht="14.15" hidden="1" customHeight="1" x14ac:dyDescent="0.2">
      <c r="A30" s="2088"/>
      <c r="B30" s="2006"/>
      <c r="C30" s="33"/>
      <c r="D30" s="25"/>
      <c r="E30" s="25"/>
      <c r="F30" s="56"/>
      <c r="G30" s="57"/>
      <c r="H30" s="29"/>
      <c r="I30" s="433" t="str">
        <f t="shared" si="42"/>
        <v>-</v>
      </c>
      <c r="J30" s="29"/>
      <c r="K30" s="433" t="str">
        <f t="shared" si="43"/>
        <v>-</v>
      </c>
      <c r="L30" s="30"/>
      <c r="M30" s="433" t="str">
        <f t="shared" si="44"/>
        <v>-</v>
      </c>
      <c r="N30" s="31"/>
      <c r="O30" s="2078"/>
      <c r="P30" s="2078"/>
      <c r="Q30" s="396" t="str">
        <f t="shared" si="45"/>
        <v>-</v>
      </c>
      <c r="R30" s="395" t="str">
        <f>(IF(R4-$G$30&lt;=0,"-",(IF(R4-$G$30&lt;=$J$30,$K$30,"-"))))</f>
        <v>-</v>
      </c>
      <c r="S30" s="395" t="str">
        <f t="shared" ref="S30:AE30" si="49">(IF(S4-$G$30&lt;=0,"-",(IF(S4-$G$30&lt;=$J$30,$K$30,"-"))))</f>
        <v>-</v>
      </c>
      <c r="T30" s="395" t="str">
        <f t="shared" si="49"/>
        <v>-</v>
      </c>
      <c r="U30" s="395" t="str">
        <f t="shared" si="49"/>
        <v>-</v>
      </c>
      <c r="V30" s="395" t="str">
        <f t="shared" si="49"/>
        <v>-</v>
      </c>
      <c r="W30" s="395" t="str">
        <f t="shared" si="49"/>
        <v>-</v>
      </c>
      <c r="X30" s="395" t="str">
        <f t="shared" si="49"/>
        <v>-</v>
      </c>
      <c r="Y30" s="395" t="str">
        <f t="shared" si="49"/>
        <v>-</v>
      </c>
      <c r="Z30" s="395" t="str">
        <f t="shared" si="49"/>
        <v>-</v>
      </c>
      <c r="AA30" s="395" t="str">
        <f t="shared" si="49"/>
        <v>-</v>
      </c>
      <c r="AB30" s="744" t="str">
        <f t="shared" si="49"/>
        <v>-</v>
      </c>
      <c r="AC30" s="744" t="str">
        <f t="shared" si="49"/>
        <v>-</v>
      </c>
      <c r="AD30" s="744" t="str">
        <f t="shared" si="49"/>
        <v>-</v>
      </c>
      <c r="AE30" s="411" t="str">
        <f t="shared" si="49"/>
        <v>-</v>
      </c>
      <c r="AF30" s="32"/>
    </row>
    <row r="31" spans="1:32" ht="14.15" hidden="1" customHeight="1" x14ac:dyDescent="0.2">
      <c r="A31" s="2088"/>
      <c r="B31" s="2006"/>
      <c r="C31" s="33"/>
      <c r="D31" s="25"/>
      <c r="E31" s="25"/>
      <c r="F31" s="56"/>
      <c r="G31" s="57"/>
      <c r="H31" s="29"/>
      <c r="I31" s="433" t="str">
        <f t="shared" si="42"/>
        <v>-</v>
      </c>
      <c r="J31" s="29"/>
      <c r="K31" s="433" t="str">
        <f t="shared" si="43"/>
        <v>-</v>
      </c>
      <c r="L31" s="30"/>
      <c r="M31" s="433" t="str">
        <f t="shared" si="44"/>
        <v>-</v>
      </c>
      <c r="N31" s="31"/>
      <c r="O31" s="2078"/>
      <c r="P31" s="2078"/>
      <c r="Q31" s="396" t="str">
        <f t="shared" si="45"/>
        <v>-</v>
      </c>
      <c r="R31" s="395" t="str">
        <f>(IF(R4-$G$31&lt;=0,"-",(IF(R4-$G$31&lt;=$J$31,$K$31,"-"))))</f>
        <v>-</v>
      </c>
      <c r="S31" s="395" t="str">
        <f t="shared" ref="S31:AE31" si="50">(IF(S4-$G$31&lt;=0,"-",(IF(S4-$G$31&lt;=$J$31,$K$31,"-"))))</f>
        <v>-</v>
      </c>
      <c r="T31" s="395" t="str">
        <f t="shared" si="50"/>
        <v>-</v>
      </c>
      <c r="U31" s="395" t="str">
        <f t="shared" si="50"/>
        <v>-</v>
      </c>
      <c r="V31" s="395" t="str">
        <f t="shared" si="50"/>
        <v>-</v>
      </c>
      <c r="W31" s="395" t="str">
        <f t="shared" si="50"/>
        <v>-</v>
      </c>
      <c r="X31" s="395" t="str">
        <f t="shared" si="50"/>
        <v>-</v>
      </c>
      <c r="Y31" s="395" t="str">
        <f t="shared" si="50"/>
        <v>-</v>
      </c>
      <c r="Z31" s="395" t="str">
        <f t="shared" si="50"/>
        <v>-</v>
      </c>
      <c r="AA31" s="395" t="str">
        <f t="shared" si="50"/>
        <v>-</v>
      </c>
      <c r="AB31" s="744" t="str">
        <f t="shared" si="50"/>
        <v>-</v>
      </c>
      <c r="AC31" s="744" t="str">
        <f t="shared" si="50"/>
        <v>-</v>
      </c>
      <c r="AD31" s="744" t="str">
        <f t="shared" si="50"/>
        <v>-</v>
      </c>
      <c r="AE31" s="411" t="str">
        <f t="shared" si="50"/>
        <v>-</v>
      </c>
      <c r="AF31" s="32"/>
    </row>
    <row r="32" spans="1:32" ht="14.15" hidden="1" customHeight="1" x14ac:dyDescent="0.2">
      <c r="A32" s="2088"/>
      <c r="B32" s="2006"/>
      <c r="C32" s="33"/>
      <c r="D32" s="25"/>
      <c r="E32" s="25"/>
      <c r="F32" s="56"/>
      <c r="G32" s="57"/>
      <c r="H32" s="29"/>
      <c r="I32" s="433" t="str">
        <f t="shared" si="42"/>
        <v>-</v>
      </c>
      <c r="J32" s="29"/>
      <c r="K32" s="433" t="str">
        <f t="shared" si="43"/>
        <v>-</v>
      </c>
      <c r="L32" s="30"/>
      <c r="M32" s="433" t="str">
        <f t="shared" si="44"/>
        <v>-</v>
      </c>
      <c r="N32" s="31"/>
      <c r="O32" s="2078"/>
      <c r="P32" s="2078"/>
      <c r="Q32" s="396" t="str">
        <f t="shared" si="45"/>
        <v>-</v>
      </c>
      <c r="R32" s="395" t="str">
        <f>(IF(R4-$G$32&lt;=0,"-",(IF(R4-$G$32&lt;=$J$32,$K$32,"-"))))</f>
        <v>-</v>
      </c>
      <c r="S32" s="395" t="str">
        <f t="shared" ref="S32:AE32" si="51">(IF(S4-$G$32&lt;=0,"-",(IF(S4-$G$32&lt;=$J$32,$K$32,"-"))))</f>
        <v>-</v>
      </c>
      <c r="T32" s="395" t="str">
        <f t="shared" si="51"/>
        <v>-</v>
      </c>
      <c r="U32" s="395" t="str">
        <f t="shared" si="51"/>
        <v>-</v>
      </c>
      <c r="V32" s="395" t="str">
        <f t="shared" si="51"/>
        <v>-</v>
      </c>
      <c r="W32" s="395" t="str">
        <f t="shared" si="51"/>
        <v>-</v>
      </c>
      <c r="X32" s="395" t="str">
        <f t="shared" si="51"/>
        <v>-</v>
      </c>
      <c r="Y32" s="395" t="str">
        <f t="shared" si="51"/>
        <v>-</v>
      </c>
      <c r="Z32" s="395" t="str">
        <f t="shared" si="51"/>
        <v>-</v>
      </c>
      <c r="AA32" s="395" t="str">
        <f t="shared" si="51"/>
        <v>-</v>
      </c>
      <c r="AB32" s="744" t="str">
        <f t="shared" si="51"/>
        <v>-</v>
      </c>
      <c r="AC32" s="744" t="str">
        <f t="shared" si="51"/>
        <v>-</v>
      </c>
      <c r="AD32" s="744" t="str">
        <f t="shared" si="51"/>
        <v>-</v>
      </c>
      <c r="AE32" s="411" t="str">
        <f t="shared" si="51"/>
        <v>-</v>
      </c>
      <c r="AF32" s="32"/>
    </row>
    <row r="33" spans="1:32" ht="14.15" hidden="1" customHeight="1" x14ac:dyDescent="0.2">
      <c r="A33" s="2088"/>
      <c r="B33" s="2006"/>
      <c r="C33" s="33"/>
      <c r="D33" s="25"/>
      <c r="E33" s="25"/>
      <c r="F33" s="56"/>
      <c r="G33" s="57"/>
      <c r="H33" s="29"/>
      <c r="I33" s="433" t="str">
        <f t="shared" si="42"/>
        <v>-</v>
      </c>
      <c r="J33" s="29"/>
      <c r="K33" s="433" t="str">
        <f t="shared" si="43"/>
        <v>-</v>
      </c>
      <c r="L33" s="30"/>
      <c r="M33" s="433" t="str">
        <f t="shared" si="44"/>
        <v>-</v>
      </c>
      <c r="N33" s="31"/>
      <c r="O33" s="2078"/>
      <c r="P33" s="2078"/>
      <c r="Q33" s="396" t="str">
        <f t="shared" si="45"/>
        <v>-</v>
      </c>
      <c r="R33" s="395" t="str">
        <f>(IF(R4-$G$33&lt;=0,"-",(IF(R4-$G$33&lt;=$J$33,$K$33,"-"))))</f>
        <v>-</v>
      </c>
      <c r="S33" s="395" t="str">
        <f t="shared" ref="S33:AE33" si="52">(IF(S4-$G$33&lt;=0,"-",(IF(S4-$G$33&lt;=$J$33,$K$33,"-"))))</f>
        <v>-</v>
      </c>
      <c r="T33" s="395" t="str">
        <f t="shared" si="52"/>
        <v>-</v>
      </c>
      <c r="U33" s="395" t="str">
        <f t="shared" si="52"/>
        <v>-</v>
      </c>
      <c r="V33" s="395" t="str">
        <f t="shared" si="52"/>
        <v>-</v>
      </c>
      <c r="W33" s="395" t="str">
        <f t="shared" si="52"/>
        <v>-</v>
      </c>
      <c r="X33" s="395" t="str">
        <f t="shared" si="52"/>
        <v>-</v>
      </c>
      <c r="Y33" s="395" t="str">
        <f t="shared" si="52"/>
        <v>-</v>
      </c>
      <c r="Z33" s="395" t="str">
        <f t="shared" si="52"/>
        <v>-</v>
      </c>
      <c r="AA33" s="395" t="str">
        <f t="shared" si="52"/>
        <v>-</v>
      </c>
      <c r="AB33" s="744" t="str">
        <f t="shared" si="52"/>
        <v>-</v>
      </c>
      <c r="AC33" s="744" t="str">
        <f t="shared" si="52"/>
        <v>-</v>
      </c>
      <c r="AD33" s="744" t="str">
        <f t="shared" si="52"/>
        <v>-</v>
      </c>
      <c r="AE33" s="411" t="str">
        <f t="shared" si="52"/>
        <v>-</v>
      </c>
      <c r="AF33" s="32"/>
    </row>
    <row r="34" spans="1:32" ht="14.15" hidden="1" customHeight="1" x14ac:dyDescent="0.2">
      <c r="A34" s="2088"/>
      <c r="B34" s="2006"/>
      <c r="C34" s="33"/>
      <c r="D34" s="33"/>
      <c r="E34" s="33"/>
      <c r="F34" s="34"/>
      <c r="G34" s="35"/>
      <c r="H34" s="29"/>
      <c r="I34" s="433" t="str">
        <f t="shared" si="37"/>
        <v>-</v>
      </c>
      <c r="J34" s="29"/>
      <c r="K34" s="433" t="str">
        <f t="shared" si="38"/>
        <v>-</v>
      </c>
      <c r="L34" s="30"/>
      <c r="M34" s="433" t="str">
        <f t="shared" si="39"/>
        <v>-</v>
      </c>
      <c r="N34" s="38"/>
      <c r="O34" s="2078"/>
      <c r="P34" s="2078"/>
      <c r="Q34" s="396" t="str">
        <f t="shared" si="40"/>
        <v>-</v>
      </c>
      <c r="R34" s="395" t="str">
        <f>(IF(R4-$G$34&lt;=0,"-",(IF(R4-$G$34&lt;=$J$34,$K$34,"-"))))</f>
        <v>-</v>
      </c>
      <c r="S34" s="395" t="str">
        <f t="shared" ref="S34:AE34" si="53">(IF(S4-$G$34&lt;=0,"-",(IF(S4-$G$34&lt;=$J$34,$K$34,"-"))))</f>
        <v>-</v>
      </c>
      <c r="T34" s="395" t="str">
        <f t="shared" si="53"/>
        <v>-</v>
      </c>
      <c r="U34" s="395" t="str">
        <f t="shared" si="53"/>
        <v>-</v>
      </c>
      <c r="V34" s="395" t="str">
        <f t="shared" si="53"/>
        <v>-</v>
      </c>
      <c r="W34" s="395" t="str">
        <f t="shared" si="53"/>
        <v>-</v>
      </c>
      <c r="X34" s="395" t="str">
        <f t="shared" si="53"/>
        <v>-</v>
      </c>
      <c r="Y34" s="395" t="str">
        <f t="shared" si="53"/>
        <v>-</v>
      </c>
      <c r="Z34" s="395" t="str">
        <f t="shared" si="53"/>
        <v>-</v>
      </c>
      <c r="AA34" s="395" t="str">
        <f t="shared" si="53"/>
        <v>-</v>
      </c>
      <c r="AB34" s="744" t="str">
        <f t="shared" si="53"/>
        <v>-</v>
      </c>
      <c r="AC34" s="744" t="str">
        <f t="shared" si="53"/>
        <v>-</v>
      </c>
      <c r="AD34" s="744" t="str">
        <f t="shared" si="53"/>
        <v>-</v>
      </c>
      <c r="AE34" s="411" t="str">
        <f t="shared" si="53"/>
        <v>-</v>
      </c>
      <c r="AF34" s="39"/>
    </row>
    <row r="35" spans="1:32" ht="14.15" hidden="1" customHeight="1" x14ac:dyDescent="0.2">
      <c r="A35" s="2088"/>
      <c r="B35" s="2006"/>
      <c r="C35" s="33"/>
      <c r="D35" s="33"/>
      <c r="E35" s="33"/>
      <c r="F35" s="34"/>
      <c r="G35" s="35"/>
      <c r="H35" s="29"/>
      <c r="I35" s="433" t="str">
        <f t="shared" si="37"/>
        <v>-</v>
      </c>
      <c r="J35" s="29"/>
      <c r="K35" s="433" t="str">
        <f t="shared" si="38"/>
        <v>-</v>
      </c>
      <c r="L35" s="30"/>
      <c r="M35" s="433" t="str">
        <f t="shared" si="39"/>
        <v>-</v>
      </c>
      <c r="N35" s="38"/>
      <c r="O35" s="2078"/>
      <c r="P35" s="2078"/>
      <c r="Q35" s="396" t="str">
        <f t="shared" si="40"/>
        <v>-</v>
      </c>
      <c r="R35" s="395" t="str">
        <f>(IF(R4-$G$35&lt;=0,"-",(IF(R4-$G$35&lt;=$J$35,$K$35,"-"))))</f>
        <v>-</v>
      </c>
      <c r="S35" s="395" t="str">
        <f t="shared" ref="S35:AE35" si="54">(IF(S4-$G$35&lt;=0,"-",(IF(S4-$G$35&lt;=$J$35,$K$35,"-"))))</f>
        <v>-</v>
      </c>
      <c r="T35" s="395" t="str">
        <f t="shared" si="54"/>
        <v>-</v>
      </c>
      <c r="U35" s="395" t="str">
        <f t="shared" si="54"/>
        <v>-</v>
      </c>
      <c r="V35" s="395" t="str">
        <f t="shared" si="54"/>
        <v>-</v>
      </c>
      <c r="W35" s="395" t="str">
        <f t="shared" si="54"/>
        <v>-</v>
      </c>
      <c r="X35" s="395" t="str">
        <f t="shared" si="54"/>
        <v>-</v>
      </c>
      <c r="Y35" s="395" t="str">
        <f t="shared" si="54"/>
        <v>-</v>
      </c>
      <c r="Z35" s="395" t="str">
        <f t="shared" si="54"/>
        <v>-</v>
      </c>
      <c r="AA35" s="395" t="str">
        <f t="shared" si="54"/>
        <v>-</v>
      </c>
      <c r="AB35" s="744" t="str">
        <f t="shared" si="54"/>
        <v>-</v>
      </c>
      <c r="AC35" s="744" t="str">
        <f t="shared" si="54"/>
        <v>-</v>
      </c>
      <c r="AD35" s="744" t="str">
        <f t="shared" si="54"/>
        <v>-</v>
      </c>
      <c r="AE35" s="411" t="str">
        <f t="shared" si="54"/>
        <v>-</v>
      </c>
      <c r="AF35" s="39"/>
    </row>
    <row r="36" spans="1:32" ht="14.15" hidden="1" customHeight="1" x14ac:dyDescent="0.2">
      <c r="A36" s="2088"/>
      <c r="B36" s="2006"/>
      <c r="C36" s="33"/>
      <c r="D36" s="33"/>
      <c r="E36" s="33"/>
      <c r="F36" s="34"/>
      <c r="G36" s="35"/>
      <c r="H36" s="29"/>
      <c r="I36" s="433" t="str">
        <f t="shared" si="37"/>
        <v>-</v>
      </c>
      <c r="J36" s="29"/>
      <c r="K36" s="433" t="str">
        <f t="shared" si="38"/>
        <v>-</v>
      </c>
      <c r="L36" s="30"/>
      <c r="M36" s="433" t="str">
        <f t="shared" si="39"/>
        <v>-</v>
      </c>
      <c r="N36" s="38"/>
      <c r="O36" s="2078"/>
      <c r="P36" s="2078"/>
      <c r="Q36" s="396" t="str">
        <f t="shared" si="40"/>
        <v>-</v>
      </c>
      <c r="R36" s="395" t="str">
        <f>(IF(R4-$G$36&lt;=0,"-",(IF(R4-$G$36&lt;=$J$36,$K$36,"-"))))</f>
        <v>-</v>
      </c>
      <c r="S36" s="395" t="str">
        <f t="shared" ref="S36:AE36" si="55">(IF(S4-$G$36&lt;=0,"-",(IF(S4-$G$36&lt;=$J$36,$K$36,"-"))))</f>
        <v>-</v>
      </c>
      <c r="T36" s="395" t="str">
        <f t="shared" si="55"/>
        <v>-</v>
      </c>
      <c r="U36" s="395" t="str">
        <f t="shared" si="55"/>
        <v>-</v>
      </c>
      <c r="V36" s="395" t="str">
        <f t="shared" si="55"/>
        <v>-</v>
      </c>
      <c r="W36" s="395" t="str">
        <f t="shared" si="55"/>
        <v>-</v>
      </c>
      <c r="X36" s="395" t="str">
        <f t="shared" si="55"/>
        <v>-</v>
      </c>
      <c r="Y36" s="395" t="str">
        <f t="shared" si="55"/>
        <v>-</v>
      </c>
      <c r="Z36" s="395" t="str">
        <f t="shared" si="55"/>
        <v>-</v>
      </c>
      <c r="AA36" s="395" t="str">
        <f t="shared" si="55"/>
        <v>-</v>
      </c>
      <c r="AB36" s="744" t="str">
        <f t="shared" si="55"/>
        <v>-</v>
      </c>
      <c r="AC36" s="744" t="str">
        <f t="shared" si="55"/>
        <v>-</v>
      </c>
      <c r="AD36" s="744" t="str">
        <f t="shared" si="55"/>
        <v>-</v>
      </c>
      <c r="AE36" s="411" t="str">
        <f t="shared" si="55"/>
        <v>-</v>
      </c>
      <c r="AF36" s="39"/>
    </row>
    <row r="37" spans="1:32" ht="14.15" customHeight="1" x14ac:dyDescent="0.2">
      <c r="A37" s="2088"/>
      <c r="B37" s="2006"/>
      <c r="C37" s="33"/>
      <c r="D37" s="33"/>
      <c r="E37" s="33"/>
      <c r="F37" s="34"/>
      <c r="G37" s="35"/>
      <c r="H37" s="29"/>
      <c r="I37" s="433" t="str">
        <f t="shared" si="37"/>
        <v>-</v>
      </c>
      <c r="J37" s="29"/>
      <c r="K37" s="433" t="str">
        <f t="shared" si="38"/>
        <v>-</v>
      </c>
      <c r="L37" s="30"/>
      <c r="M37" s="433" t="str">
        <f t="shared" si="39"/>
        <v>-</v>
      </c>
      <c r="N37" s="38"/>
      <c r="O37" s="2078"/>
      <c r="P37" s="2078"/>
      <c r="Q37" s="396" t="str">
        <f t="shared" si="40"/>
        <v>-</v>
      </c>
      <c r="R37" s="395" t="str">
        <f>(IF(R4-$G$37&lt;=0,"-",(IF(R4-$G$37&lt;=$J$37,$K$37,"-"))))</f>
        <v>-</v>
      </c>
      <c r="S37" s="395" t="str">
        <f t="shared" ref="S37:AE37" si="56">(IF(S4-$G$37&lt;=0,"-",(IF(S4-$G$37&lt;=$J$37,$K$37,"-"))))</f>
        <v>-</v>
      </c>
      <c r="T37" s="395" t="str">
        <f t="shared" si="56"/>
        <v>-</v>
      </c>
      <c r="U37" s="395" t="str">
        <f t="shared" si="56"/>
        <v>-</v>
      </c>
      <c r="V37" s="395" t="str">
        <f t="shared" si="56"/>
        <v>-</v>
      </c>
      <c r="W37" s="395" t="str">
        <f t="shared" si="56"/>
        <v>-</v>
      </c>
      <c r="X37" s="395" t="str">
        <f t="shared" si="56"/>
        <v>-</v>
      </c>
      <c r="Y37" s="395" t="str">
        <f t="shared" si="56"/>
        <v>-</v>
      </c>
      <c r="Z37" s="395" t="str">
        <f t="shared" si="56"/>
        <v>-</v>
      </c>
      <c r="AA37" s="395" t="str">
        <f t="shared" si="56"/>
        <v>-</v>
      </c>
      <c r="AB37" s="744" t="str">
        <f t="shared" si="56"/>
        <v>-</v>
      </c>
      <c r="AC37" s="744" t="str">
        <f t="shared" si="56"/>
        <v>-</v>
      </c>
      <c r="AD37" s="744" t="str">
        <f t="shared" si="56"/>
        <v>-</v>
      </c>
      <c r="AE37" s="411" t="str">
        <f t="shared" si="56"/>
        <v>-</v>
      </c>
      <c r="AF37" s="39"/>
    </row>
    <row r="38" spans="1:32" ht="14.15" customHeight="1" thickBot="1" x14ac:dyDescent="0.25">
      <c r="A38" s="2088"/>
      <c r="B38" s="2091"/>
      <c r="C38" s="33"/>
      <c r="D38" s="33"/>
      <c r="E38" s="33"/>
      <c r="F38" s="34"/>
      <c r="G38" s="35"/>
      <c r="H38" s="29"/>
      <c r="I38" s="433" t="str">
        <f t="shared" si="37"/>
        <v>-</v>
      </c>
      <c r="J38" s="29"/>
      <c r="K38" s="433" t="str">
        <f t="shared" si="38"/>
        <v>-</v>
      </c>
      <c r="L38" s="30"/>
      <c r="M38" s="433" t="str">
        <f t="shared" si="39"/>
        <v>-</v>
      </c>
      <c r="N38" s="38"/>
      <c r="O38" s="2078"/>
      <c r="P38" s="2078"/>
      <c r="Q38" s="403" t="str">
        <f t="shared" si="40"/>
        <v>-</v>
      </c>
      <c r="R38" s="399" t="str">
        <f>(IF(R4-$G$38&lt;=0,"-",(IF(R4-$G$38&lt;=$J$38,$K$38,"-"))))</f>
        <v>-</v>
      </c>
      <c r="S38" s="399" t="str">
        <f t="shared" ref="S38:AE38" si="57">(IF(S4-$G$38&lt;=0,"-",(IF(S4-$G$38&lt;=$J$38,$K$38,"-"))))</f>
        <v>-</v>
      </c>
      <c r="T38" s="399" t="str">
        <f t="shared" si="57"/>
        <v>-</v>
      </c>
      <c r="U38" s="399" t="str">
        <f t="shared" si="57"/>
        <v>-</v>
      </c>
      <c r="V38" s="399" t="str">
        <f t="shared" si="57"/>
        <v>-</v>
      </c>
      <c r="W38" s="399" t="str">
        <f t="shared" si="57"/>
        <v>-</v>
      </c>
      <c r="X38" s="399" t="str">
        <f t="shared" si="57"/>
        <v>-</v>
      </c>
      <c r="Y38" s="399" t="str">
        <f t="shared" si="57"/>
        <v>-</v>
      </c>
      <c r="Z38" s="399" t="str">
        <f t="shared" si="57"/>
        <v>-</v>
      </c>
      <c r="AA38" s="399" t="str">
        <f t="shared" si="57"/>
        <v>-</v>
      </c>
      <c r="AB38" s="413" t="str">
        <f t="shared" si="57"/>
        <v>-</v>
      </c>
      <c r="AC38" s="413" t="str">
        <f t="shared" si="57"/>
        <v>-</v>
      </c>
      <c r="AD38" s="413" t="str">
        <f t="shared" si="57"/>
        <v>-</v>
      </c>
      <c r="AE38" s="415" t="str">
        <f t="shared" si="57"/>
        <v>-</v>
      </c>
      <c r="AF38" s="46"/>
    </row>
    <row r="39" spans="1:32" ht="14.15" customHeight="1" thickBot="1" x14ac:dyDescent="0.25">
      <c r="A39" s="2089"/>
      <c r="B39" s="2092" t="s">
        <v>84</v>
      </c>
      <c r="C39" s="2093"/>
      <c r="D39" s="47"/>
      <c r="E39" s="47"/>
      <c r="F39" s="48"/>
      <c r="G39" s="49"/>
      <c r="H39" s="50"/>
      <c r="I39" s="1047">
        <f>SUM(I26:I38)</f>
        <v>0</v>
      </c>
      <c r="J39" s="50"/>
      <c r="K39" s="1047">
        <f>SUM(K26:K38)</f>
        <v>0</v>
      </c>
      <c r="L39" s="52"/>
      <c r="M39" s="1047">
        <f>SUM(M26:M38)</f>
        <v>0</v>
      </c>
      <c r="N39" s="53"/>
      <c r="O39" s="2078"/>
      <c r="P39" s="2079"/>
      <c r="Q39" s="58" t="s">
        <v>85</v>
      </c>
      <c r="R39" s="406">
        <f t="shared" ref="R39:AB39" si="58">SUM(R26:R38)</f>
        <v>0</v>
      </c>
      <c r="S39" s="406">
        <f t="shared" si="58"/>
        <v>0</v>
      </c>
      <c r="T39" s="406">
        <f t="shared" si="58"/>
        <v>0</v>
      </c>
      <c r="U39" s="406">
        <f t="shared" si="58"/>
        <v>0</v>
      </c>
      <c r="V39" s="406">
        <f t="shared" si="58"/>
        <v>0</v>
      </c>
      <c r="W39" s="406">
        <f t="shared" si="58"/>
        <v>0</v>
      </c>
      <c r="X39" s="406">
        <f t="shared" si="58"/>
        <v>0</v>
      </c>
      <c r="Y39" s="406">
        <f t="shared" si="58"/>
        <v>0</v>
      </c>
      <c r="Z39" s="406">
        <f t="shared" si="58"/>
        <v>0</v>
      </c>
      <c r="AA39" s="406">
        <f t="shared" si="58"/>
        <v>0</v>
      </c>
      <c r="AB39" s="746">
        <f t="shared" si="58"/>
        <v>0</v>
      </c>
      <c r="AC39" s="746">
        <f>SUM(AC26:AC38)</f>
        <v>0</v>
      </c>
      <c r="AD39" s="746">
        <f>SUM(AD26:AD38)</f>
        <v>0</v>
      </c>
      <c r="AE39" s="407">
        <f>SUM(AE26:AE38)</f>
        <v>0</v>
      </c>
      <c r="AF39" s="59"/>
    </row>
    <row r="40" spans="1:32" ht="14.15" customHeight="1" thickBot="1" x14ac:dyDescent="0.25">
      <c r="B40" s="20"/>
      <c r="C40" s="20"/>
      <c r="D40" s="60"/>
      <c r="E40" s="60"/>
      <c r="F40" s="61"/>
      <c r="G40" s="62"/>
      <c r="H40" s="63"/>
      <c r="I40" s="79"/>
      <c r="J40" s="63"/>
      <c r="K40" s="65"/>
      <c r="L40" s="66"/>
      <c r="M40" s="65"/>
      <c r="N40" s="67"/>
      <c r="O40" s="2079"/>
      <c r="P40" s="2080" t="s">
        <v>86</v>
      </c>
      <c r="Q40" s="2083"/>
      <c r="R40" s="419">
        <f t="shared" ref="R40:AB40" si="59">R39+R25</f>
        <v>0</v>
      </c>
      <c r="S40" s="408">
        <f t="shared" si="59"/>
        <v>0</v>
      </c>
      <c r="T40" s="408">
        <f t="shared" si="59"/>
        <v>0</v>
      </c>
      <c r="U40" s="408">
        <f t="shared" si="59"/>
        <v>0</v>
      </c>
      <c r="V40" s="408">
        <f t="shared" si="59"/>
        <v>0</v>
      </c>
      <c r="W40" s="408">
        <f t="shared" si="59"/>
        <v>0</v>
      </c>
      <c r="X40" s="408">
        <f t="shared" si="59"/>
        <v>0</v>
      </c>
      <c r="Y40" s="408">
        <f t="shared" si="59"/>
        <v>0</v>
      </c>
      <c r="Z40" s="408">
        <f t="shared" si="59"/>
        <v>0</v>
      </c>
      <c r="AA40" s="408">
        <f t="shared" si="59"/>
        <v>0</v>
      </c>
      <c r="AB40" s="747">
        <f t="shared" si="59"/>
        <v>0</v>
      </c>
      <c r="AC40" s="747">
        <f>AC39+AC25</f>
        <v>0</v>
      </c>
      <c r="AD40" s="747">
        <f>AD39+AD25</f>
        <v>0</v>
      </c>
      <c r="AE40" s="409">
        <f>AE39+AE25</f>
        <v>0</v>
      </c>
      <c r="AF40" s="68"/>
    </row>
    <row r="41" spans="1:32" ht="20.25" customHeight="1" thickBot="1" x14ac:dyDescent="0.25">
      <c r="A41" s="446" t="s">
        <v>294</v>
      </c>
      <c r="B41" s="20"/>
      <c r="C41" s="20"/>
      <c r="D41" s="60"/>
      <c r="E41" s="60"/>
      <c r="F41" s="61"/>
      <c r="G41" s="62"/>
      <c r="H41" s="63"/>
      <c r="I41" s="79"/>
      <c r="J41" s="63"/>
      <c r="K41" s="64"/>
      <c r="L41" s="67"/>
      <c r="M41" s="64"/>
      <c r="N41" s="67"/>
      <c r="O41" s="446" t="s">
        <v>294</v>
      </c>
      <c r="P41" s="60"/>
      <c r="Q41" s="60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  <c r="AC41" s="418"/>
      <c r="AD41" s="418"/>
      <c r="AE41" s="418"/>
      <c r="AF41" s="434"/>
    </row>
    <row r="42" spans="1:32" ht="14.15" customHeight="1" x14ac:dyDescent="0.2">
      <c r="A42" s="2047" t="s">
        <v>290</v>
      </c>
      <c r="B42" s="2048"/>
      <c r="C42" s="2049"/>
      <c r="D42" s="2045" t="s">
        <v>67</v>
      </c>
      <c r="E42" s="2045" t="s">
        <v>68</v>
      </c>
      <c r="F42" s="17" t="s">
        <v>69</v>
      </c>
      <c r="G42" s="1246" t="s">
        <v>70</v>
      </c>
      <c r="H42" s="1246" t="s">
        <v>71</v>
      </c>
      <c r="I42" s="19" t="s">
        <v>72</v>
      </c>
      <c r="J42" s="2064" t="s">
        <v>502</v>
      </c>
      <c r="K42" s="19" t="s">
        <v>73</v>
      </c>
      <c r="L42" s="1248" t="s">
        <v>74</v>
      </c>
      <c r="M42" s="19" t="s">
        <v>75</v>
      </c>
      <c r="N42" s="2094" t="s">
        <v>76</v>
      </c>
      <c r="O42" s="2058" t="s">
        <v>289</v>
      </c>
      <c r="P42" s="2059"/>
      <c r="Q42" s="2060"/>
      <c r="R42" s="1336">
        <f>R43-2018</f>
        <v>8</v>
      </c>
      <c r="S42" s="1337">
        <f t="shared" ref="S42" si="60">R42+1</f>
        <v>9</v>
      </c>
      <c r="T42" s="1337">
        <f t="shared" ref="T42" si="61">S42+1</f>
        <v>10</v>
      </c>
      <c r="U42" s="1337">
        <f t="shared" ref="U42" si="62">T42+1</f>
        <v>11</v>
      </c>
      <c r="V42" s="1337">
        <f t="shared" ref="V42" si="63">U42+1</f>
        <v>12</v>
      </c>
      <c r="W42" s="1337">
        <f t="shared" ref="W42" si="64">V42+1</f>
        <v>13</v>
      </c>
      <c r="X42" s="1337">
        <f t="shared" ref="X42" si="65">W42+1</f>
        <v>14</v>
      </c>
      <c r="Y42" s="1337">
        <f t="shared" ref="Y42" si="66">X42+1</f>
        <v>15</v>
      </c>
      <c r="Z42" s="1337">
        <f t="shared" ref="Z42" si="67">Y42+1</f>
        <v>16</v>
      </c>
      <c r="AA42" s="1337">
        <f t="shared" ref="AA42" si="68">Z42+1</f>
        <v>17</v>
      </c>
      <c r="AB42" s="1337">
        <f t="shared" ref="AB42" si="69">AA42+1</f>
        <v>18</v>
      </c>
      <c r="AC42" s="1339">
        <f t="shared" ref="AC42:AE43" si="70">AB42+1</f>
        <v>19</v>
      </c>
      <c r="AD42" s="1337">
        <f t="shared" si="70"/>
        <v>20</v>
      </c>
      <c r="AE42" s="1338">
        <f t="shared" si="70"/>
        <v>21</v>
      </c>
      <c r="AF42" s="2066" t="s">
        <v>9</v>
      </c>
    </row>
    <row r="43" spans="1:32" ht="14.15" customHeight="1" thickBot="1" x14ac:dyDescent="0.25">
      <c r="A43" s="2050"/>
      <c r="B43" s="2051"/>
      <c r="C43" s="2052"/>
      <c r="D43" s="2046"/>
      <c r="E43" s="2046"/>
      <c r="F43" s="23" t="s">
        <v>150</v>
      </c>
      <c r="G43" s="22" t="s">
        <v>77</v>
      </c>
      <c r="H43" s="22" t="s">
        <v>151</v>
      </c>
      <c r="I43" s="22" t="s">
        <v>152</v>
      </c>
      <c r="J43" s="2065"/>
      <c r="K43" s="22" t="s">
        <v>153</v>
      </c>
      <c r="L43" s="22" t="s">
        <v>154</v>
      </c>
      <c r="M43" s="22" t="s">
        <v>155</v>
      </c>
      <c r="N43" s="2057"/>
      <c r="O43" s="2061"/>
      <c r="P43" s="2062"/>
      <c r="Q43" s="2063"/>
      <c r="R43" s="401">
        <f>⑨農家収支計画!G4+2018</f>
        <v>2026</v>
      </c>
      <c r="S43" s="402">
        <f t="shared" ref="S43:AB43" si="71">R43+1</f>
        <v>2027</v>
      </c>
      <c r="T43" s="402">
        <f t="shared" si="71"/>
        <v>2028</v>
      </c>
      <c r="U43" s="402">
        <f t="shared" si="71"/>
        <v>2029</v>
      </c>
      <c r="V43" s="402">
        <f t="shared" si="71"/>
        <v>2030</v>
      </c>
      <c r="W43" s="402">
        <f t="shared" si="71"/>
        <v>2031</v>
      </c>
      <c r="X43" s="402">
        <f t="shared" si="71"/>
        <v>2032</v>
      </c>
      <c r="Y43" s="402">
        <f t="shared" si="71"/>
        <v>2033</v>
      </c>
      <c r="Z43" s="402">
        <f t="shared" si="71"/>
        <v>2034</v>
      </c>
      <c r="AA43" s="402">
        <f t="shared" si="71"/>
        <v>2035</v>
      </c>
      <c r="AB43" s="402">
        <f t="shared" si="71"/>
        <v>2036</v>
      </c>
      <c r="AC43" s="748">
        <f t="shared" si="70"/>
        <v>2037</v>
      </c>
      <c r="AD43" s="402">
        <f t="shared" si="70"/>
        <v>2038</v>
      </c>
      <c r="AE43" s="740">
        <f t="shared" si="70"/>
        <v>2039</v>
      </c>
      <c r="AF43" s="2067"/>
    </row>
    <row r="44" spans="1:32" ht="14.15" customHeight="1" x14ac:dyDescent="0.2">
      <c r="A44" s="2087" t="s">
        <v>252</v>
      </c>
      <c r="B44" s="2084" t="s">
        <v>78</v>
      </c>
      <c r="C44" s="69"/>
      <c r="D44" s="69"/>
      <c r="E44" s="69"/>
      <c r="F44" s="70"/>
      <c r="G44" s="71"/>
      <c r="H44" s="29"/>
      <c r="I44" s="433" t="str">
        <f t="shared" ref="I44:I58" si="72">IF(F44&lt;=0,"-",F44*(1-H44/100))</f>
        <v>-</v>
      </c>
      <c r="J44" s="72"/>
      <c r="K44" s="433" t="str">
        <f t="shared" ref="K44:K58" si="73">IF(J44&lt;=0,"-",ROUND(I44/J44,0))</f>
        <v>-</v>
      </c>
      <c r="L44" s="73"/>
      <c r="M44" s="433" t="str">
        <f t="shared" ref="M44:M58" si="74">IF(J44&lt;=0,"-",ROUND(F44*L44/J44,0))</f>
        <v>-</v>
      </c>
      <c r="N44" s="74"/>
      <c r="O44" s="2077" t="s">
        <v>87</v>
      </c>
      <c r="P44" s="2068" t="s">
        <v>88</v>
      </c>
      <c r="Q44" s="410" t="str">
        <f t="shared" ref="Q44:Q58" si="75">IF(C44="","-",C44)</f>
        <v>-</v>
      </c>
      <c r="R44" s="395" t="str">
        <f t="shared" ref="R44:AB44" si="76">(IF(R4-$G$44&lt;=0,"-",(IF(R4-$G$44&lt;=$J$44,$K$44,"-"))))</f>
        <v>-</v>
      </c>
      <c r="S44" s="395" t="str">
        <f t="shared" si="76"/>
        <v>-</v>
      </c>
      <c r="T44" s="395" t="str">
        <f t="shared" si="76"/>
        <v>-</v>
      </c>
      <c r="U44" s="395" t="str">
        <f t="shared" si="76"/>
        <v>-</v>
      </c>
      <c r="V44" s="395" t="str">
        <f t="shared" si="76"/>
        <v>-</v>
      </c>
      <c r="W44" s="395" t="str">
        <f t="shared" si="76"/>
        <v>-</v>
      </c>
      <c r="X44" s="395" t="str">
        <f t="shared" si="76"/>
        <v>-</v>
      </c>
      <c r="Y44" s="395" t="str">
        <f t="shared" si="76"/>
        <v>-</v>
      </c>
      <c r="Z44" s="395" t="str">
        <f t="shared" si="76"/>
        <v>-</v>
      </c>
      <c r="AA44" s="395" t="str">
        <f t="shared" si="76"/>
        <v>-</v>
      </c>
      <c r="AB44" s="744" t="str">
        <f t="shared" si="76"/>
        <v>-</v>
      </c>
      <c r="AC44" s="395" t="str">
        <f>(IF(AC4-$G$44&lt;=0,"-",(IF(AC4-$G$44&lt;=$J$44,$K$44,"-"))))</f>
        <v>-</v>
      </c>
      <c r="AD44" s="744" t="str">
        <f>(IF(AD4-$G$44&lt;=0,"-",(IF(AD4-$G$44&lt;=$J$44,$K$44,"-"))))</f>
        <v>-</v>
      </c>
      <c r="AE44" s="411" t="str">
        <f>(IF(AE4-$G$44&lt;=0,"-",(IF(AE4-$G$44&lt;=$J$44,$K$44,"-"))))</f>
        <v>-</v>
      </c>
      <c r="AF44" s="75"/>
    </row>
    <row r="45" spans="1:32" ht="14.15" customHeight="1" x14ac:dyDescent="0.2">
      <c r="A45" s="2088"/>
      <c r="B45" s="2085"/>
      <c r="C45" s="33"/>
      <c r="D45" s="33"/>
      <c r="E45" s="33"/>
      <c r="F45" s="34"/>
      <c r="G45" s="35"/>
      <c r="H45" s="29"/>
      <c r="I45" s="433" t="str">
        <f t="shared" si="72"/>
        <v>-</v>
      </c>
      <c r="J45" s="36"/>
      <c r="K45" s="433" t="str">
        <f t="shared" si="73"/>
        <v>-</v>
      </c>
      <c r="L45" s="37"/>
      <c r="M45" s="433" t="str">
        <f t="shared" si="74"/>
        <v>-</v>
      </c>
      <c r="N45" s="38"/>
      <c r="O45" s="2078"/>
      <c r="P45" s="2069"/>
      <c r="Q45" s="412" t="str">
        <f t="shared" si="75"/>
        <v>-</v>
      </c>
      <c r="R45" s="395" t="str">
        <f t="shared" ref="R45:AB45" si="77">(IF(R4-$G$45&lt;=0,"-",(IF(R4-$G$45&lt;=$J$45,$K$45,"-"))))</f>
        <v>-</v>
      </c>
      <c r="S45" s="395" t="str">
        <f t="shared" si="77"/>
        <v>-</v>
      </c>
      <c r="T45" s="395" t="str">
        <f t="shared" si="77"/>
        <v>-</v>
      </c>
      <c r="U45" s="395" t="str">
        <f t="shared" si="77"/>
        <v>-</v>
      </c>
      <c r="V45" s="395" t="str">
        <f t="shared" si="77"/>
        <v>-</v>
      </c>
      <c r="W45" s="395" t="str">
        <f t="shared" si="77"/>
        <v>-</v>
      </c>
      <c r="X45" s="395" t="str">
        <f t="shared" si="77"/>
        <v>-</v>
      </c>
      <c r="Y45" s="395" t="str">
        <f t="shared" si="77"/>
        <v>-</v>
      </c>
      <c r="Z45" s="395" t="str">
        <f t="shared" si="77"/>
        <v>-</v>
      </c>
      <c r="AA45" s="395" t="str">
        <f t="shared" si="77"/>
        <v>-</v>
      </c>
      <c r="AB45" s="744" t="str">
        <f t="shared" si="77"/>
        <v>-</v>
      </c>
      <c r="AC45" s="395" t="str">
        <f>(IF(AC4-$G$45&lt;=0,"-",(IF(AC4-$G$45&lt;=$J$45,$K$45,"-"))))</f>
        <v>-</v>
      </c>
      <c r="AD45" s="744" t="str">
        <f>(IF(AD4-$G$45&lt;=0,"-",(IF(AD4-$G$45&lt;=$J$45,$K$45,"-"))))</f>
        <v>-</v>
      </c>
      <c r="AE45" s="411" t="str">
        <f>(IF(AE4-$G$45&lt;=0,"-",(IF(AE4-$G$45&lt;=$J$45,$K$45,"-"))))</f>
        <v>-</v>
      </c>
      <c r="AF45" s="39"/>
    </row>
    <row r="46" spans="1:32" ht="14.15" customHeight="1" x14ac:dyDescent="0.2">
      <c r="A46" s="2088"/>
      <c r="B46" s="2085"/>
      <c r="C46" s="33"/>
      <c r="D46" s="33"/>
      <c r="E46" s="33"/>
      <c r="F46" s="34"/>
      <c r="G46" s="35"/>
      <c r="H46" s="29"/>
      <c r="I46" s="433" t="str">
        <f t="shared" ref="I46:I51" si="78">IF(F46&lt;=0,"-",F46*(1-H46/100))</f>
        <v>-</v>
      </c>
      <c r="J46" s="36"/>
      <c r="K46" s="433" t="str">
        <f t="shared" ref="K46:K51" si="79">IF(J46&lt;=0,"-",ROUND(I46/J46,0))</f>
        <v>-</v>
      </c>
      <c r="L46" s="37"/>
      <c r="M46" s="433" t="str">
        <f t="shared" ref="M46:M51" si="80">IF(J46&lt;=0,"-",ROUND(F46*L46/J46,0))</f>
        <v>-</v>
      </c>
      <c r="N46" s="38"/>
      <c r="O46" s="2078"/>
      <c r="P46" s="2069"/>
      <c r="Q46" s="412" t="str">
        <f t="shared" ref="Q46:Q51" si="81">IF(C46="","-",C46)</f>
        <v>-</v>
      </c>
      <c r="R46" s="395" t="str">
        <f t="shared" ref="R46:AB46" si="82">(IF(R4-$G$46&lt;=0,"-",(IF(R4-$G$46&lt;=$J$46,$K$46,"-"))))</f>
        <v>-</v>
      </c>
      <c r="S46" s="395" t="str">
        <f t="shared" si="82"/>
        <v>-</v>
      </c>
      <c r="T46" s="395" t="str">
        <f t="shared" si="82"/>
        <v>-</v>
      </c>
      <c r="U46" s="395" t="str">
        <f t="shared" si="82"/>
        <v>-</v>
      </c>
      <c r="V46" s="395" t="str">
        <f t="shared" si="82"/>
        <v>-</v>
      </c>
      <c r="W46" s="395" t="str">
        <f t="shared" si="82"/>
        <v>-</v>
      </c>
      <c r="X46" s="395" t="str">
        <f t="shared" si="82"/>
        <v>-</v>
      </c>
      <c r="Y46" s="395" t="str">
        <f t="shared" si="82"/>
        <v>-</v>
      </c>
      <c r="Z46" s="395" t="str">
        <f t="shared" si="82"/>
        <v>-</v>
      </c>
      <c r="AA46" s="395" t="str">
        <f t="shared" si="82"/>
        <v>-</v>
      </c>
      <c r="AB46" s="744" t="str">
        <f t="shared" si="82"/>
        <v>-</v>
      </c>
      <c r="AC46" s="395" t="str">
        <f>(IF(AC4-$G$46&lt;=0,"-",(IF(AC4-$G$46&lt;=$J$46,$K$46,"-"))))</f>
        <v>-</v>
      </c>
      <c r="AD46" s="744" t="str">
        <f>(IF(AD4-$G$46&lt;=0,"-",(IF(AD4-$G$46&lt;=$J$46,$K$46,"-"))))</f>
        <v>-</v>
      </c>
      <c r="AE46" s="411" t="str">
        <f>(IF(AE4-$G$46&lt;=0,"-",(IF(AE4-$G$46&lt;=$J$46,$K$46,"-"))))</f>
        <v>-</v>
      </c>
      <c r="AF46" s="39"/>
    </row>
    <row r="47" spans="1:32" ht="14.15" customHeight="1" x14ac:dyDescent="0.2">
      <c r="A47" s="2088"/>
      <c r="B47" s="2085"/>
      <c r="C47" s="33"/>
      <c r="D47" s="33"/>
      <c r="E47" s="33"/>
      <c r="F47" s="34"/>
      <c r="G47" s="35"/>
      <c r="H47" s="29"/>
      <c r="I47" s="433" t="str">
        <f t="shared" si="78"/>
        <v>-</v>
      </c>
      <c r="J47" s="36"/>
      <c r="K47" s="433" t="str">
        <f t="shared" si="79"/>
        <v>-</v>
      </c>
      <c r="L47" s="37"/>
      <c r="M47" s="433" t="str">
        <f t="shared" si="80"/>
        <v>-</v>
      </c>
      <c r="N47" s="38"/>
      <c r="O47" s="2078"/>
      <c r="P47" s="2069"/>
      <c r="Q47" s="412" t="str">
        <f t="shared" si="81"/>
        <v>-</v>
      </c>
      <c r="R47" s="395" t="str">
        <f t="shared" ref="R47:AB47" si="83">(IF(R4-$G$47&lt;=0,"-",(IF(R4-$G$47&lt;=$J$47,$K$47,"-"))))</f>
        <v>-</v>
      </c>
      <c r="S47" s="395" t="str">
        <f t="shared" si="83"/>
        <v>-</v>
      </c>
      <c r="T47" s="395" t="str">
        <f t="shared" si="83"/>
        <v>-</v>
      </c>
      <c r="U47" s="395" t="str">
        <f t="shared" si="83"/>
        <v>-</v>
      </c>
      <c r="V47" s="395" t="str">
        <f t="shared" si="83"/>
        <v>-</v>
      </c>
      <c r="W47" s="395" t="str">
        <f t="shared" si="83"/>
        <v>-</v>
      </c>
      <c r="X47" s="395" t="str">
        <f t="shared" si="83"/>
        <v>-</v>
      </c>
      <c r="Y47" s="395" t="str">
        <f t="shared" si="83"/>
        <v>-</v>
      </c>
      <c r="Z47" s="395" t="str">
        <f t="shared" si="83"/>
        <v>-</v>
      </c>
      <c r="AA47" s="395" t="str">
        <f t="shared" si="83"/>
        <v>-</v>
      </c>
      <c r="AB47" s="744" t="str">
        <f t="shared" si="83"/>
        <v>-</v>
      </c>
      <c r="AC47" s="395" t="str">
        <f>(IF(AC4-$G$47&lt;=0,"-",(IF(AC4-$G$47&lt;=$J$47,$K$47,"-"))))</f>
        <v>-</v>
      </c>
      <c r="AD47" s="744" t="str">
        <f>(IF(AD4-$G$47&lt;=0,"-",(IF(AD4-$G$47&lt;=$J$47,$K$47,"-"))))</f>
        <v>-</v>
      </c>
      <c r="AE47" s="411" t="str">
        <f>(IF(AE4-$G$47&lt;=0,"-",(IF(AE4-$G$47&lt;=$J$47,$K$47,"-"))))</f>
        <v>-</v>
      </c>
      <c r="AF47" s="39"/>
    </row>
    <row r="48" spans="1:32" ht="14.15" customHeight="1" x14ac:dyDescent="0.2">
      <c r="A48" s="2088"/>
      <c r="B48" s="2085"/>
      <c r="C48" s="33"/>
      <c r="D48" s="33"/>
      <c r="E48" s="33"/>
      <c r="F48" s="34"/>
      <c r="G48" s="35"/>
      <c r="H48" s="29"/>
      <c r="I48" s="433" t="str">
        <f t="shared" si="78"/>
        <v>-</v>
      </c>
      <c r="J48" s="36"/>
      <c r="K48" s="433" t="str">
        <f t="shared" si="79"/>
        <v>-</v>
      </c>
      <c r="L48" s="37"/>
      <c r="M48" s="433" t="str">
        <f t="shared" si="80"/>
        <v>-</v>
      </c>
      <c r="N48" s="38"/>
      <c r="O48" s="2078"/>
      <c r="P48" s="2069"/>
      <c r="Q48" s="412" t="str">
        <f t="shared" si="81"/>
        <v>-</v>
      </c>
      <c r="R48" s="395" t="str">
        <f t="shared" ref="R48:AB48" si="84">(IF(R4-$G$48&lt;=0,"-",(IF(R4-$G$48&lt;=$J$48,$K$48,"-"))))</f>
        <v>-</v>
      </c>
      <c r="S48" s="395" t="str">
        <f t="shared" si="84"/>
        <v>-</v>
      </c>
      <c r="T48" s="395" t="str">
        <f t="shared" si="84"/>
        <v>-</v>
      </c>
      <c r="U48" s="395" t="str">
        <f t="shared" si="84"/>
        <v>-</v>
      </c>
      <c r="V48" s="395" t="str">
        <f t="shared" si="84"/>
        <v>-</v>
      </c>
      <c r="W48" s="395" t="str">
        <f t="shared" si="84"/>
        <v>-</v>
      </c>
      <c r="X48" s="395" t="str">
        <f t="shared" si="84"/>
        <v>-</v>
      </c>
      <c r="Y48" s="395" t="str">
        <f t="shared" si="84"/>
        <v>-</v>
      </c>
      <c r="Z48" s="395" t="str">
        <f t="shared" si="84"/>
        <v>-</v>
      </c>
      <c r="AA48" s="395" t="str">
        <f t="shared" si="84"/>
        <v>-</v>
      </c>
      <c r="AB48" s="744" t="str">
        <f t="shared" si="84"/>
        <v>-</v>
      </c>
      <c r="AC48" s="395" t="str">
        <f>(IF(AC4-$G$48&lt;=0,"-",(IF(AC4-$G$48&lt;=$J$48,$K$48,"-"))))</f>
        <v>-</v>
      </c>
      <c r="AD48" s="744" t="str">
        <f>(IF(AD4-$G$48&lt;=0,"-",(IF(AD4-$G$48&lt;=$J$48,$K$48,"-"))))</f>
        <v>-</v>
      </c>
      <c r="AE48" s="411" t="str">
        <f>(IF(AE4-$G$48&lt;=0,"-",(IF(AE4-$G$48&lt;=$J$48,$K$48,"-"))))</f>
        <v>-</v>
      </c>
      <c r="AF48" s="39"/>
    </row>
    <row r="49" spans="1:32" ht="14.15" customHeight="1" x14ac:dyDescent="0.2">
      <c r="A49" s="2088"/>
      <c r="B49" s="2085"/>
      <c r="C49" s="33"/>
      <c r="D49" s="33"/>
      <c r="E49" s="33"/>
      <c r="F49" s="34"/>
      <c r="G49" s="35"/>
      <c r="H49" s="29"/>
      <c r="I49" s="433" t="str">
        <f t="shared" si="78"/>
        <v>-</v>
      </c>
      <c r="J49" s="36"/>
      <c r="K49" s="433" t="str">
        <f t="shared" si="79"/>
        <v>-</v>
      </c>
      <c r="L49" s="37"/>
      <c r="M49" s="433" t="str">
        <f t="shared" si="80"/>
        <v>-</v>
      </c>
      <c r="N49" s="38"/>
      <c r="O49" s="2078"/>
      <c r="P49" s="2069"/>
      <c r="Q49" s="412" t="str">
        <f t="shared" si="81"/>
        <v>-</v>
      </c>
      <c r="R49" s="395" t="str">
        <f t="shared" ref="R49:AB49" si="85">(IF(R4-$G$49&lt;=0,"-",(IF(R4-$G$49&lt;=$J$49,$K$49,"-"))))</f>
        <v>-</v>
      </c>
      <c r="S49" s="395" t="str">
        <f t="shared" si="85"/>
        <v>-</v>
      </c>
      <c r="T49" s="395" t="str">
        <f t="shared" si="85"/>
        <v>-</v>
      </c>
      <c r="U49" s="395" t="str">
        <f t="shared" si="85"/>
        <v>-</v>
      </c>
      <c r="V49" s="395" t="str">
        <f t="shared" si="85"/>
        <v>-</v>
      </c>
      <c r="W49" s="395" t="str">
        <f t="shared" si="85"/>
        <v>-</v>
      </c>
      <c r="X49" s="395" t="str">
        <f t="shared" si="85"/>
        <v>-</v>
      </c>
      <c r="Y49" s="395" t="str">
        <f t="shared" si="85"/>
        <v>-</v>
      </c>
      <c r="Z49" s="395" t="str">
        <f t="shared" si="85"/>
        <v>-</v>
      </c>
      <c r="AA49" s="395" t="str">
        <f t="shared" si="85"/>
        <v>-</v>
      </c>
      <c r="AB49" s="744" t="str">
        <f t="shared" si="85"/>
        <v>-</v>
      </c>
      <c r="AC49" s="395" t="str">
        <f>(IF(AC4-$G$49&lt;=0,"-",(IF(AC4-$G$49&lt;=$J$49,$K$49,"-"))))</f>
        <v>-</v>
      </c>
      <c r="AD49" s="744" t="str">
        <f>(IF(AD4-$G$49&lt;=0,"-",(IF(AD4-$G$49&lt;=$J$49,$K$49,"-"))))</f>
        <v>-</v>
      </c>
      <c r="AE49" s="411" t="str">
        <f>(IF(AE4-$G$49&lt;=0,"-",(IF(AE4-$G$49&lt;=$J$49,$K$49,"-"))))</f>
        <v>-</v>
      </c>
      <c r="AF49" s="39"/>
    </row>
    <row r="50" spans="1:32" ht="14.15" customHeight="1" x14ac:dyDescent="0.2">
      <c r="A50" s="2088"/>
      <c r="B50" s="2085"/>
      <c r="C50" s="33"/>
      <c r="D50" s="33"/>
      <c r="E50" s="33"/>
      <c r="F50" s="34"/>
      <c r="G50" s="35"/>
      <c r="H50" s="29"/>
      <c r="I50" s="433" t="str">
        <f t="shared" si="78"/>
        <v>-</v>
      </c>
      <c r="J50" s="36"/>
      <c r="K50" s="433" t="str">
        <f t="shared" si="79"/>
        <v>-</v>
      </c>
      <c r="L50" s="37"/>
      <c r="M50" s="433" t="str">
        <f t="shared" si="80"/>
        <v>-</v>
      </c>
      <c r="N50" s="38"/>
      <c r="O50" s="2078"/>
      <c r="P50" s="2069"/>
      <c r="Q50" s="412" t="str">
        <f t="shared" si="81"/>
        <v>-</v>
      </c>
      <c r="R50" s="395" t="str">
        <f t="shared" ref="R50:AB50" si="86">(IF(R4-$G$50&lt;=0,"-",(IF(R4-$G$50&lt;=$J$50,$K$50,"-"))))</f>
        <v>-</v>
      </c>
      <c r="S50" s="395" t="str">
        <f t="shared" si="86"/>
        <v>-</v>
      </c>
      <c r="T50" s="395" t="str">
        <f t="shared" si="86"/>
        <v>-</v>
      </c>
      <c r="U50" s="395" t="str">
        <f t="shared" si="86"/>
        <v>-</v>
      </c>
      <c r="V50" s="395" t="str">
        <f t="shared" si="86"/>
        <v>-</v>
      </c>
      <c r="W50" s="395" t="str">
        <f t="shared" si="86"/>
        <v>-</v>
      </c>
      <c r="X50" s="395" t="str">
        <f t="shared" si="86"/>
        <v>-</v>
      </c>
      <c r="Y50" s="395" t="str">
        <f t="shared" si="86"/>
        <v>-</v>
      </c>
      <c r="Z50" s="395" t="str">
        <f t="shared" si="86"/>
        <v>-</v>
      </c>
      <c r="AA50" s="395" t="str">
        <f t="shared" si="86"/>
        <v>-</v>
      </c>
      <c r="AB50" s="744" t="str">
        <f t="shared" si="86"/>
        <v>-</v>
      </c>
      <c r="AC50" s="395" t="str">
        <f>(IF(AC4-$G$50&lt;=0,"-",(IF(AC4-$G$50&lt;=$J$50,$K$50,"-"))))</f>
        <v>-</v>
      </c>
      <c r="AD50" s="744" t="str">
        <f>(IF(AD4-$G$50&lt;=0,"-",(IF(AD4-$G$50&lt;=$J$50,$K$50,"-"))))</f>
        <v>-</v>
      </c>
      <c r="AE50" s="411" t="str">
        <f>(IF(AE4-$G$50&lt;=0,"-",(IF(AE4-$G$50&lt;=$J$50,$K$50,"-"))))</f>
        <v>-</v>
      </c>
      <c r="AF50" s="39"/>
    </row>
    <row r="51" spans="1:32" ht="14.15" customHeight="1" x14ac:dyDescent="0.2">
      <c r="A51" s="2088"/>
      <c r="B51" s="2085"/>
      <c r="C51" s="33"/>
      <c r="D51" s="33"/>
      <c r="E51" s="33"/>
      <c r="F51" s="34"/>
      <c r="G51" s="35"/>
      <c r="H51" s="29"/>
      <c r="I51" s="433" t="str">
        <f t="shared" si="78"/>
        <v>-</v>
      </c>
      <c r="J51" s="36"/>
      <c r="K51" s="433" t="str">
        <f t="shared" si="79"/>
        <v>-</v>
      </c>
      <c r="L51" s="37"/>
      <c r="M51" s="433" t="str">
        <f t="shared" si="80"/>
        <v>-</v>
      </c>
      <c r="N51" s="38"/>
      <c r="O51" s="2078"/>
      <c r="P51" s="2069"/>
      <c r="Q51" s="412" t="str">
        <f t="shared" si="81"/>
        <v>-</v>
      </c>
      <c r="R51" s="395" t="str">
        <f t="shared" ref="R51:AB51" si="87">(IF(R4-$G$51&lt;=0,"-",(IF(R4-$G$51&lt;=$J$51,$K$51,"-"))))</f>
        <v>-</v>
      </c>
      <c r="S51" s="395" t="str">
        <f t="shared" si="87"/>
        <v>-</v>
      </c>
      <c r="T51" s="395" t="str">
        <f t="shared" si="87"/>
        <v>-</v>
      </c>
      <c r="U51" s="395" t="str">
        <f t="shared" si="87"/>
        <v>-</v>
      </c>
      <c r="V51" s="395" t="str">
        <f t="shared" si="87"/>
        <v>-</v>
      </c>
      <c r="W51" s="395" t="str">
        <f t="shared" si="87"/>
        <v>-</v>
      </c>
      <c r="X51" s="395" t="str">
        <f t="shared" si="87"/>
        <v>-</v>
      </c>
      <c r="Y51" s="395" t="str">
        <f t="shared" si="87"/>
        <v>-</v>
      </c>
      <c r="Z51" s="395" t="str">
        <f t="shared" si="87"/>
        <v>-</v>
      </c>
      <c r="AA51" s="395" t="str">
        <f t="shared" si="87"/>
        <v>-</v>
      </c>
      <c r="AB51" s="744" t="str">
        <f t="shared" si="87"/>
        <v>-</v>
      </c>
      <c r="AC51" s="395" t="str">
        <f>(IF(AC4-$G$51&lt;=0,"-",(IF(AC4-$G$51&lt;=$J$51,$K$51,"-"))))</f>
        <v>-</v>
      </c>
      <c r="AD51" s="744" t="str">
        <f>(IF(AD4-$G$51&lt;=0,"-",(IF(AD4-$G$51&lt;=$J$51,$K$51,"-"))))</f>
        <v>-</v>
      </c>
      <c r="AE51" s="411" t="str">
        <f>(IF(AE4-$G$51&lt;=0,"-",(IF(AE4-$G$51&lt;=$J$51,$K$51,"-"))))</f>
        <v>-</v>
      </c>
      <c r="AF51" s="39"/>
    </row>
    <row r="52" spans="1:32" ht="14.15" customHeight="1" x14ac:dyDescent="0.2">
      <c r="A52" s="2088"/>
      <c r="B52" s="2085"/>
      <c r="C52" s="33"/>
      <c r="D52" s="33"/>
      <c r="E52" s="33"/>
      <c r="F52" s="34"/>
      <c r="G52" s="35"/>
      <c r="H52" s="29"/>
      <c r="I52" s="433" t="str">
        <f t="shared" si="72"/>
        <v>-</v>
      </c>
      <c r="J52" s="36"/>
      <c r="K52" s="433" t="str">
        <f t="shared" si="73"/>
        <v>-</v>
      </c>
      <c r="L52" s="37"/>
      <c r="M52" s="433" t="str">
        <f t="shared" si="74"/>
        <v>-</v>
      </c>
      <c r="N52" s="38"/>
      <c r="O52" s="2078"/>
      <c r="P52" s="2069"/>
      <c r="Q52" s="412" t="str">
        <f t="shared" si="75"/>
        <v>-</v>
      </c>
      <c r="R52" s="395" t="str">
        <f t="shared" ref="R52:AB52" si="88">(IF(R4-$G$52&lt;=0,"-",(IF(R4-$G$52&lt;=$J$52,$K$52,"-"))))</f>
        <v>-</v>
      </c>
      <c r="S52" s="395" t="str">
        <f t="shared" si="88"/>
        <v>-</v>
      </c>
      <c r="T52" s="395" t="str">
        <f t="shared" si="88"/>
        <v>-</v>
      </c>
      <c r="U52" s="395" t="str">
        <f t="shared" si="88"/>
        <v>-</v>
      </c>
      <c r="V52" s="395" t="str">
        <f t="shared" si="88"/>
        <v>-</v>
      </c>
      <c r="W52" s="395" t="str">
        <f t="shared" si="88"/>
        <v>-</v>
      </c>
      <c r="X52" s="395" t="str">
        <f t="shared" si="88"/>
        <v>-</v>
      </c>
      <c r="Y52" s="395" t="str">
        <f t="shared" si="88"/>
        <v>-</v>
      </c>
      <c r="Z52" s="395" t="str">
        <f t="shared" si="88"/>
        <v>-</v>
      </c>
      <c r="AA52" s="395" t="str">
        <f t="shared" si="88"/>
        <v>-</v>
      </c>
      <c r="AB52" s="744" t="str">
        <f t="shared" si="88"/>
        <v>-</v>
      </c>
      <c r="AC52" s="395" t="str">
        <f>(IF(AC4-$G$52&lt;=0,"-",(IF(AC4-$G$52&lt;=$J$52,$K$52,"-"))))</f>
        <v>-</v>
      </c>
      <c r="AD52" s="744" t="str">
        <f>(IF(AD4-$G$52&lt;=0,"-",(IF(AD4-$G$52&lt;=$J$52,$K$52,"-"))))</f>
        <v>-</v>
      </c>
      <c r="AE52" s="411" t="str">
        <f>(IF(AE4-$G$52&lt;=0,"-",(IF(AE4-$G$52&lt;=$J$52,$K$52,"-"))))</f>
        <v>-</v>
      </c>
      <c r="AF52" s="39"/>
    </row>
    <row r="53" spans="1:32" ht="14.15" customHeight="1" x14ac:dyDescent="0.2">
      <c r="A53" s="2088"/>
      <c r="B53" s="2085"/>
      <c r="C53" s="33"/>
      <c r="D53" s="33"/>
      <c r="E53" s="33"/>
      <c r="F53" s="34"/>
      <c r="G53" s="35"/>
      <c r="H53" s="29"/>
      <c r="I53" s="433" t="str">
        <f t="shared" si="72"/>
        <v>-</v>
      </c>
      <c r="J53" s="36"/>
      <c r="K53" s="433" t="str">
        <f t="shared" si="73"/>
        <v>-</v>
      </c>
      <c r="L53" s="37"/>
      <c r="M53" s="433" t="str">
        <f t="shared" si="74"/>
        <v>-</v>
      </c>
      <c r="N53" s="38"/>
      <c r="O53" s="2078"/>
      <c r="P53" s="2069"/>
      <c r="Q53" s="412" t="str">
        <f t="shared" si="75"/>
        <v>-</v>
      </c>
      <c r="R53" s="395" t="str">
        <f t="shared" ref="R53:AB53" si="89">(IF(R4-$G$53&lt;=0,"-",(IF(R4-$G$53&lt;=$J$53,$K$53,"-"))))</f>
        <v>-</v>
      </c>
      <c r="S53" s="395" t="str">
        <f t="shared" si="89"/>
        <v>-</v>
      </c>
      <c r="T53" s="395" t="str">
        <f t="shared" si="89"/>
        <v>-</v>
      </c>
      <c r="U53" s="395" t="str">
        <f t="shared" si="89"/>
        <v>-</v>
      </c>
      <c r="V53" s="395" t="str">
        <f t="shared" si="89"/>
        <v>-</v>
      </c>
      <c r="W53" s="395" t="str">
        <f t="shared" si="89"/>
        <v>-</v>
      </c>
      <c r="X53" s="395" t="str">
        <f t="shared" si="89"/>
        <v>-</v>
      </c>
      <c r="Y53" s="395" t="str">
        <f t="shared" si="89"/>
        <v>-</v>
      </c>
      <c r="Z53" s="395" t="str">
        <f t="shared" si="89"/>
        <v>-</v>
      </c>
      <c r="AA53" s="395" t="str">
        <f t="shared" si="89"/>
        <v>-</v>
      </c>
      <c r="AB53" s="744" t="str">
        <f t="shared" si="89"/>
        <v>-</v>
      </c>
      <c r="AC53" s="395" t="str">
        <f>(IF(AC4-$G$53&lt;=0,"-",(IF(AC4-$G$53&lt;=$J$53,$K$53,"-"))))</f>
        <v>-</v>
      </c>
      <c r="AD53" s="744" t="str">
        <f>(IF(AD4-$G$53&lt;=0,"-",(IF(AD4-$G$53&lt;=$J$53,$K$53,"-"))))</f>
        <v>-</v>
      </c>
      <c r="AE53" s="411" t="str">
        <f>(IF(AE4-$G$53&lt;=0,"-",(IF(AE4-$G$53&lt;=$J$53,$K$53,"-"))))</f>
        <v>-</v>
      </c>
      <c r="AF53" s="39"/>
    </row>
    <row r="54" spans="1:32" ht="14.15" customHeight="1" x14ac:dyDescent="0.2">
      <c r="A54" s="2088"/>
      <c r="B54" s="2085"/>
      <c r="C54" s="33"/>
      <c r="D54" s="33"/>
      <c r="E54" s="33"/>
      <c r="F54" s="34"/>
      <c r="G54" s="35"/>
      <c r="H54" s="29"/>
      <c r="I54" s="433" t="str">
        <f t="shared" si="72"/>
        <v>-</v>
      </c>
      <c r="J54" s="36"/>
      <c r="K54" s="433" t="str">
        <f t="shared" si="73"/>
        <v>-</v>
      </c>
      <c r="L54" s="37"/>
      <c r="M54" s="433" t="str">
        <f t="shared" si="74"/>
        <v>-</v>
      </c>
      <c r="N54" s="38"/>
      <c r="O54" s="2078"/>
      <c r="P54" s="2069"/>
      <c r="Q54" s="412" t="str">
        <f t="shared" si="75"/>
        <v>-</v>
      </c>
      <c r="R54" s="395" t="str">
        <f t="shared" ref="R54:AB54" si="90">(IF(R4-$G$54&lt;=0,"-",(IF(R4-$G$54&lt;=$J$54,$K$54,"-"))))</f>
        <v>-</v>
      </c>
      <c r="S54" s="395" t="str">
        <f t="shared" si="90"/>
        <v>-</v>
      </c>
      <c r="T54" s="395" t="str">
        <f t="shared" si="90"/>
        <v>-</v>
      </c>
      <c r="U54" s="395" t="str">
        <f t="shared" si="90"/>
        <v>-</v>
      </c>
      <c r="V54" s="395" t="str">
        <f t="shared" si="90"/>
        <v>-</v>
      </c>
      <c r="W54" s="395" t="str">
        <f t="shared" si="90"/>
        <v>-</v>
      </c>
      <c r="X54" s="395" t="str">
        <f t="shared" si="90"/>
        <v>-</v>
      </c>
      <c r="Y54" s="395" t="str">
        <f t="shared" si="90"/>
        <v>-</v>
      </c>
      <c r="Z54" s="395" t="str">
        <f t="shared" si="90"/>
        <v>-</v>
      </c>
      <c r="AA54" s="395" t="str">
        <f t="shared" si="90"/>
        <v>-</v>
      </c>
      <c r="AB54" s="744" t="str">
        <f t="shared" si="90"/>
        <v>-</v>
      </c>
      <c r="AC54" s="395" t="str">
        <f>(IF(AC4-$G$54&lt;=0,"-",(IF(AC4-$G$54&lt;=$J$54,$K$54,"-"))))</f>
        <v>-</v>
      </c>
      <c r="AD54" s="744" t="str">
        <f>(IF(AD4-$G$54&lt;=0,"-",(IF(AD4-$G$54&lt;=$J$54,$K$54,"-"))))</f>
        <v>-</v>
      </c>
      <c r="AE54" s="411" t="str">
        <f>(IF(AE4-$G$54&lt;=0,"-",(IF(AE4-$G$54&lt;=$J$54,$K$54,"-"))))</f>
        <v>-</v>
      </c>
      <c r="AF54" s="39"/>
    </row>
    <row r="55" spans="1:32" ht="14.15" customHeight="1" x14ac:dyDescent="0.2">
      <c r="A55" s="2088"/>
      <c r="B55" s="2085"/>
      <c r="C55" s="33"/>
      <c r="D55" s="33"/>
      <c r="E55" s="33"/>
      <c r="F55" s="34"/>
      <c r="G55" s="35"/>
      <c r="H55" s="29"/>
      <c r="I55" s="433" t="str">
        <f>IF(F55&lt;=0,"-",F55*(1-H55/100))</f>
        <v>-</v>
      </c>
      <c r="J55" s="36"/>
      <c r="K55" s="433" t="str">
        <f>IF(J55&lt;=0,"-",ROUND(I55/J55,0))</f>
        <v>-</v>
      </c>
      <c r="L55" s="37"/>
      <c r="M55" s="433" t="str">
        <f>IF(J55&lt;=0,"-",ROUND(F55*L55/J55,0))</f>
        <v>-</v>
      </c>
      <c r="N55" s="38"/>
      <c r="O55" s="2078"/>
      <c r="P55" s="2069"/>
      <c r="Q55" s="412" t="str">
        <f>IF(C55="","-",C55)</f>
        <v>-</v>
      </c>
      <c r="R55" s="395" t="str">
        <f t="shared" ref="R55:AB55" si="91">(IF(R4-$G$55&lt;=0,"-",(IF(R4-$G$55&lt;=$J$55,$K$55,"-"))))</f>
        <v>-</v>
      </c>
      <c r="S55" s="395" t="str">
        <f t="shared" si="91"/>
        <v>-</v>
      </c>
      <c r="T55" s="395" t="str">
        <f t="shared" si="91"/>
        <v>-</v>
      </c>
      <c r="U55" s="395" t="str">
        <f t="shared" si="91"/>
        <v>-</v>
      </c>
      <c r="V55" s="395" t="str">
        <f t="shared" si="91"/>
        <v>-</v>
      </c>
      <c r="W55" s="395" t="str">
        <f t="shared" si="91"/>
        <v>-</v>
      </c>
      <c r="X55" s="395" t="str">
        <f t="shared" si="91"/>
        <v>-</v>
      </c>
      <c r="Y55" s="395" t="str">
        <f t="shared" si="91"/>
        <v>-</v>
      </c>
      <c r="Z55" s="395" t="str">
        <f t="shared" si="91"/>
        <v>-</v>
      </c>
      <c r="AA55" s="395" t="str">
        <f t="shared" si="91"/>
        <v>-</v>
      </c>
      <c r="AB55" s="744" t="str">
        <f t="shared" si="91"/>
        <v>-</v>
      </c>
      <c r="AC55" s="395" t="str">
        <f>(IF(AC4-$G$55&lt;=0,"-",(IF(AC4-$G$55&lt;=$J$55,$K$55,"-"))))</f>
        <v>-</v>
      </c>
      <c r="AD55" s="744" t="str">
        <f>(IF(AD4-$G$55&lt;=0,"-",(IF(AD4-$G$55&lt;=$J$55,$K$55,"-"))))</f>
        <v>-</v>
      </c>
      <c r="AE55" s="411" t="str">
        <f>(IF(AE4-$G$55&lt;=0,"-",(IF(AE4-$G$55&lt;=$J$55,$K$55,"-"))))</f>
        <v>-</v>
      </c>
      <c r="AF55" s="39"/>
    </row>
    <row r="56" spans="1:32" ht="14.15" customHeight="1" x14ac:dyDescent="0.2">
      <c r="A56" s="2088"/>
      <c r="B56" s="2085"/>
      <c r="C56" s="33"/>
      <c r="D56" s="33"/>
      <c r="E56" s="33"/>
      <c r="F56" s="34"/>
      <c r="G56" s="35"/>
      <c r="H56" s="29"/>
      <c r="I56" s="433" t="str">
        <f t="shared" si="72"/>
        <v>-</v>
      </c>
      <c r="J56" s="36"/>
      <c r="K56" s="433" t="str">
        <f t="shared" si="73"/>
        <v>-</v>
      </c>
      <c r="L56" s="37"/>
      <c r="M56" s="433" t="str">
        <f t="shared" si="74"/>
        <v>-</v>
      </c>
      <c r="N56" s="38"/>
      <c r="O56" s="2078"/>
      <c r="P56" s="2069"/>
      <c r="Q56" s="412" t="str">
        <f t="shared" si="75"/>
        <v>-</v>
      </c>
      <c r="R56" s="395" t="str">
        <f t="shared" ref="R56:AB56" si="92">(IF(R4-$G$56&lt;=0,"-",(IF(R4-$G$56&lt;=$J$56,$K$56,"-"))))</f>
        <v>-</v>
      </c>
      <c r="S56" s="395" t="str">
        <f t="shared" si="92"/>
        <v>-</v>
      </c>
      <c r="T56" s="395" t="str">
        <f t="shared" si="92"/>
        <v>-</v>
      </c>
      <c r="U56" s="395" t="str">
        <f t="shared" si="92"/>
        <v>-</v>
      </c>
      <c r="V56" s="395" t="str">
        <f t="shared" si="92"/>
        <v>-</v>
      </c>
      <c r="W56" s="395" t="str">
        <f t="shared" si="92"/>
        <v>-</v>
      </c>
      <c r="X56" s="395" t="str">
        <f t="shared" si="92"/>
        <v>-</v>
      </c>
      <c r="Y56" s="395" t="str">
        <f t="shared" si="92"/>
        <v>-</v>
      </c>
      <c r="Z56" s="395" t="str">
        <f t="shared" si="92"/>
        <v>-</v>
      </c>
      <c r="AA56" s="395" t="str">
        <f t="shared" si="92"/>
        <v>-</v>
      </c>
      <c r="AB56" s="744" t="str">
        <f t="shared" si="92"/>
        <v>-</v>
      </c>
      <c r="AC56" s="395" t="str">
        <f>(IF(AC4-$G$56&lt;=0,"-",(IF(AC4-$G$56&lt;=$J$56,$K$56,"-"))))</f>
        <v>-</v>
      </c>
      <c r="AD56" s="744" t="str">
        <f>(IF(AD4-$G$56&lt;=0,"-",(IF(AD4-$G$56&lt;=$J$56,$K$56,"-"))))</f>
        <v>-</v>
      </c>
      <c r="AE56" s="411" t="str">
        <f>(IF(AE4-$G$56&lt;=0,"-",(IF(AE4-$G$56&lt;=$J$56,$K$56,"-"))))</f>
        <v>-</v>
      </c>
      <c r="AF56" s="39"/>
    </row>
    <row r="57" spans="1:32" ht="14.15" customHeight="1" x14ac:dyDescent="0.2">
      <c r="A57" s="2088"/>
      <c r="B57" s="2085"/>
      <c r="C57" s="33"/>
      <c r="D57" s="33"/>
      <c r="E57" s="33"/>
      <c r="F57" s="34"/>
      <c r="G57" s="35"/>
      <c r="H57" s="29"/>
      <c r="I57" s="433" t="str">
        <f t="shared" si="72"/>
        <v>-</v>
      </c>
      <c r="J57" s="36"/>
      <c r="K57" s="433" t="str">
        <f t="shared" si="73"/>
        <v>-</v>
      </c>
      <c r="L57" s="37"/>
      <c r="M57" s="433" t="str">
        <f t="shared" si="74"/>
        <v>-</v>
      </c>
      <c r="N57" s="38"/>
      <c r="O57" s="2078"/>
      <c r="P57" s="2069"/>
      <c r="Q57" s="412" t="str">
        <f t="shared" si="75"/>
        <v>-</v>
      </c>
      <c r="R57" s="395" t="str">
        <f t="shared" ref="R57:AB57" si="93">(IF(R4-$G$57&lt;=0,"-",(IF(R4-$G$57&lt;=$J$57,$K$57,"-"))))</f>
        <v>-</v>
      </c>
      <c r="S57" s="395" t="str">
        <f t="shared" si="93"/>
        <v>-</v>
      </c>
      <c r="T57" s="395" t="str">
        <f t="shared" si="93"/>
        <v>-</v>
      </c>
      <c r="U57" s="395" t="str">
        <f t="shared" si="93"/>
        <v>-</v>
      </c>
      <c r="V57" s="395" t="str">
        <f t="shared" si="93"/>
        <v>-</v>
      </c>
      <c r="W57" s="395" t="str">
        <f t="shared" si="93"/>
        <v>-</v>
      </c>
      <c r="X57" s="395" t="str">
        <f t="shared" si="93"/>
        <v>-</v>
      </c>
      <c r="Y57" s="395" t="str">
        <f t="shared" si="93"/>
        <v>-</v>
      </c>
      <c r="Z57" s="395" t="str">
        <f t="shared" si="93"/>
        <v>-</v>
      </c>
      <c r="AA57" s="395" t="str">
        <f t="shared" si="93"/>
        <v>-</v>
      </c>
      <c r="AB57" s="744" t="str">
        <f t="shared" si="93"/>
        <v>-</v>
      </c>
      <c r="AC57" s="395" t="str">
        <f>(IF(AC4-$G$57&lt;=0,"-",(IF(AC4-$G$57&lt;=$J$57,$K$57,"-"))))</f>
        <v>-</v>
      </c>
      <c r="AD57" s="744" t="str">
        <f>(IF(AD4-$G$57&lt;=0,"-",(IF(AD4-$G$57&lt;=$J$57,$K$57,"-"))))</f>
        <v>-</v>
      </c>
      <c r="AE57" s="411" t="str">
        <f>(IF(AE4-$G$57&lt;=0,"-",(IF(AE4-$G$57&lt;=$J$57,$K$57,"-"))))</f>
        <v>-</v>
      </c>
      <c r="AF57" s="39"/>
    </row>
    <row r="58" spans="1:32" ht="14.15" customHeight="1" thickBot="1" x14ac:dyDescent="0.25">
      <c r="A58" s="2088"/>
      <c r="B58" s="2086"/>
      <c r="C58" s="33"/>
      <c r="D58" s="40"/>
      <c r="E58" s="40"/>
      <c r="F58" s="41"/>
      <c r="G58" s="42"/>
      <c r="H58" s="43"/>
      <c r="I58" s="433" t="str">
        <f t="shared" si="72"/>
        <v>-</v>
      </c>
      <c r="J58" s="36"/>
      <c r="K58" s="433" t="str">
        <f t="shared" si="73"/>
        <v>-</v>
      </c>
      <c r="L58" s="37"/>
      <c r="M58" s="433" t="str">
        <f t="shared" si="74"/>
        <v>-</v>
      </c>
      <c r="N58" s="45"/>
      <c r="O58" s="2078"/>
      <c r="P58" s="2069"/>
      <c r="Q58" s="403" t="str">
        <f t="shared" si="75"/>
        <v>-</v>
      </c>
      <c r="R58" s="399" t="str">
        <f t="shared" ref="R58:AB58" si="94">(IF(R4-$G$58&lt;=0,"-",(IF(R4-$G$58&lt;=$J$58,$K$58,"-"))))</f>
        <v>-</v>
      </c>
      <c r="S58" s="413" t="str">
        <f t="shared" si="94"/>
        <v>-</v>
      </c>
      <c r="T58" s="413" t="str">
        <f t="shared" si="94"/>
        <v>-</v>
      </c>
      <c r="U58" s="413" t="str">
        <f t="shared" si="94"/>
        <v>-</v>
      </c>
      <c r="V58" s="413" t="str">
        <f t="shared" si="94"/>
        <v>-</v>
      </c>
      <c r="W58" s="413" t="str">
        <f t="shared" si="94"/>
        <v>-</v>
      </c>
      <c r="X58" s="413" t="str">
        <f t="shared" si="94"/>
        <v>-</v>
      </c>
      <c r="Y58" s="413" t="str">
        <f t="shared" si="94"/>
        <v>-</v>
      </c>
      <c r="Z58" s="413" t="str">
        <f t="shared" si="94"/>
        <v>-</v>
      </c>
      <c r="AA58" s="413" t="str">
        <f t="shared" si="94"/>
        <v>-</v>
      </c>
      <c r="AB58" s="413" t="str">
        <f t="shared" si="94"/>
        <v>-</v>
      </c>
      <c r="AC58" s="399" t="str">
        <f>(IF(AC4-$G$58&lt;=0,"-",(IF(AC4-$G$58&lt;=$J$58,$K$58,"-"))))</f>
        <v>-</v>
      </c>
      <c r="AD58" s="413" t="str">
        <f>(IF(AD4-$G$58&lt;=0,"-",(IF(AD4-$G$58&lt;=$J$58,$K$58,"-"))))</f>
        <v>-</v>
      </c>
      <c r="AE58" s="415" t="str">
        <f>(IF(AE4-$G$58&lt;=0,"-",(IF(AE4-$G$58&lt;=$J$58,$K$58,"-"))))</f>
        <v>-</v>
      </c>
      <c r="AF58" s="46"/>
    </row>
    <row r="59" spans="1:32" ht="14.15" customHeight="1" thickBot="1" x14ac:dyDescent="0.25">
      <c r="A59" s="2088"/>
      <c r="B59" s="2092" t="s">
        <v>80</v>
      </c>
      <c r="C59" s="2093"/>
      <c r="D59" s="47"/>
      <c r="E59" s="47"/>
      <c r="F59" s="48"/>
      <c r="G59" s="49"/>
      <c r="H59" s="50"/>
      <c r="I59" s="1047">
        <f>SUM(I44:I58)</f>
        <v>0</v>
      </c>
      <c r="J59" s="50"/>
      <c r="K59" s="1047">
        <f>SUM(K44:K58)</f>
        <v>0</v>
      </c>
      <c r="L59" s="52"/>
      <c r="M59" s="1047">
        <f>SUM(M44:M58)</f>
        <v>0</v>
      </c>
      <c r="N59" s="53"/>
      <c r="O59" s="2078"/>
      <c r="P59" s="2070"/>
      <c r="Q59" s="76" t="s">
        <v>81</v>
      </c>
      <c r="R59" s="417">
        <f t="shared" ref="R59:AB59" si="95">SUM(R44:R58)</f>
        <v>0</v>
      </c>
      <c r="S59" s="417">
        <f t="shared" si="95"/>
        <v>0</v>
      </c>
      <c r="T59" s="417">
        <f t="shared" si="95"/>
        <v>0</v>
      </c>
      <c r="U59" s="417">
        <f t="shared" si="95"/>
        <v>0</v>
      </c>
      <c r="V59" s="417">
        <f t="shared" si="95"/>
        <v>0</v>
      </c>
      <c r="W59" s="417">
        <f t="shared" si="95"/>
        <v>0</v>
      </c>
      <c r="X59" s="417">
        <f t="shared" si="95"/>
        <v>0</v>
      </c>
      <c r="Y59" s="417">
        <f t="shared" si="95"/>
        <v>0</v>
      </c>
      <c r="Z59" s="417">
        <f t="shared" si="95"/>
        <v>0</v>
      </c>
      <c r="AA59" s="417">
        <f t="shared" si="95"/>
        <v>0</v>
      </c>
      <c r="AB59" s="749">
        <f t="shared" si="95"/>
        <v>0</v>
      </c>
      <c r="AC59" s="417">
        <f>SUM(AC44:AC58)</f>
        <v>0</v>
      </c>
      <c r="AD59" s="749">
        <f>SUM(AD44:AD58)</f>
        <v>0</v>
      </c>
      <c r="AE59" s="418">
        <f>SUM(AE44:AE58)</f>
        <v>0</v>
      </c>
      <c r="AF59" s="55"/>
    </row>
    <row r="60" spans="1:32" ht="14.15" customHeight="1" x14ac:dyDescent="0.2">
      <c r="A60" s="2088"/>
      <c r="B60" s="2090" t="s">
        <v>89</v>
      </c>
      <c r="C60" s="33"/>
      <c r="D60" s="25"/>
      <c r="E60" s="25"/>
      <c r="F60" s="56"/>
      <c r="G60" s="57"/>
      <c r="H60" s="29"/>
      <c r="I60" s="433" t="str">
        <f>IF(F60&lt;=0,"-",F60*(1-H60/100))</f>
        <v>-</v>
      </c>
      <c r="J60" s="36"/>
      <c r="K60" s="433" t="str">
        <f>IF(J60&lt;=0,"-",ROUND(I60/J60,0))</f>
        <v>-</v>
      </c>
      <c r="L60" s="37"/>
      <c r="M60" s="433" t="str">
        <f>IF(J60&lt;=0,"-",ROUND(F60*L60/J60,0))</f>
        <v>-</v>
      </c>
      <c r="N60" s="31"/>
      <c r="O60" s="2078"/>
      <c r="P60" s="2077" t="s">
        <v>90</v>
      </c>
      <c r="Q60" s="414" t="str">
        <f>IF(C60="","-",C60)</f>
        <v>-</v>
      </c>
      <c r="R60" s="395" t="str">
        <f t="shared" ref="R60:AB60" si="96">(IF(R4-$G$60&lt;=0,"-",(IF(R4-$G$60&lt;=$J$60,$K$60,"-"))))</f>
        <v>-</v>
      </c>
      <c r="S60" s="395" t="str">
        <f t="shared" si="96"/>
        <v>-</v>
      </c>
      <c r="T60" s="395" t="str">
        <f t="shared" si="96"/>
        <v>-</v>
      </c>
      <c r="U60" s="395" t="str">
        <f t="shared" si="96"/>
        <v>-</v>
      </c>
      <c r="V60" s="395" t="str">
        <f t="shared" si="96"/>
        <v>-</v>
      </c>
      <c r="W60" s="395" t="str">
        <f t="shared" si="96"/>
        <v>-</v>
      </c>
      <c r="X60" s="395" t="str">
        <f t="shared" si="96"/>
        <v>-</v>
      </c>
      <c r="Y60" s="395" t="str">
        <f t="shared" si="96"/>
        <v>-</v>
      </c>
      <c r="Z60" s="395" t="str">
        <f t="shared" si="96"/>
        <v>-</v>
      </c>
      <c r="AA60" s="395" t="str">
        <f t="shared" si="96"/>
        <v>-</v>
      </c>
      <c r="AB60" s="744" t="str">
        <f t="shared" si="96"/>
        <v>-</v>
      </c>
      <c r="AC60" s="395" t="str">
        <f>(IF(AC4-$G$60&lt;=0,"-",(IF(AC4-$G$60&lt;=$J$60,$K$60,"-"))))</f>
        <v>-</v>
      </c>
      <c r="AD60" s="744" t="str">
        <f>(IF(AD4-$G$60&lt;=0,"-",(IF(AD4-$G$60&lt;=$J$60,$K$60,"-"))))</f>
        <v>-</v>
      </c>
      <c r="AE60" s="411" t="str">
        <f>(IF(AE4-$G$60&lt;=0,"-",(IF(AE4-$G$60&lt;=$J$60,$K$60,"-"))))</f>
        <v>-</v>
      </c>
      <c r="AF60" s="32"/>
    </row>
    <row r="61" spans="1:32" ht="14.15" customHeight="1" x14ac:dyDescent="0.2">
      <c r="A61" s="2088"/>
      <c r="B61" s="2006"/>
      <c r="C61" s="33"/>
      <c r="D61" s="25"/>
      <c r="E61" s="25"/>
      <c r="F61" s="56"/>
      <c r="G61" s="57"/>
      <c r="H61" s="29"/>
      <c r="I61" s="433" t="str">
        <f t="shared" ref="I61:I69" si="97">IF(F61&lt;=0,"-",F61*(1-H61/100))</f>
        <v>-</v>
      </c>
      <c r="J61" s="36"/>
      <c r="K61" s="433" t="str">
        <f t="shared" ref="K61:K69" si="98">IF(J61&lt;=0,"-",ROUND(I61/J61,0))</f>
        <v>-</v>
      </c>
      <c r="L61" s="37"/>
      <c r="M61" s="433" t="str">
        <f t="shared" ref="M61:M69" si="99">IF(J61&lt;=0,"-",ROUND(F61*L61/J61,0))</f>
        <v>-</v>
      </c>
      <c r="N61" s="31"/>
      <c r="O61" s="2078"/>
      <c r="P61" s="2078"/>
      <c r="Q61" s="414" t="str">
        <f t="shared" ref="Q61:Q69" si="100">IF(C61="","-",C61)</f>
        <v>-</v>
      </c>
      <c r="R61" s="395" t="str">
        <f t="shared" ref="R61:AB61" si="101">(IF(R4-$G$61&lt;=0,"-",(IF(R4-$G$61&lt;=$J$61,$K$61,"-"))))</f>
        <v>-</v>
      </c>
      <c r="S61" s="395" t="str">
        <f t="shared" si="101"/>
        <v>-</v>
      </c>
      <c r="T61" s="395" t="str">
        <f t="shared" si="101"/>
        <v>-</v>
      </c>
      <c r="U61" s="395" t="str">
        <f t="shared" si="101"/>
        <v>-</v>
      </c>
      <c r="V61" s="395" t="str">
        <f t="shared" si="101"/>
        <v>-</v>
      </c>
      <c r="W61" s="395" t="str">
        <f t="shared" si="101"/>
        <v>-</v>
      </c>
      <c r="X61" s="395" t="str">
        <f t="shared" si="101"/>
        <v>-</v>
      </c>
      <c r="Y61" s="395" t="str">
        <f t="shared" si="101"/>
        <v>-</v>
      </c>
      <c r="Z61" s="395" t="str">
        <f t="shared" si="101"/>
        <v>-</v>
      </c>
      <c r="AA61" s="395" t="str">
        <f t="shared" si="101"/>
        <v>-</v>
      </c>
      <c r="AB61" s="744" t="str">
        <f t="shared" si="101"/>
        <v>-</v>
      </c>
      <c r="AC61" s="395" t="str">
        <f>(IF(AC4-$G$61&lt;=0,"-",(IF(AC4-$G$61&lt;=$J$61,$K$61,"-"))))</f>
        <v>-</v>
      </c>
      <c r="AD61" s="744" t="str">
        <f>(IF(AD4-$G$61&lt;=0,"-",(IF(AD4-$G$61&lt;=$J$61,$K$61,"-"))))</f>
        <v>-</v>
      </c>
      <c r="AE61" s="411" t="str">
        <f>(IF(AE4-$G$61&lt;=0,"-",(IF(AE4-$G$61&lt;=$J$61,$K$61,"-"))))</f>
        <v>-</v>
      </c>
      <c r="AF61" s="32"/>
    </row>
    <row r="62" spans="1:32" ht="14.15" customHeight="1" x14ac:dyDescent="0.2">
      <c r="A62" s="2088"/>
      <c r="B62" s="2006"/>
      <c r="C62" s="33"/>
      <c r="D62" s="25"/>
      <c r="E62" s="25"/>
      <c r="F62" s="56"/>
      <c r="G62" s="57"/>
      <c r="H62" s="29"/>
      <c r="I62" s="433" t="str">
        <f t="shared" si="97"/>
        <v>-</v>
      </c>
      <c r="J62" s="36"/>
      <c r="K62" s="433" t="str">
        <f t="shared" si="98"/>
        <v>-</v>
      </c>
      <c r="L62" s="37"/>
      <c r="M62" s="433" t="str">
        <f t="shared" si="99"/>
        <v>-</v>
      </c>
      <c r="N62" s="31"/>
      <c r="O62" s="2078"/>
      <c r="P62" s="2078"/>
      <c r="Q62" s="414" t="str">
        <f t="shared" si="100"/>
        <v>-</v>
      </c>
      <c r="R62" s="395" t="str">
        <f t="shared" ref="R62:AB62" si="102">(IF(R4-$G$62&lt;=0,"-",(IF(R4-$G$62&lt;=$J$62,$K$62,"-"))))</f>
        <v>-</v>
      </c>
      <c r="S62" s="395" t="str">
        <f t="shared" si="102"/>
        <v>-</v>
      </c>
      <c r="T62" s="395" t="str">
        <f t="shared" si="102"/>
        <v>-</v>
      </c>
      <c r="U62" s="395" t="str">
        <f t="shared" si="102"/>
        <v>-</v>
      </c>
      <c r="V62" s="395" t="str">
        <f t="shared" si="102"/>
        <v>-</v>
      </c>
      <c r="W62" s="395" t="str">
        <f t="shared" si="102"/>
        <v>-</v>
      </c>
      <c r="X62" s="395" t="str">
        <f t="shared" si="102"/>
        <v>-</v>
      </c>
      <c r="Y62" s="395" t="str">
        <f t="shared" si="102"/>
        <v>-</v>
      </c>
      <c r="Z62" s="395" t="str">
        <f t="shared" si="102"/>
        <v>-</v>
      </c>
      <c r="AA62" s="395" t="str">
        <f t="shared" si="102"/>
        <v>-</v>
      </c>
      <c r="AB62" s="744" t="str">
        <f t="shared" si="102"/>
        <v>-</v>
      </c>
      <c r="AC62" s="395" t="str">
        <f>(IF(AC4-$G$62&lt;=0,"-",(IF(AC4-$G$62&lt;=$J$62,$K$62,"-"))))</f>
        <v>-</v>
      </c>
      <c r="AD62" s="744" t="str">
        <f>(IF(AD4-$G$62&lt;=0,"-",(IF(AD4-$G$62&lt;=$J$62,$K$62,"-"))))</f>
        <v>-</v>
      </c>
      <c r="AE62" s="411" t="str">
        <f>(IF(AE4-$G$62&lt;=0,"-",(IF(AE4-$G$62&lt;=$J$62,$K$62,"-"))))</f>
        <v>-</v>
      </c>
      <c r="AF62" s="32"/>
    </row>
    <row r="63" spans="1:32" ht="14.15" customHeight="1" x14ac:dyDescent="0.2">
      <c r="A63" s="2088"/>
      <c r="B63" s="2006"/>
      <c r="C63" s="33"/>
      <c r="D63" s="25"/>
      <c r="E63" s="25"/>
      <c r="F63" s="56"/>
      <c r="G63" s="57"/>
      <c r="H63" s="29"/>
      <c r="I63" s="433" t="str">
        <f t="shared" si="97"/>
        <v>-</v>
      </c>
      <c r="J63" s="36"/>
      <c r="K63" s="433" t="str">
        <f t="shared" si="98"/>
        <v>-</v>
      </c>
      <c r="L63" s="37"/>
      <c r="M63" s="433" t="str">
        <f t="shared" si="99"/>
        <v>-</v>
      </c>
      <c r="N63" s="31"/>
      <c r="O63" s="2078"/>
      <c r="P63" s="2078"/>
      <c r="Q63" s="414" t="str">
        <f t="shared" si="100"/>
        <v>-</v>
      </c>
      <c r="R63" s="395" t="str">
        <f t="shared" ref="R63:AB63" si="103">(IF(R4-$G$63&lt;=0,"-",(IF(R4-$G$63&lt;=$J$63,$K$63,"-"))))</f>
        <v>-</v>
      </c>
      <c r="S63" s="395" t="str">
        <f t="shared" si="103"/>
        <v>-</v>
      </c>
      <c r="T63" s="395" t="str">
        <f t="shared" si="103"/>
        <v>-</v>
      </c>
      <c r="U63" s="395" t="str">
        <f t="shared" si="103"/>
        <v>-</v>
      </c>
      <c r="V63" s="395" t="str">
        <f t="shared" si="103"/>
        <v>-</v>
      </c>
      <c r="W63" s="395" t="str">
        <f t="shared" si="103"/>
        <v>-</v>
      </c>
      <c r="X63" s="395" t="str">
        <f t="shared" si="103"/>
        <v>-</v>
      </c>
      <c r="Y63" s="395" t="str">
        <f t="shared" si="103"/>
        <v>-</v>
      </c>
      <c r="Z63" s="395" t="str">
        <f t="shared" si="103"/>
        <v>-</v>
      </c>
      <c r="AA63" s="395" t="str">
        <f t="shared" si="103"/>
        <v>-</v>
      </c>
      <c r="AB63" s="744" t="str">
        <f t="shared" si="103"/>
        <v>-</v>
      </c>
      <c r="AC63" s="395" t="str">
        <f>(IF(AC4-$G$63&lt;=0,"-",(IF(AC4-$G$63&lt;=$J$63,$K$63,"-"))))</f>
        <v>-</v>
      </c>
      <c r="AD63" s="744" t="str">
        <f>(IF(AD4-$G$63&lt;=0,"-",(IF(AD4-$G$63&lt;=$J$63,$K$63,"-"))))</f>
        <v>-</v>
      </c>
      <c r="AE63" s="411" t="str">
        <f>(IF(AE4-$G$63&lt;=0,"-",(IF(AE4-$G$63&lt;=$J$63,$K$63,"-"))))</f>
        <v>-</v>
      </c>
      <c r="AF63" s="32"/>
    </row>
    <row r="64" spans="1:32" ht="14.15" customHeight="1" x14ac:dyDescent="0.2">
      <c r="A64" s="2088"/>
      <c r="B64" s="2006"/>
      <c r="C64" s="33"/>
      <c r="D64" s="25"/>
      <c r="E64" s="25"/>
      <c r="F64" s="56"/>
      <c r="G64" s="57"/>
      <c r="H64" s="29"/>
      <c r="I64" s="433" t="str">
        <f t="shared" si="97"/>
        <v>-</v>
      </c>
      <c r="J64" s="36"/>
      <c r="K64" s="433" t="str">
        <f t="shared" si="98"/>
        <v>-</v>
      </c>
      <c r="L64" s="37"/>
      <c r="M64" s="433" t="str">
        <f t="shared" si="99"/>
        <v>-</v>
      </c>
      <c r="N64" s="31"/>
      <c r="O64" s="2078"/>
      <c r="P64" s="2078"/>
      <c r="Q64" s="414" t="str">
        <f t="shared" si="100"/>
        <v>-</v>
      </c>
      <c r="R64" s="395" t="str">
        <f t="shared" ref="R64:AB64" si="104">(IF(R4-$G$64&lt;=0,"-",(IF(R4-$G$64&lt;=$J$64,$K$64,"-"))))</f>
        <v>-</v>
      </c>
      <c r="S64" s="395" t="str">
        <f t="shared" si="104"/>
        <v>-</v>
      </c>
      <c r="T64" s="395" t="str">
        <f t="shared" si="104"/>
        <v>-</v>
      </c>
      <c r="U64" s="395" t="str">
        <f t="shared" si="104"/>
        <v>-</v>
      </c>
      <c r="V64" s="395" t="str">
        <f t="shared" si="104"/>
        <v>-</v>
      </c>
      <c r="W64" s="395" t="str">
        <f t="shared" si="104"/>
        <v>-</v>
      </c>
      <c r="X64" s="395" t="str">
        <f t="shared" si="104"/>
        <v>-</v>
      </c>
      <c r="Y64" s="395" t="str">
        <f t="shared" si="104"/>
        <v>-</v>
      </c>
      <c r="Z64" s="395" t="str">
        <f t="shared" si="104"/>
        <v>-</v>
      </c>
      <c r="AA64" s="395" t="str">
        <f t="shared" si="104"/>
        <v>-</v>
      </c>
      <c r="AB64" s="744" t="str">
        <f t="shared" si="104"/>
        <v>-</v>
      </c>
      <c r="AC64" s="395" t="str">
        <f>(IF(AC4-$G$64&lt;=0,"-",(IF(AC4-$G$64&lt;=$J$64,$K$64,"-"))))</f>
        <v>-</v>
      </c>
      <c r="AD64" s="744" t="str">
        <f>(IF(AD4-$G$64&lt;=0,"-",(IF(AD4-$G$64&lt;=$J$64,$K$64,"-"))))</f>
        <v>-</v>
      </c>
      <c r="AE64" s="411" t="str">
        <f>(IF(AE4-$G$64&lt;=0,"-",(IF(AE4-$G$64&lt;=$J$64,$K$64,"-"))))</f>
        <v>-</v>
      </c>
      <c r="AF64" s="32"/>
    </row>
    <row r="65" spans="1:32" ht="14.15" customHeight="1" x14ac:dyDescent="0.2">
      <c r="A65" s="2088"/>
      <c r="B65" s="2006"/>
      <c r="C65" s="33"/>
      <c r="D65" s="25"/>
      <c r="E65" s="25"/>
      <c r="F65" s="56"/>
      <c r="G65" s="57"/>
      <c r="H65" s="29"/>
      <c r="I65" s="433" t="str">
        <f t="shared" si="97"/>
        <v>-</v>
      </c>
      <c r="J65" s="36"/>
      <c r="K65" s="433" t="str">
        <f t="shared" si="98"/>
        <v>-</v>
      </c>
      <c r="L65" s="37"/>
      <c r="M65" s="433" t="str">
        <f t="shared" si="99"/>
        <v>-</v>
      </c>
      <c r="N65" s="31"/>
      <c r="O65" s="2078"/>
      <c r="P65" s="2078"/>
      <c r="Q65" s="414" t="str">
        <f t="shared" si="100"/>
        <v>-</v>
      </c>
      <c r="R65" s="395" t="str">
        <f t="shared" ref="R65:AB65" si="105">(IF(R4-$G$65&lt;=0,"-",(IF(R4-$G$65&lt;=$J$65,$K$65,"-"))))</f>
        <v>-</v>
      </c>
      <c r="S65" s="395" t="str">
        <f t="shared" si="105"/>
        <v>-</v>
      </c>
      <c r="T65" s="395" t="str">
        <f t="shared" si="105"/>
        <v>-</v>
      </c>
      <c r="U65" s="395" t="str">
        <f t="shared" si="105"/>
        <v>-</v>
      </c>
      <c r="V65" s="395" t="str">
        <f t="shared" si="105"/>
        <v>-</v>
      </c>
      <c r="W65" s="395" t="str">
        <f t="shared" si="105"/>
        <v>-</v>
      </c>
      <c r="X65" s="395" t="str">
        <f t="shared" si="105"/>
        <v>-</v>
      </c>
      <c r="Y65" s="395" t="str">
        <f t="shared" si="105"/>
        <v>-</v>
      </c>
      <c r="Z65" s="395" t="str">
        <f t="shared" si="105"/>
        <v>-</v>
      </c>
      <c r="AA65" s="395" t="str">
        <f t="shared" si="105"/>
        <v>-</v>
      </c>
      <c r="AB65" s="744" t="str">
        <f t="shared" si="105"/>
        <v>-</v>
      </c>
      <c r="AC65" s="395" t="str">
        <f>(IF(AC4-$G$65&lt;=0,"-",(IF(AC4-$G$65&lt;=$J$65,$K$65,"-"))))</f>
        <v>-</v>
      </c>
      <c r="AD65" s="744" t="str">
        <f>(IF(AD4-$G$65&lt;=0,"-",(IF(AD4-$G$65&lt;=$J$65,$K$65,"-"))))</f>
        <v>-</v>
      </c>
      <c r="AE65" s="411" t="str">
        <f>(IF(AE4-$G$65&lt;=0,"-",(IF(AE4-$G$65&lt;=$J$65,$K$65,"-"))))</f>
        <v>-</v>
      </c>
      <c r="AF65" s="32"/>
    </row>
    <row r="66" spans="1:32" ht="14.15" customHeight="1" x14ac:dyDescent="0.2">
      <c r="A66" s="2088"/>
      <c r="B66" s="2006"/>
      <c r="C66" s="33"/>
      <c r="D66" s="25"/>
      <c r="E66" s="25"/>
      <c r="F66" s="56"/>
      <c r="G66" s="57"/>
      <c r="H66" s="29"/>
      <c r="I66" s="433" t="str">
        <f t="shared" si="97"/>
        <v>-</v>
      </c>
      <c r="J66" s="36"/>
      <c r="K66" s="433" t="str">
        <f t="shared" si="98"/>
        <v>-</v>
      </c>
      <c r="L66" s="37"/>
      <c r="M66" s="433" t="str">
        <f t="shared" si="99"/>
        <v>-</v>
      </c>
      <c r="N66" s="31"/>
      <c r="O66" s="2078"/>
      <c r="P66" s="2078"/>
      <c r="Q66" s="414" t="str">
        <f t="shared" si="100"/>
        <v>-</v>
      </c>
      <c r="R66" s="395" t="str">
        <f t="shared" ref="R66:AB66" si="106">(IF(R4-$G$66&lt;=0,"-",(IF(R4-$G$66&lt;=$J$66,$K$66,"-"))))</f>
        <v>-</v>
      </c>
      <c r="S66" s="395" t="str">
        <f t="shared" si="106"/>
        <v>-</v>
      </c>
      <c r="T66" s="395" t="str">
        <f t="shared" si="106"/>
        <v>-</v>
      </c>
      <c r="U66" s="395" t="str">
        <f t="shared" si="106"/>
        <v>-</v>
      </c>
      <c r="V66" s="395" t="str">
        <f t="shared" si="106"/>
        <v>-</v>
      </c>
      <c r="W66" s="395" t="str">
        <f t="shared" si="106"/>
        <v>-</v>
      </c>
      <c r="X66" s="395" t="str">
        <f t="shared" si="106"/>
        <v>-</v>
      </c>
      <c r="Y66" s="395" t="str">
        <f t="shared" si="106"/>
        <v>-</v>
      </c>
      <c r="Z66" s="395" t="str">
        <f t="shared" si="106"/>
        <v>-</v>
      </c>
      <c r="AA66" s="395" t="str">
        <f t="shared" si="106"/>
        <v>-</v>
      </c>
      <c r="AB66" s="744" t="str">
        <f t="shared" si="106"/>
        <v>-</v>
      </c>
      <c r="AC66" s="395" t="str">
        <f>(IF(AC4-$G$66&lt;=0,"-",(IF(AC4-$G$66&lt;=$J$66,$K$66,"-"))))</f>
        <v>-</v>
      </c>
      <c r="AD66" s="744" t="str">
        <f>(IF(AD4-$G$66&lt;=0,"-",(IF(AD4-$G$66&lt;=$J$66,$K$66,"-"))))</f>
        <v>-</v>
      </c>
      <c r="AE66" s="411" t="str">
        <f>(IF(AE4-$G$66&lt;=0,"-",(IF(AE4-$G$66&lt;=$J$66,$K$66,"-"))))</f>
        <v>-</v>
      </c>
      <c r="AF66" s="32"/>
    </row>
    <row r="67" spans="1:32" ht="14.15" customHeight="1" x14ac:dyDescent="0.2">
      <c r="A67" s="2088"/>
      <c r="B67" s="2006"/>
      <c r="C67" s="33"/>
      <c r="D67" s="25"/>
      <c r="E67" s="25"/>
      <c r="F67" s="56"/>
      <c r="G67" s="57"/>
      <c r="H67" s="29"/>
      <c r="I67" s="433" t="str">
        <f t="shared" si="97"/>
        <v>-</v>
      </c>
      <c r="J67" s="36"/>
      <c r="K67" s="433" t="str">
        <f t="shared" si="98"/>
        <v>-</v>
      </c>
      <c r="L67" s="37"/>
      <c r="M67" s="433" t="str">
        <f t="shared" si="99"/>
        <v>-</v>
      </c>
      <c r="N67" s="31"/>
      <c r="O67" s="2078"/>
      <c r="P67" s="2078"/>
      <c r="Q67" s="414" t="str">
        <f t="shared" si="100"/>
        <v>-</v>
      </c>
      <c r="R67" s="395" t="str">
        <f t="shared" ref="R67:AB67" si="107">(IF(R4-$G$67&lt;=0,"-",(IF(R4-$G$67&lt;=$J$67,$K$67,"-"))))</f>
        <v>-</v>
      </c>
      <c r="S67" s="395" t="str">
        <f t="shared" si="107"/>
        <v>-</v>
      </c>
      <c r="T67" s="395" t="str">
        <f t="shared" si="107"/>
        <v>-</v>
      </c>
      <c r="U67" s="395" t="str">
        <f t="shared" si="107"/>
        <v>-</v>
      </c>
      <c r="V67" s="395" t="str">
        <f t="shared" si="107"/>
        <v>-</v>
      </c>
      <c r="W67" s="395" t="str">
        <f t="shared" si="107"/>
        <v>-</v>
      </c>
      <c r="X67" s="395" t="str">
        <f t="shared" si="107"/>
        <v>-</v>
      </c>
      <c r="Y67" s="395" t="str">
        <f t="shared" si="107"/>
        <v>-</v>
      </c>
      <c r="Z67" s="395" t="str">
        <f t="shared" si="107"/>
        <v>-</v>
      </c>
      <c r="AA67" s="395" t="str">
        <f t="shared" si="107"/>
        <v>-</v>
      </c>
      <c r="AB67" s="744" t="str">
        <f t="shared" si="107"/>
        <v>-</v>
      </c>
      <c r="AC67" s="395" t="str">
        <f>(IF(AC4-$G$67&lt;=0,"-",(IF(AC4-$G$67&lt;=$J$67,$K$67,"-"))))</f>
        <v>-</v>
      </c>
      <c r="AD67" s="744" t="str">
        <f>(IF(AD4-$G$67&lt;=0,"-",(IF(AD4-$G$67&lt;=$J$67,$K$67,"-"))))</f>
        <v>-</v>
      </c>
      <c r="AE67" s="411" t="str">
        <f>(IF(AE4-$G$67&lt;=0,"-",(IF(AE4-$G$67&lt;=$J$67,$K$67,"-"))))</f>
        <v>-</v>
      </c>
      <c r="AF67" s="32"/>
    </row>
    <row r="68" spans="1:32" ht="14.15" customHeight="1" x14ac:dyDescent="0.2">
      <c r="A68" s="2088"/>
      <c r="B68" s="2006"/>
      <c r="C68" s="33"/>
      <c r="D68" s="25"/>
      <c r="E68" s="25"/>
      <c r="F68" s="56"/>
      <c r="G68" s="57"/>
      <c r="H68" s="29"/>
      <c r="I68" s="433" t="str">
        <f t="shared" si="97"/>
        <v>-</v>
      </c>
      <c r="J68" s="36"/>
      <c r="K68" s="433" t="str">
        <f t="shared" si="98"/>
        <v>-</v>
      </c>
      <c r="L68" s="37"/>
      <c r="M68" s="433" t="str">
        <f t="shared" si="99"/>
        <v>-</v>
      </c>
      <c r="N68" s="31"/>
      <c r="O68" s="2078"/>
      <c r="P68" s="2078"/>
      <c r="Q68" s="414" t="str">
        <f t="shared" si="100"/>
        <v>-</v>
      </c>
      <c r="R68" s="395" t="str">
        <f t="shared" ref="R68:AB68" si="108">(IF(R4-$G$68&lt;=0,"-",(IF(R4-$G$68&lt;=$J$68,$K$68,"-"))))</f>
        <v>-</v>
      </c>
      <c r="S68" s="395" t="str">
        <f t="shared" si="108"/>
        <v>-</v>
      </c>
      <c r="T68" s="395" t="str">
        <f t="shared" si="108"/>
        <v>-</v>
      </c>
      <c r="U68" s="395" t="str">
        <f t="shared" si="108"/>
        <v>-</v>
      </c>
      <c r="V68" s="395" t="str">
        <f t="shared" si="108"/>
        <v>-</v>
      </c>
      <c r="W68" s="395" t="str">
        <f t="shared" si="108"/>
        <v>-</v>
      </c>
      <c r="X68" s="395" t="str">
        <f t="shared" si="108"/>
        <v>-</v>
      </c>
      <c r="Y68" s="395" t="str">
        <f t="shared" si="108"/>
        <v>-</v>
      </c>
      <c r="Z68" s="395" t="str">
        <f t="shared" si="108"/>
        <v>-</v>
      </c>
      <c r="AA68" s="395" t="str">
        <f t="shared" si="108"/>
        <v>-</v>
      </c>
      <c r="AB68" s="744" t="str">
        <f t="shared" si="108"/>
        <v>-</v>
      </c>
      <c r="AC68" s="395" t="str">
        <f>(IF(AC4-$G$68&lt;=0,"-",(IF(AC4-$G$68&lt;=$J$68,$K$68,"-"))))</f>
        <v>-</v>
      </c>
      <c r="AD68" s="744" t="str">
        <f>(IF(AD4-$G$68&lt;=0,"-",(IF(AD4-$G$68&lt;=$J$68,$K$68,"-"))))</f>
        <v>-</v>
      </c>
      <c r="AE68" s="411" t="str">
        <f>(IF(AE4-$G$68&lt;=0,"-",(IF(AE4-$G$68&lt;=$J$68,$K$68,"-"))))</f>
        <v>-</v>
      </c>
      <c r="AF68" s="32"/>
    </row>
    <row r="69" spans="1:32" ht="14.15" customHeight="1" x14ac:dyDescent="0.2">
      <c r="A69" s="2088"/>
      <c r="B69" s="2006"/>
      <c r="C69" s="33"/>
      <c r="D69" s="25"/>
      <c r="E69" s="25"/>
      <c r="F69" s="56"/>
      <c r="G69" s="57"/>
      <c r="H69" s="29"/>
      <c r="I69" s="433" t="str">
        <f t="shared" si="97"/>
        <v>-</v>
      </c>
      <c r="J69" s="36"/>
      <c r="K69" s="433" t="str">
        <f t="shared" si="98"/>
        <v>-</v>
      </c>
      <c r="L69" s="37"/>
      <c r="M69" s="433" t="str">
        <f t="shared" si="99"/>
        <v>-</v>
      </c>
      <c r="N69" s="31"/>
      <c r="O69" s="2078"/>
      <c r="P69" s="2078"/>
      <c r="Q69" s="414" t="str">
        <f t="shared" si="100"/>
        <v>-</v>
      </c>
      <c r="R69" s="395" t="str">
        <f t="shared" ref="R69:AB69" si="109">(IF(R4-$G$69&lt;=0,"-",(IF(R4-$G$69&lt;=$J$69,$K$69,"-"))))</f>
        <v>-</v>
      </c>
      <c r="S69" s="395" t="str">
        <f t="shared" si="109"/>
        <v>-</v>
      </c>
      <c r="T69" s="395" t="str">
        <f t="shared" si="109"/>
        <v>-</v>
      </c>
      <c r="U69" s="395" t="str">
        <f t="shared" si="109"/>
        <v>-</v>
      </c>
      <c r="V69" s="395" t="str">
        <f t="shared" si="109"/>
        <v>-</v>
      </c>
      <c r="W69" s="395" t="str">
        <f t="shared" si="109"/>
        <v>-</v>
      </c>
      <c r="X69" s="395" t="str">
        <f t="shared" si="109"/>
        <v>-</v>
      </c>
      <c r="Y69" s="395" t="str">
        <f t="shared" si="109"/>
        <v>-</v>
      </c>
      <c r="Z69" s="395" t="str">
        <f t="shared" si="109"/>
        <v>-</v>
      </c>
      <c r="AA69" s="395" t="str">
        <f t="shared" si="109"/>
        <v>-</v>
      </c>
      <c r="AB69" s="744" t="str">
        <f t="shared" si="109"/>
        <v>-</v>
      </c>
      <c r="AC69" s="395" t="str">
        <f>(IF(AC4-$G$69&lt;=0,"-",(IF(AC4-$G$69&lt;=$J$69,$K$69,"-"))))</f>
        <v>-</v>
      </c>
      <c r="AD69" s="744" t="str">
        <f>(IF(AD4-$G$69&lt;=0,"-",(IF(AD4-$G$69&lt;=$J$69,$K$69,"-"))))</f>
        <v>-</v>
      </c>
      <c r="AE69" s="411" t="str">
        <f>(IF(AE4-$G$69&lt;=0,"-",(IF(AE4-$G$69&lt;=$J$69,$K$69,"-"))))</f>
        <v>-</v>
      </c>
      <c r="AF69" s="32"/>
    </row>
    <row r="70" spans="1:32" ht="14.15" customHeight="1" x14ac:dyDescent="0.2">
      <c r="A70" s="2088"/>
      <c r="B70" s="2006"/>
      <c r="C70" s="33"/>
      <c r="D70" s="25"/>
      <c r="E70" s="33"/>
      <c r="F70" s="34"/>
      <c r="G70" s="35"/>
      <c r="H70" s="29"/>
      <c r="I70" s="433" t="str">
        <f>IF(F70&lt;=0,"-",F70*(1-H70/100))</f>
        <v>-</v>
      </c>
      <c r="J70" s="36"/>
      <c r="K70" s="433" t="str">
        <f>IF(J70&lt;=0,"-",ROUND(I70/J70,0))</f>
        <v>-</v>
      </c>
      <c r="L70" s="37"/>
      <c r="M70" s="433" t="str">
        <f>IF(J70&lt;=0,"-",ROUND(F70*L70/J70,0))</f>
        <v>-</v>
      </c>
      <c r="N70" s="38"/>
      <c r="O70" s="2078"/>
      <c r="P70" s="2078"/>
      <c r="Q70" s="396" t="str">
        <f>IF(C70="","-",C70)</f>
        <v>-</v>
      </c>
      <c r="R70" s="395" t="str">
        <f t="shared" ref="R70:AB70" si="110">(IF(R4-$G$70&lt;=0,"-",(IF(R4-$G$70&lt;=$J$70,$K$70,"-"))))</f>
        <v>-</v>
      </c>
      <c r="S70" s="395" t="str">
        <f t="shared" si="110"/>
        <v>-</v>
      </c>
      <c r="T70" s="395" t="str">
        <f t="shared" si="110"/>
        <v>-</v>
      </c>
      <c r="U70" s="395" t="str">
        <f t="shared" si="110"/>
        <v>-</v>
      </c>
      <c r="V70" s="395" t="str">
        <f t="shared" si="110"/>
        <v>-</v>
      </c>
      <c r="W70" s="395" t="str">
        <f t="shared" si="110"/>
        <v>-</v>
      </c>
      <c r="X70" s="395" t="str">
        <f t="shared" si="110"/>
        <v>-</v>
      </c>
      <c r="Y70" s="395" t="str">
        <f t="shared" si="110"/>
        <v>-</v>
      </c>
      <c r="Z70" s="395" t="str">
        <f t="shared" si="110"/>
        <v>-</v>
      </c>
      <c r="AA70" s="395" t="str">
        <f t="shared" si="110"/>
        <v>-</v>
      </c>
      <c r="AB70" s="744" t="str">
        <f t="shared" si="110"/>
        <v>-</v>
      </c>
      <c r="AC70" s="395" t="str">
        <f>(IF(AC4-$G$70&lt;=0,"-",(IF(AC4-$G$70&lt;=$J$70,$K$70,"-"))))</f>
        <v>-</v>
      </c>
      <c r="AD70" s="744" t="str">
        <f>(IF(AD4-$G$70&lt;=0,"-",(IF(AD4-$G$70&lt;=$J$70,$K$70,"-"))))</f>
        <v>-</v>
      </c>
      <c r="AE70" s="411" t="str">
        <f>(IF(AE4-$G$70&lt;=0,"-",(IF(AE4-$G$70&lt;=$J$70,$K$70,"-"))))</f>
        <v>-</v>
      </c>
      <c r="AF70" s="39"/>
    </row>
    <row r="71" spans="1:32" ht="14.15" customHeight="1" x14ac:dyDescent="0.2">
      <c r="A71" s="2088"/>
      <c r="B71" s="2006"/>
      <c r="C71" s="33"/>
      <c r="D71" s="25"/>
      <c r="E71" s="33"/>
      <c r="F71" s="34"/>
      <c r="G71" s="35"/>
      <c r="H71" s="29"/>
      <c r="I71" s="433" t="str">
        <f>IF(F71&lt;=0,"-",F71*(1-H71/100))</f>
        <v>-</v>
      </c>
      <c r="J71" s="36"/>
      <c r="K71" s="433" t="str">
        <f>IF(J71&lt;=0,"-",ROUND(I71/J71,0))</f>
        <v>-</v>
      </c>
      <c r="L71" s="37"/>
      <c r="M71" s="433" t="str">
        <f>IF(J71&lt;=0,"-",ROUND(F71*L71/J71,0))</f>
        <v>-</v>
      </c>
      <c r="N71" s="38"/>
      <c r="O71" s="2078"/>
      <c r="P71" s="2078"/>
      <c r="Q71" s="396" t="str">
        <f>IF(C71="","-",C71)</f>
        <v>-</v>
      </c>
      <c r="R71" s="395" t="str">
        <f t="shared" ref="R71:AB71" si="111">(IF(R4-$G$71&lt;=0,"-",(IF(R4-$G$71&lt;=$J$71,$K$71,"-"))))</f>
        <v>-</v>
      </c>
      <c r="S71" s="395" t="str">
        <f t="shared" si="111"/>
        <v>-</v>
      </c>
      <c r="T71" s="395" t="str">
        <f t="shared" si="111"/>
        <v>-</v>
      </c>
      <c r="U71" s="395" t="str">
        <f t="shared" si="111"/>
        <v>-</v>
      </c>
      <c r="V71" s="395" t="str">
        <f t="shared" si="111"/>
        <v>-</v>
      </c>
      <c r="W71" s="395" t="str">
        <f t="shared" si="111"/>
        <v>-</v>
      </c>
      <c r="X71" s="395" t="str">
        <f t="shared" si="111"/>
        <v>-</v>
      </c>
      <c r="Y71" s="395" t="str">
        <f t="shared" si="111"/>
        <v>-</v>
      </c>
      <c r="Z71" s="395" t="str">
        <f t="shared" si="111"/>
        <v>-</v>
      </c>
      <c r="AA71" s="395" t="str">
        <f t="shared" si="111"/>
        <v>-</v>
      </c>
      <c r="AB71" s="744" t="str">
        <f t="shared" si="111"/>
        <v>-</v>
      </c>
      <c r="AC71" s="395" t="str">
        <f>(IF(AC4-$G$71&lt;=0,"-",(IF(AC4-$G$71&lt;=$J$71,$K$71,"-"))))</f>
        <v>-</v>
      </c>
      <c r="AD71" s="744" t="str">
        <f>(IF(AD4-$G$71&lt;=0,"-",(IF(AD4-$G$71&lt;=$J$71,$K$71,"-"))))</f>
        <v>-</v>
      </c>
      <c r="AE71" s="411" t="str">
        <f>(IF(AE4-$G$71&lt;=0,"-",(IF(AE4-$G$71&lt;=$J$71,$K$71,"-"))))</f>
        <v>-</v>
      </c>
      <c r="AF71" s="39"/>
    </row>
    <row r="72" spans="1:32" ht="14.15" customHeight="1" x14ac:dyDescent="0.2">
      <c r="A72" s="2088"/>
      <c r="B72" s="2006"/>
      <c r="C72" s="33"/>
      <c r="D72" s="33"/>
      <c r="E72" s="33"/>
      <c r="F72" s="34"/>
      <c r="G72" s="35"/>
      <c r="H72" s="29"/>
      <c r="I72" s="433" t="str">
        <f>IF(F72&lt;=0,"-",F72*(1-H72/100))</f>
        <v>-</v>
      </c>
      <c r="J72" s="36"/>
      <c r="K72" s="433" t="str">
        <f>IF(J72&lt;=0,"-",ROUND(I72/J72,0))</f>
        <v>-</v>
      </c>
      <c r="L72" s="37"/>
      <c r="M72" s="433" t="str">
        <f>IF(J72&lt;=0,"-",ROUND(F72*L72/J72,0))</f>
        <v>-</v>
      </c>
      <c r="N72" s="38"/>
      <c r="O72" s="2078"/>
      <c r="P72" s="2078"/>
      <c r="Q72" s="396" t="str">
        <f>IF(C72="","-",C72)</f>
        <v>-</v>
      </c>
      <c r="R72" s="395" t="str">
        <f t="shared" ref="R72:AB72" si="112">(IF(R4-$G$72&lt;=0,"-",(IF(R4-$G$72&lt;=$J$72,$K$72,"-"))))</f>
        <v>-</v>
      </c>
      <c r="S72" s="395" t="str">
        <f t="shared" si="112"/>
        <v>-</v>
      </c>
      <c r="T72" s="395" t="str">
        <f t="shared" si="112"/>
        <v>-</v>
      </c>
      <c r="U72" s="395" t="str">
        <f t="shared" si="112"/>
        <v>-</v>
      </c>
      <c r="V72" s="395" t="str">
        <f t="shared" si="112"/>
        <v>-</v>
      </c>
      <c r="W72" s="395" t="str">
        <f t="shared" si="112"/>
        <v>-</v>
      </c>
      <c r="X72" s="395" t="str">
        <f t="shared" si="112"/>
        <v>-</v>
      </c>
      <c r="Y72" s="395" t="str">
        <f t="shared" si="112"/>
        <v>-</v>
      </c>
      <c r="Z72" s="395" t="str">
        <f t="shared" si="112"/>
        <v>-</v>
      </c>
      <c r="AA72" s="395" t="str">
        <f t="shared" si="112"/>
        <v>-</v>
      </c>
      <c r="AB72" s="744" t="str">
        <f t="shared" si="112"/>
        <v>-</v>
      </c>
      <c r="AC72" s="395" t="str">
        <f>(IF(AC4-$G$72&lt;=0,"-",(IF(AC4-$G$72&lt;=$J$72,$K$72,"-"))))</f>
        <v>-</v>
      </c>
      <c r="AD72" s="744" t="str">
        <f>(IF(AD4-$G$72&lt;=0,"-",(IF(AD4-$G$72&lt;=$J$72,$K$72,"-"))))</f>
        <v>-</v>
      </c>
      <c r="AE72" s="411" t="str">
        <f>(IF(AE4-$G$72&lt;=0,"-",(IF(AE4-$G$72&lt;=$J$72,$K$72,"-"))))</f>
        <v>-</v>
      </c>
      <c r="AF72" s="39"/>
    </row>
    <row r="73" spans="1:32" ht="14.15" customHeight="1" x14ac:dyDescent="0.2">
      <c r="A73" s="2088"/>
      <c r="B73" s="2006"/>
      <c r="C73" s="33"/>
      <c r="D73" s="33"/>
      <c r="E73" s="33"/>
      <c r="F73" s="34"/>
      <c r="G73" s="35"/>
      <c r="H73" s="29"/>
      <c r="I73" s="433" t="str">
        <f>IF(F73&lt;=0,"-",F73*(1-H73/100))</f>
        <v>-</v>
      </c>
      <c r="J73" s="36"/>
      <c r="K73" s="433" t="str">
        <f>IF(J73&lt;=0,"-",ROUND(I73/J73,0))</f>
        <v>-</v>
      </c>
      <c r="L73" s="37"/>
      <c r="M73" s="433" t="str">
        <f>IF(J73&lt;=0,"-",ROUND(F73*L73/J73,0))</f>
        <v>-</v>
      </c>
      <c r="N73" s="38"/>
      <c r="O73" s="2078"/>
      <c r="P73" s="2078"/>
      <c r="Q73" s="396" t="str">
        <f>IF(C73="","-",C73)</f>
        <v>-</v>
      </c>
      <c r="R73" s="395" t="str">
        <f t="shared" ref="R73:AB73" si="113">(IF(R4-$G$73&lt;=0,"-",(IF(R4-$G$73&lt;=$J$73,$K$73,"-"))))</f>
        <v>-</v>
      </c>
      <c r="S73" s="395" t="str">
        <f t="shared" si="113"/>
        <v>-</v>
      </c>
      <c r="T73" s="395" t="str">
        <f t="shared" si="113"/>
        <v>-</v>
      </c>
      <c r="U73" s="395" t="str">
        <f t="shared" si="113"/>
        <v>-</v>
      </c>
      <c r="V73" s="395" t="str">
        <f t="shared" si="113"/>
        <v>-</v>
      </c>
      <c r="W73" s="395" t="str">
        <f t="shared" si="113"/>
        <v>-</v>
      </c>
      <c r="X73" s="395" t="str">
        <f t="shared" si="113"/>
        <v>-</v>
      </c>
      <c r="Y73" s="395" t="str">
        <f t="shared" si="113"/>
        <v>-</v>
      </c>
      <c r="Z73" s="395" t="str">
        <f t="shared" si="113"/>
        <v>-</v>
      </c>
      <c r="AA73" s="395" t="str">
        <f t="shared" si="113"/>
        <v>-</v>
      </c>
      <c r="AB73" s="744" t="str">
        <f t="shared" si="113"/>
        <v>-</v>
      </c>
      <c r="AC73" s="395" t="str">
        <f>(IF(AC4-$G$73&lt;=0,"-",(IF(AC4-$G$73&lt;=$J$73,$K$73,"-"))))</f>
        <v>-</v>
      </c>
      <c r="AD73" s="744" t="str">
        <f>(IF(AD4-$G$73&lt;=0,"-",(IF(AD4-$G$73&lt;=$J$73,$K$73,"-"))))</f>
        <v>-</v>
      </c>
      <c r="AE73" s="411" t="str">
        <f>(IF(AE4-$G$73&lt;=0,"-",(IF(AE4-$G$73&lt;=$J$73,$K$73,"-"))))</f>
        <v>-</v>
      </c>
      <c r="AF73" s="39"/>
    </row>
    <row r="74" spans="1:32" ht="14.15" customHeight="1" thickBot="1" x14ac:dyDescent="0.25">
      <c r="A74" s="2088"/>
      <c r="B74" s="2091"/>
      <c r="C74" s="33"/>
      <c r="D74" s="33"/>
      <c r="E74" s="33"/>
      <c r="F74" s="34"/>
      <c r="G74" s="35"/>
      <c r="H74" s="29"/>
      <c r="I74" s="433" t="str">
        <f>IF(F74&lt;=0,"-",F74*(1-H74/100))</f>
        <v>-</v>
      </c>
      <c r="J74" s="36"/>
      <c r="K74" s="433" t="str">
        <f>IF(J74&lt;=0,"-",ROUND(I74/J74,0))</f>
        <v>-</v>
      </c>
      <c r="L74" s="37"/>
      <c r="M74" s="433" t="str">
        <f>IF(J74&lt;=0,"-",ROUND(F74*L74/J74,0))</f>
        <v>-</v>
      </c>
      <c r="N74" s="38"/>
      <c r="O74" s="2078"/>
      <c r="P74" s="2078"/>
      <c r="Q74" s="403" t="str">
        <f>IF(C74="","-",C74)</f>
        <v>-</v>
      </c>
      <c r="R74" s="399" t="str">
        <f t="shared" ref="R74:AB74" si="114">(IF(R4-$G$74&lt;=0,"-",(IF(R4-$G$74&lt;=$J$74,$K$74,"-"))))</f>
        <v>-</v>
      </c>
      <c r="S74" s="399" t="str">
        <f t="shared" si="114"/>
        <v>-</v>
      </c>
      <c r="T74" s="399" t="str">
        <f t="shared" si="114"/>
        <v>-</v>
      </c>
      <c r="U74" s="399" t="str">
        <f t="shared" si="114"/>
        <v>-</v>
      </c>
      <c r="V74" s="399" t="str">
        <f t="shared" si="114"/>
        <v>-</v>
      </c>
      <c r="W74" s="399" t="str">
        <f t="shared" si="114"/>
        <v>-</v>
      </c>
      <c r="X74" s="399" t="str">
        <f t="shared" si="114"/>
        <v>-</v>
      </c>
      <c r="Y74" s="399" t="str">
        <f t="shared" si="114"/>
        <v>-</v>
      </c>
      <c r="Z74" s="399" t="str">
        <f t="shared" si="114"/>
        <v>-</v>
      </c>
      <c r="AA74" s="399" t="str">
        <f t="shared" si="114"/>
        <v>-</v>
      </c>
      <c r="AB74" s="413" t="str">
        <f t="shared" si="114"/>
        <v>-</v>
      </c>
      <c r="AC74" s="399" t="str">
        <f>(IF(AC4-$G$74&lt;=0,"-",(IF(AC4-$G$74&lt;=$J$74,$K$74,"-"))))</f>
        <v>-</v>
      </c>
      <c r="AD74" s="413" t="str">
        <f>(IF(AD4-$G$74&lt;=0,"-",(IF(AD4-$G$74&lt;=$J$74,$K$74,"-"))))</f>
        <v>-</v>
      </c>
      <c r="AE74" s="415" t="str">
        <f>(IF(AE4-$G$74&lt;=0,"-",(IF(AE4-$G$74&lt;=$J$74,$K$74,"-"))))</f>
        <v>-</v>
      </c>
      <c r="AF74" s="46"/>
    </row>
    <row r="75" spans="1:32" ht="14.15" customHeight="1" thickBot="1" x14ac:dyDescent="0.25">
      <c r="A75" s="2089"/>
      <c r="B75" s="2092" t="s">
        <v>84</v>
      </c>
      <c r="C75" s="2093"/>
      <c r="D75" s="47"/>
      <c r="E75" s="47"/>
      <c r="F75" s="48"/>
      <c r="G75" s="77"/>
      <c r="H75" s="78"/>
      <c r="I75" s="1047">
        <f>SUM(I60:I74)</f>
        <v>0</v>
      </c>
      <c r="J75" s="51"/>
      <c r="K75" s="1047">
        <f>SUM(K60:K74)</f>
        <v>0</v>
      </c>
      <c r="L75" s="52"/>
      <c r="M75" s="1047">
        <f>SUM(M60:M74)</f>
        <v>0</v>
      </c>
      <c r="N75" s="53"/>
      <c r="O75" s="2078"/>
      <c r="P75" s="2079"/>
      <c r="Q75" s="416" t="s">
        <v>85</v>
      </c>
      <c r="R75" s="417">
        <f t="shared" ref="R75:AB75" si="115">SUM(R60:R74)</f>
        <v>0</v>
      </c>
      <c r="S75" s="417">
        <f t="shared" si="115"/>
        <v>0</v>
      </c>
      <c r="T75" s="417">
        <f t="shared" si="115"/>
        <v>0</v>
      </c>
      <c r="U75" s="417">
        <f t="shared" si="115"/>
        <v>0</v>
      </c>
      <c r="V75" s="417">
        <f t="shared" si="115"/>
        <v>0</v>
      </c>
      <c r="W75" s="417">
        <f t="shared" si="115"/>
        <v>0</v>
      </c>
      <c r="X75" s="417">
        <f t="shared" si="115"/>
        <v>0</v>
      </c>
      <c r="Y75" s="417">
        <f t="shared" si="115"/>
        <v>0</v>
      </c>
      <c r="Z75" s="417">
        <f t="shared" si="115"/>
        <v>0</v>
      </c>
      <c r="AA75" s="417">
        <f t="shared" si="115"/>
        <v>0</v>
      </c>
      <c r="AB75" s="749">
        <f t="shared" si="115"/>
        <v>0</v>
      </c>
      <c r="AC75" s="417">
        <f>SUM(AC60:AC74)</f>
        <v>0</v>
      </c>
      <c r="AD75" s="749">
        <f>SUM(AD60:AD74)</f>
        <v>0</v>
      </c>
      <c r="AE75" s="418">
        <f>SUM(AE60:AE74)</f>
        <v>0</v>
      </c>
      <c r="AF75" s="55"/>
    </row>
    <row r="76" spans="1:32" ht="14.15" customHeight="1" thickBot="1" x14ac:dyDescent="0.25">
      <c r="B76" s="20"/>
      <c r="C76" s="20"/>
      <c r="D76" s="60"/>
      <c r="E76" s="60"/>
      <c r="F76" s="61"/>
      <c r="G76" s="61"/>
      <c r="H76" s="61"/>
      <c r="I76" s="79"/>
      <c r="J76" s="64"/>
      <c r="K76" s="79"/>
      <c r="L76" s="67"/>
      <c r="M76" s="79"/>
      <c r="N76" s="67"/>
      <c r="O76" s="2079"/>
      <c r="P76" s="2080" t="s">
        <v>91</v>
      </c>
      <c r="Q76" s="2083"/>
      <c r="R76" s="419">
        <f t="shared" ref="R76:AB76" si="116">R75+R59</f>
        <v>0</v>
      </c>
      <c r="S76" s="408">
        <f t="shared" si="116"/>
        <v>0</v>
      </c>
      <c r="T76" s="408">
        <f t="shared" si="116"/>
        <v>0</v>
      </c>
      <c r="U76" s="408">
        <f t="shared" si="116"/>
        <v>0</v>
      </c>
      <c r="V76" s="408">
        <f t="shared" si="116"/>
        <v>0</v>
      </c>
      <c r="W76" s="408">
        <f t="shared" si="116"/>
        <v>0</v>
      </c>
      <c r="X76" s="408">
        <f t="shared" si="116"/>
        <v>0</v>
      </c>
      <c r="Y76" s="408">
        <f t="shared" si="116"/>
        <v>0</v>
      </c>
      <c r="Z76" s="408">
        <f t="shared" si="116"/>
        <v>0</v>
      </c>
      <c r="AA76" s="408">
        <f t="shared" si="116"/>
        <v>0</v>
      </c>
      <c r="AB76" s="747">
        <f t="shared" si="116"/>
        <v>0</v>
      </c>
      <c r="AC76" s="408">
        <f>AC75+AC59</f>
        <v>0</v>
      </c>
      <c r="AD76" s="747">
        <f>AD75+AD59</f>
        <v>0</v>
      </c>
      <c r="AE76" s="409">
        <f>AE75+AE59</f>
        <v>0</v>
      </c>
      <c r="AF76" s="68"/>
    </row>
    <row r="77" spans="1:32" ht="14.15" customHeight="1" thickBot="1" x14ac:dyDescent="0.25">
      <c r="B77" s="15" t="s">
        <v>92</v>
      </c>
      <c r="O77" s="2080" t="s">
        <v>93</v>
      </c>
      <c r="P77" s="2081"/>
      <c r="Q77" s="2082"/>
      <c r="R77" s="408">
        <f t="shared" ref="R77:AB77" si="117">R76+R40</f>
        <v>0</v>
      </c>
      <c r="S77" s="408">
        <f t="shared" si="117"/>
        <v>0</v>
      </c>
      <c r="T77" s="408">
        <f t="shared" si="117"/>
        <v>0</v>
      </c>
      <c r="U77" s="408">
        <f t="shared" si="117"/>
        <v>0</v>
      </c>
      <c r="V77" s="408">
        <f t="shared" si="117"/>
        <v>0</v>
      </c>
      <c r="W77" s="408">
        <f t="shared" si="117"/>
        <v>0</v>
      </c>
      <c r="X77" s="408">
        <f t="shared" si="117"/>
        <v>0</v>
      </c>
      <c r="Y77" s="408">
        <f t="shared" si="117"/>
        <v>0</v>
      </c>
      <c r="Z77" s="408">
        <f t="shared" si="117"/>
        <v>0</v>
      </c>
      <c r="AA77" s="408">
        <f t="shared" si="117"/>
        <v>0</v>
      </c>
      <c r="AB77" s="747">
        <f t="shared" si="117"/>
        <v>0</v>
      </c>
      <c r="AC77" s="408">
        <f>AC76+AC40</f>
        <v>0</v>
      </c>
      <c r="AD77" s="747">
        <f>AD76+AD40</f>
        <v>0</v>
      </c>
      <c r="AE77" s="409">
        <f>AE76+AE40</f>
        <v>0</v>
      </c>
      <c r="AF77" s="68"/>
    </row>
    <row r="78" spans="1:32" ht="14.15" customHeight="1" thickBot="1" x14ac:dyDescent="0.25">
      <c r="O78" s="60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80"/>
    </row>
    <row r="79" spans="1:32" ht="14.15" customHeight="1" x14ac:dyDescent="0.2">
      <c r="O79" s="2071" t="s">
        <v>94</v>
      </c>
      <c r="P79" s="2072"/>
      <c r="Q79" s="81" t="s">
        <v>95</v>
      </c>
      <c r="R79" s="82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741"/>
      <c r="AF79" s="75"/>
    </row>
    <row r="80" spans="1:32" ht="14.15" customHeight="1" x14ac:dyDescent="0.2">
      <c r="O80" s="2073"/>
      <c r="P80" s="2074"/>
      <c r="Q80" s="84" t="s">
        <v>96</v>
      </c>
      <c r="R80" s="85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742"/>
      <c r="AF80" s="39"/>
    </row>
    <row r="81" spans="1:33" ht="14.15" customHeight="1" thickBot="1" x14ac:dyDescent="0.25">
      <c r="O81" s="2075"/>
      <c r="P81" s="2076"/>
      <c r="Q81" s="87" t="s">
        <v>97</v>
      </c>
      <c r="R81" s="88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743"/>
      <c r="AF81" s="91"/>
    </row>
    <row r="82" spans="1:33" ht="30.75" customHeight="1" thickBot="1" x14ac:dyDescent="0.25">
      <c r="A82" s="117" t="s">
        <v>501</v>
      </c>
      <c r="B82" s="273"/>
      <c r="C82" s="273"/>
      <c r="D82" s="273"/>
      <c r="E82" s="273"/>
      <c r="F82" s="273"/>
      <c r="G82" s="276" t="s">
        <v>65</v>
      </c>
      <c r="H82" s="2055">
        <f>表紙!C19</f>
        <v>0</v>
      </c>
      <c r="I82" s="2055"/>
      <c r="K82" s="16"/>
      <c r="L82" s="2053"/>
      <c r="M82" s="2054"/>
      <c r="N82" s="15" t="s">
        <v>66</v>
      </c>
      <c r="O82" s="117" t="s">
        <v>501</v>
      </c>
      <c r="AC82" s="15" t="s">
        <v>66</v>
      </c>
    </row>
    <row r="83" spans="1:33" ht="24" customHeight="1" x14ac:dyDescent="0.2">
      <c r="A83" s="2047" t="s">
        <v>290</v>
      </c>
      <c r="B83" s="2048"/>
      <c r="C83" s="2049"/>
      <c r="D83" s="2096" t="s">
        <v>324</v>
      </c>
      <c r="E83" s="2045" t="s">
        <v>215</v>
      </c>
      <c r="F83" s="17" t="s">
        <v>69</v>
      </c>
      <c r="G83" s="18" t="s">
        <v>70</v>
      </c>
      <c r="H83" s="18" t="s">
        <v>71</v>
      </c>
      <c r="I83" s="19" t="s">
        <v>72</v>
      </c>
      <c r="J83" s="2098" t="s">
        <v>502</v>
      </c>
      <c r="K83" s="19" t="s">
        <v>73</v>
      </c>
      <c r="L83" s="19" t="s">
        <v>74</v>
      </c>
      <c r="M83" s="19" t="s">
        <v>75</v>
      </c>
      <c r="N83" s="2056" t="s">
        <v>76</v>
      </c>
      <c r="O83" s="2058" t="s">
        <v>289</v>
      </c>
      <c r="P83" s="2059"/>
      <c r="Q83" s="2060"/>
      <c r="R83" s="1336">
        <f>R4-2018</f>
        <v>8</v>
      </c>
      <c r="S83" s="1337">
        <f t="shared" ref="S83" si="118">R83+1</f>
        <v>9</v>
      </c>
      <c r="T83" s="1337">
        <f t="shared" ref="T83" si="119">S83+1</f>
        <v>10</v>
      </c>
      <c r="U83" s="1337">
        <f t="shared" ref="U83" si="120">T83+1</f>
        <v>11</v>
      </c>
      <c r="V83" s="1337">
        <f t="shared" ref="V83" si="121">U83+1</f>
        <v>12</v>
      </c>
      <c r="W83" s="1337">
        <f t="shared" ref="W83" si="122">V83+1</f>
        <v>13</v>
      </c>
      <c r="X83" s="1337">
        <f t="shared" ref="X83" si="123">W83+1</f>
        <v>14</v>
      </c>
      <c r="Y83" s="1337">
        <f t="shared" ref="Y83" si="124">X83+1</f>
        <v>15</v>
      </c>
      <c r="Z83" s="1337">
        <f t="shared" ref="Z83" si="125">Y83+1</f>
        <v>16</v>
      </c>
      <c r="AA83" s="1337">
        <f t="shared" ref="AA83" si="126">Z83+1</f>
        <v>17</v>
      </c>
      <c r="AB83" s="1337">
        <f t="shared" ref="AB83" si="127">AA83+1</f>
        <v>18</v>
      </c>
      <c r="AC83" s="1337">
        <f>AB83+1</f>
        <v>19</v>
      </c>
      <c r="AD83" s="1337">
        <f>AC83+1</f>
        <v>20</v>
      </c>
      <c r="AE83" s="1337">
        <f>AD83+1</f>
        <v>21</v>
      </c>
      <c r="AF83" s="2066" t="s">
        <v>9</v>
      </c>
    </row>
    <row r="84" spans="1:33" ht="24" customHeight="1" thickBot="1" x14ac:dyDescent="0.25">
      <c r="A84" s="2050"/>
      <c r="B84" s="2051"/>
      <c r="C84" s="2052"/>
      <c r="D84" s="2097"/>
      <c r="E84" s="2046"/>
      <c r="F84" s="23" t="s">
        <v>150</v>
      </c>
      <c r="G84" s="24" t="s">
        <v>77</v>
      </c>
      <c r="H84" s="22" t="s">
        <v>151</v>
      </c>
      <c r="I84" s="22" t="s">
        <v>152</v>
      </c>
      <c r="J84" s="2099"/>
      <c r="K84" s="22" t="s">
        <v>153</v>
      </c>
      <c r="L84" s="22" t="s">
        <v>154</v>
      </c>
      <c r="M84" s="22" t="s">
        <v>155</v>
      </c>
      <c r="N84" s="2057"/>
      <c r="O84" s="2061"/>
      <c r="P84" s="2062"/>
      <c r="Q84" s="2063"/>
      <c r="R84" s="401">
        <f>⑨農家収支計画!G4+2018</f>
        <v>2026</v>
      </c>
      <c r="S84" s="402">
        <f t="shared" ref="S84:AE84" si="128">R84+1</f>
        <v>2027</v>
      </c>
      <c r="T84" s="402">
        <f t="shared" si="128"/>
        <v>2028</v>
      </c>
      <c r="U84" s="402">
        <f t="shared" si="128"/>
        <v>2029</v>
      </c>
      <c r="V84" s="402">
        <f t="shared" si="128"/>
        <v>2030</v>
      </c>
      <c r="W84" s="402">
        <f t="shared" si="128"/>
        <v>2031</v>
      </c>
      <c r="X84" s="402">
        <f t="shared" si="128"/>
        <v>2032</v>
      </c>
      <c r="Y84" s="402">
        <f t="shared" si="128"/>
        <v>2033</v>
      </c>
      <c r="Z84" s="402">
        <f t="shared" si="128"/>
        <v>2034</v>
      </c>
      <c r="AA84" s="402">
        <f t="shared" si="128"/>
        <v>2035</v>
      </c>
      <c r="AB84" s="402">
        <f t="shared" si="128"/>
        <v>2036</v>
      </c>
      <c r="AC84" s="402">
        <f t="shared" si="128"/>
        <v>2037</v>
      </c>
      <c r="AD84" s="402">
        <f t="shared" si="128"/>
        <v>2038</v>
      </c>
      <c r="AE84" s="402">
        <f t="shared" si="128"/>
        <v>2039</v>
      </c>
      <c r="AF84" s="2067"/>
    </row>
    <row r="85" spans="1:33" ht="24" customHeight="1" x14ac:dyDescent="0.2">
      <c r="A85" s="2100" t="s">
        <v>457</v>
      </c>
      <c r="B85" s="2095" t="s">
        <v>456</v>
      </c>
      <c r="C85" s="25" t="s">
        <v>565</v>
      </c>
      <c r="D85" s="773"/>
      <c r="E85" s="774"/>
      <c r="F85" s="920">
        <f>D85*E85</f>
        <v>0</v>
      </c>
      <c r="G85" s="767">
        <v>2009</v>
      </c>
      <c r="H85" s="28">
        <v>0</v>
      </c>
      <c r="I85" s="433" t="str">
        <f t="shared" ref="I85:I92" si="129">IF(F85&lt;=0,"-",F85*(1-H85/100))</f>
        <v>-</v>
      </c>
      <c r="J85" s="29">
        <v>6</v>
      </c>
      <c r="K85" s="433" t="e">
        <f t="shared" ref="K85:K92" si="130">IF(J85&lt;=0,"-",ROUND(I85/J85,0))</f>
        <v>#VALUE!</v>
      </c>
      <c r="L85" s="30">
        <v>0</v>
      </c>
      <c r="M85" s="433">
        <f>IF(J85&lt;=0,"-",ROUND(F85*L85/J85,0))</f>
        <v>0</v>
      </c>
      <c r="N85" s="31"/>
      <c r="O85" s="2077" t="s">
        <v>457</v>
      </c>
      <c r="P85" s="2068" t="s">
        <v>456</v>
      </c>
      <c r="Q85" s="775" t="str">
        <f t="shared" ref="Q85:Q92" si="131">IF(C85="","",C85)</f>
        <v>H21年以前導入・繰入</v>
      </c>
      <c r="R85" s="926" t="str">
        <f>(IF(R84-$G$85&lt;=0,"-",(IF(R84-$G$85&lt;=$J$85,$K$85,"-"))))</f>
        <v>-</v>
      </c>
      <c r="S85" s="926" t="str">
        <f t="shared" ref="S85:AE85" si="132">(IF(S84-$G$85&lt;=0,"-",(IF(S84-$G$85&lt;=$J$85,$K$85,"-"))))</f>
        <v>-</v>
      </c>
      <c r="T85" s="926" t="str">
        <f t="shared" si="132"/>
        <v>-</v>
      </c>
      <c r="U85" s="926" t="str">
        <f t="shared" si="132"/>
        <v>-</v>
      </c>
      <c r="V85" s="926" t="str">
        <f t="shared" si="132"/>
        <v>-</v>
      </c>
      <c r="W85" s="926" t="str">
        <f t="shared" si="132"/>
        <v>-</v>
      </c>
      <c r="X85" s="926" t="str">
        <f t="shared" si="132"/>
        <v>-</v>
      </c>
      <c r="Y85" s="926" t="str">
        <f t="shared" si="132"/>
        <v>-</v>
      </c>
      <c r="Z85" s="926" t="str">
        <f t="shared" si="132"/>
        <v>-</v>
      </c>
      <c r="AA85" s="926" t="str">
        <f t="shared" si="132"/>
        <v>-</v>
      </c>
      <c r="AB85" s="927" t="str">
        <f t="shared" si="132"/>
        <v>-</v>
      </c>
      <c r="AC85" s="927" t="str">
        <f t="shared" si="132"/>
        <v>-</v>
      </c>
      <c r="AD85" s="927" t="str">
        <f t="shared" si="132"/>
        <v>-</v>
      </c>
      <c r="AE85" s="927" t="str">
        <f t="shared" si="132"/>
        <v>-</v>
      </c>
      <c r="AF85" s="32"/>
    </row>
    <row r="86" spans="1:33" ht="24" customHeight="1" x14ac:dyDescent="0.2">
      <c r="A86" s="2101"/>
      <c r="B86" s="2102"/>
      <c r="C86" s="25" t="s">
        <v>559</v>
      </c>
      <c r="D86" s="773"/>
      <c r="E86" s="934"/>
      <c r="F86" s="920">
        <f>E86*D86</f>
        <v>0</v>
      </c>
      <c r="G86" s="767">
        <v>2010</v>
      </c>
      <c r="H86" s="28">
        <v>0</v>
      </c>
      <c r="I86" s="433" t="str">
        <f t="shared" si="129"/>
        <v>-</v>
      </c>
      <c r="J86" s="29">
        <v>6</v>
      </c>
      <c r="K86" s="433" t="e">
        <f t="shared" si="130"/>
        <v>#VALUE!</v>
      </c>
      <c r="L86" s="30">
        <v>0</v>
      </c>
      <c r="M86" s="433">
        <f t="shared" ref="M86:M93" si="133">IF(J86&lt;=0,"-",ROUND(F86*L86/J86,0))</f>
        <v>0</v>
      </c>
      <c r="N86" s="31"/>
      <c r="O86" s="2078"/>
      <c r="P86" s="2104"/>
      <c r="Q86" s="412" t="str">
        <f t="shared" si="131"/>
        <v>H22年導入・繰入</v>
      </c>
      <c r="R86" s="926" t="str">
        <f>(IF(R84-$G$86&lt;=0,"-",(IF(R84-$G$86&lt;=$J$86,$K$86,"-"))))</f>
        <v>-</v>
      </c>
      <c r="S86" s="926" t="str">
        <f t="shared" ref="S86:AE86" si="134">(IF(S84-$G$86&lt;=0,"-",(IF(S84-$G$86&lt;=$J$86,$K$86,"-"))))</f>
        <v>-</v>
      </c>
      <c r="T86" s="926" t="str">
        <f t="shared" si="134"/>
        <v>-</v>
      </c>
      <c r="U86" s="926" t="str">
        <f t="shared" si="134"/>
        <v>-</v>
      </c>
      <c r="V86" s="926" t="str">
        <f t="shared" si="134"/>
        <v>-</v>
      </c>
      <c r="W86" s="926" t="str">
        <f t="shared" si="134"/>
        <v>-</v>
      </c>
      <c r="X86" s="926" t="str">
        <f t="shared" si="134"/>
        <v>-</v>
      </c>
      <c r="Y86" s="926" t="str">
        <f t="shared" si="134"/>
        <v>-</v>
      </c>
      <c r="Z86" s="926" t="str">
        <f t="shared" si="134"/>
        <v>-</v>
      </c>
      <c r="AA86" s="926" t="str">
        <f t="shared" si="134"/>
        <v>-</v>
      </c>
      <c r="AB86" s="927" t="str">
        <f t="shared" si="134"/>
        <v>-</v>
      </c>
      <c r="AC86" s="927" t="str">
        <f t="shared" si="134"/>
        <v>-</v>
      </c>
      <c r="AD86" s="927" t="str">
        <f t="shared" si="134"/>
        <v>-</v>
      </c>
      <c r="AE86" s="927" t="str">
        <f t="shared" si="134"/>
        <v>-</v>
      </c>
      <c r="AF86" s="32"/>
    </row>
    <row r="87" spans="1:33" ht="24" customHeight="1" x14ac:dyDescent="0.2">
      <c r="A87" s="2088"/>
      <c r="B87" s="2085"/>
      <c r="C87" s="25" t="s">
        <v>560</v>
      </c>
      <c r="D87" s="773"/>
      <c r="E87" s="934"/>
      <c r="F87" s="921">
        <f t="shared" ref="F87:F93" si="135">D87*E87</f>
        <v>0</v>
      </c>
      <c r="G87" s="767">
        <v>2011</v>
      </c>
      <c r="H87" s="29">
        <v>0</v>
      </c>
      <c r="I87" s="433" t="str">
        <f t="shared" si="129"/>
        <v>-</v>
      </c>
      <c r="J87" s="29">
        <v>6</v>
      </c>
      <c r="K87" s="433" t="e">
        <f t="shared" si="130"/>
        <v>#VALUE!</v>
      </c>
      <c r="L87" s="30">
        <v>0</v>
      </c>
      <c r="M87" s="433">
        <f t="shared" si="133"/>
        <v>0</v>
      </c>
      <c r="N87" s="38"/>
      <c r="O87" s="2078"/>
      <c r="P87" s="2069"/>
      <c r="Q87" s="412" t="str">
        <f t="shared" si="131"/>
        <v>H23年導入・繰入</v>
      </c>
      <c r="R87" s="926" t="str">
        <f t="shared" ref="R87:AE87" si="136">(IF(R84-$G$87&lt;=0,"-",(IF(R84-$G$87&lt;=$J$87,$K$87,"-"))))</f>
        <v>-</v>
      </c>
      <c r="S87" s="926" t="str">
        <f t="shared" si="136"/>
        <v>-</v>
      </c>
      <c r="T87" s="926" t="str">
        <f t="shared" si="136"/>
        <v>-</v>
      </c>
      <c r="U87" s="926" t="str">
        <f t="shared" si="136"/>
        <v>-</v>
      </c>
      <c r="V87" s="926" t="str">
        <f t="shared" si="136"/>
        <v>-</v>
      </c>
      <c r="W87" s="926" t="str">
        <f t="shared" si="136"/>
        <v>-</v>
      </c>
      <c r="X87" s="926" t="str">
        <f t="shared" si="136"/>
        <v>-</v>
      </c>
      <c r="Y87" s="926" t="str">
        <f t="shared" si="136"/>
        <v>-</v>
      </c>
      <c r="Z87" s="926" t="str">
        <f t="shared" si="136"/>
        <v>-</v>
      </c>
      <c r="AA87" s="926" t="str">
        <f t="shared" si="136"/>
        <v>-</v>
      </c>
      <c r="AB87" s="927" t="str">
        <f t="shared" si="136"/>
        <v>-</v>
      </c>
      <c r="AC87" s="927" t="str">
        <f t="shared" si="136"/>
        <v>-</v>
      </c>
      <c r="AD87" s="927" t="str">
        <f t="shared" si="136"/>
        <v>-</v>
      </c>
      <c r="AE87" s="927" t="str">
        <f t="shared" si="136"/>
        <v>-</v>
      </c>
      <c r="AF87" s="39"/>
    </row>
    <row r="88" spans="1:33" ht="24" customHeight="1" x14ac:dyDescent="0.2">
      <c r="A88" s="2088"/>
      <c r="B88" s="2085"/>
      <c r="C88" s="25" t="s">
        <v>561</v>
      </c>
      <c r="D88" s="773"/>
      <c r="E88" s="934"/>
      <c r="F88" s="921">
        <f t="shared" si="135"/>
        <v>0</v>
      </c>
      <c r="G88" s="767">
        <v>2012</v>
      </c>
      <c r="H88" s="29">
        <v>0</v>
      </c>
      <c r="I88" s="433" t="str">
        <f t="shared" si="129"/>
        <v>-</v>
      </c>
      <c r="J88" s="29">
        <v>6</v>
      </c>
      <c r="K88" s="433" t="e">
        <f t="shared" si="130"/>
        <v>#VALUE!</v>
      </c>
      <c r="L88" s="30">
        <v>0</v>
      </c>
      <c r="M88" s="433">
        <f t="shared" si="133"/>
        <v>0</v>
      </c>
      <c r="N88" s="38"/>
      <c r="O88" s="2078"/>
      <c r="P88" s="2069"/>
      <c r="Q88" s="412" t="str">
        <f t="shared" si="131"/>
        <v>H24年導入・繰入</v>
      </c>
      <c r="R88" s="926" t="e">
        <f>(IF(R84-$G$88&lt;=0,"-",(IF(J88-$G$88&lt;=$J$88,$K$88,"-"))))</f>
        <v>#VALUE!</v>
      </c>
      <c r="S88" s="926" t="str">
        <f t="shared" ref="S88:AE88" si="137">(IF(S84-$G$88&lt;=0,"-",(IF(S84-$G$88&lt;=$J$88,$K$88,"-"))))</f>
        <v>-</v>
      </c>
      <c r="T88" s="926" t="str">
        <f t="shared" si="137"/>
        <v>-</v>
      </c>
      <c r="U88" s="926" t="str">
        <f t="shared" si="137"/>
        <v>-</v>
      </c>
      <c r="V88" s="926" t="str">
        <f t="shared" si="137"/>
        <v>-</v>
      </c>
      <c r="W88" s="926" t="str">
        <f t="shared" si="137"/>
        <v>-</v>
      </c>
      <c r="X88" s="926" t="str">
        <f t="shared" si="137"/>
        <v>-</v>
      </c>
      <c r="Y88" s="926" t="str">
        <f t="shared" si="137"/>
        <v>-</v>
      </c>
      <c r="Z88" s="926" t="str">
        <f t="shared" si="137"/>
        <v>-</v>
      </c>
      <c r="AA88" s="926" t="str">
        <f t="shared" si="137"/>
        <v>-</v>
      </c>
      <c r="AB88" s="927" t="str">
        <f t="shared" si="137"/>
        <v>-</v>
      </c>
      <c r="AC88" s="927" t="str">
        <f t="shared" si="137"/>
        <v>-</v>
      </c>
      <c r="AD88" s="927" t="str">
        <f t="shared" si="137"/>
        <v>-</v>
      </c>
      <c r="AE88" s="927" t="str">
        <f t="shared" si="137"/>
        <v>-</v>
      </c>
      <c r="AF88" s="39"/>
    </row>
    <row r="89" spans="1:33" ht="24" customHeight="1" x14ac:dyDescent="0.2">
      <c r="A89" s="2088"/>
      <c r="B89" s="2085"/>
      <c r="C89" s="25" t="s">
        <v>562</v>
      </c>
      <c r="D89" s="773"/>
      <c r="E89" s="934"/>
      <c r="F89" s="921">
        <f t="shared" si="135"/>
        <v>0</v>
      </c>
      <c r="G89" s="767">
        <v>2013</v>
      </c>
      <c r="H89" s="29">
        <v>0</v>
      </c>
      <c r="I89" s="433" t="str">
        <f t="shared" si="129"/>
        <v>-</v>
      </c>
      <c r="J89" s="29">
        <v>6</v>
      </c>
      <c r="K89" s="433" t="e">
        <f t="shared" si="130"/>
        <v>#VALUE!</v>
      </c>
      <c r="L89" s="30">
        <v>0</v>
      </c>
      <c r="M89" s="433">
        <f t="shared" si="133"/>
        <v>0</v>
      </c>
      <c r="N89" s="38"/>
      <c r="O89" s="2078"/>
      <c r="P89" s="2069"/>
      <c r="Q89" s="412" t="str">
        <f t="shared" si="131"/>
        <v>H25年導入・繰入</v>
      </c>
      <c r="R89" s="926" t="str">
        <f>(IF(R84-$G$89&lt;=0,"-",(IF(R84-$G$89&lt;=$J$89,$K$89,"-"))))</f>
        <v>-</v>
      </c>
      <c r="S89" s="926" t="str">
        <f t="shared" ref="S89:AE89" si="138">(IF(S84-$G$89&lt;=0,"-",(IF(S84-$G$89&lt;=$J$89,$K$89,"-"))))</f>
        <v>-</v>
      </c>
      <c r="T89" s="926" t="str">
        <f t="shared" si="138"/>
        <v>-</v>
      </c>
      <c r="U89" s="926" t="str">
        <f t="shared" si="138"/>
        <v>-</v>
      </c>
      <c r="V89" s="926" t="str">
        <f t="shared" si="138"/>
        <v>-</v>
      </c>
      <c r="W89" s="926" t="str">
        <f t="shared" si="138"/>
        <v>-</v>
      </c>
      <c r="X89" s="926" t="str">
        <f t="shared" si="138"/>
        <v>-</v>
      </c>
      <c r="Y89" s="926" t="str">
        <f t="shared" si="138"/>
        <v>-</v>
      </c>
      <c r="Z89" s="926" t="str">
        <f t="shared" si="138"/>
        <v>-</v>
      </c>
      <c r="AA89" s="926" t="str">
        <f t="shared" si="138"/>
        <v>-</v>
      </c>
      <c r="AB89" s="927" t="str">
        <f t="shared" si="138"/>
        <v>-</v>
      </c>
      <c r="AC89" s="927" t="str">
        <f t="shared" si="138"/>
        <v>-</v>
      </c>
      <c r="AD89" s="927" t="str">
        <f t="shared" si="138"/>
        <v>-</v>
      </c>
      <c r="AE89" s="927" t="str">
        <f t="shared" si="138"/>
        <v>-</v>
      </c>
      <c r="AF89" s="39"/>
    </row>
    <row r="90" spans="1:33" ht="24" customHeight="1" x14ac:dyDescent="0.2">
      <c r="A90" s="2088"/>
      <c r="B90" s="2085"/>
      <c r="C90" s="25" t="s">
        <v>563</v>
      </c>
      <c r="D90" s="773"/>
      <c r="E90" s="934"/>
      <c r="F90" s="922">
        <f t="shared" si="135"/>
        <v>0</v>
      </c>
      <c r="G90" s="767">
        <v>2014</v>
      </c>
      <c r="H90" s="29">
        <v>0</v>
      </c>
      <c r="I90" s="433" t="str">
        <f t="shared" si="129"/>
        <v>-</v>
      </c>
      <c r="J90" s="29">
        <v>6</v>
      </c>
      <c r="K90" s="433" t="e">
        <f t="shared" si="130"/>
        <v>#VALUE!</v>
      </c>
      <c r="L90" s="30">
        <v>0</v>
      </c>
      <c r="M90" s="433">
        <f t="shared" si="133"/>
        <v>0</v>
      </c>
      <c r="N90" s="45"/>
      <c r="O90" s="2078"/>
      <c r="P90" s="2069"/>
      <c r="Q90" s="777" t="str">
        <f t="shared" si="131"/>
        <v>H26年導入・繰入</v>
      </c>
      <c r="R90" s="926" t="str">
        <f>(IF(R84-$G$90&lt;=0,"-",(IF(R84-$G$90&lt;=$J$90,$K$90,"-"))))</f>
        <v>-</v>
      </c>
      <c r="S90" s="926" t="str">
        <f t="shared" ref="S90:AE90" si="139">(IF(S84-$G$90&lt;=0,"-",(IF(S84-$G$90&lt;=$J$90,$K$90,"-"))))</f>
        <v>-</v>
      </c>
      <c r="T90" s="926" t="str">
        <f t="shared" si="139"/>
        <v>-</v>
      </c>
      <c r="U90" s="926" t="str">
        <f t="shared" si="139"/>
        <v>-</v>
      </c>
      <c r="V90" s="926" t="str">
        <f t="shared" si="139"/>
        <v>-</v>
      </c>
      <c r="W90" s="926" t="str">
        <f t="shared" si="139"/>
        <v>-</v>
      </c>
      <c r="X90" s="926" t="str">
        <f t="shared" si="139"/>
        <v>-</v>
      </c>
      <c r="Y90" s="926" t="str">
        <f t="shared" si="139"/>
        <v>-</v>
      </c>
      <c r="Z90" s="926" t="str">
        <f t="shared" si="139"/>
        <v>-</v>
      </c>
      <c r="AA90" s="926" t="str">
        <f t="shared" si="139"/>
        <v>-</v>
      </c>
      <c r="AB90" s="927" t="str">
        <f t="shared" si="139"/>
        <v>-</v>
      </c>
      <c r="AC90" s="927" t="str">
        <f t="shared" si="139"/>
        <v>-</v>
      </c>
      <c r="AD90" s="927" t="str">
        <f t="shared" si="139"/>
        <v>-</v>
      </c>
      <c r="AE90" s="927" t="str">
        <f t="shared" si="139"/>
        <v>-</v>
      </c>
      <c r="AF90" s="768"/>
    </row>
    <row r="91" spans="1:33" ht="24" customHeight="1" x14ac:dyDescent="0.2">
      <c r="A91" s="2088"/>
      <c r="B91" s="2085"/>
      <c r="C91" s="25" t="s">
        <v>564</v>
      </c>
      <c r="D91" s="773"/>
      <c r="E91" s="934"/>
      <c r="F91" s="922">
        <f t="shared" si="135"/>
        <v>0</v>
      </c>
      <c r="G91" s="767">
        <v>2015</v>
      </c>
      <c r="H91" s="29">
        <v>0</v>
      </c>
      <c r="I91" s="433" t="str">
        <f t="shared" si="129"/>
        <v>-</v>
      </c>
      <c r="J91" s="36">
        <v>6</v>
      </c>
      <c r="K91" s="433" t="e">
        <f t="shared" si="130"/>
        <v>#VALUE!</v>
      </c>
      <c r="L91" s="44">
        <v>0</v>
      </c>
      <c r="M91" s="433">
        <f t="shared" si="133"/>
        <v>0</v>
      </c>
      <c r="N91" s="45"/>
      <c r="O91" s="2078"/>
      <c r="P91" s="2069"/>
      <c r="Q91" s="777" t="str">
        <f t="shared" si="131"/>
        <v>H27年導入・繰入</v>
      </c>
      <c r="R91" s="926" t="str">
        <f>(IF(R84-$G$91&lt;=0,"-",(IF(R84-$G$91&lt;=$J$91,$K$91,"-"))))</f>
        <v>-</v>
      </c>
      <c r="S91" s="926" t="str">
        <f t="shared" ref="S91:AE91" si="140">(IF(S84-$G$91&lt;=0,"-",(IF(S84-$G$91&lt;=$J$91,$K$91,"-"))))</f>
        <v>-</v>
      </c>
      <c r="T91" s="926" t="str">
        <f t="shared" si="140"/>
        <v>-</v>
      </c>
      <c r="U91" s="926" t="str">
        <f t="shared" si="140"/>
        <v>-</v>
      </c>
      <c r="V91" s="926" t="str">
        <f t="shared" si="140"/>
        <v>-</v>
      </c>
      <c r="W91" s="926" t="str">
        <f t="shared" si="140"/>
        <v>-</v>
      </c>
      <c r="X91" s="926" t="str">
        <f t="shared" si="140"/>
        <v>-</v>
      </c>
      <c r="Y91" s="926" t="str">
        <f t="shared" si="140"/>
        <v>-</v>
      </c>
      <c r="Z91" s="926" t="str">
        <f t="shared" si="140"/>
        <v>-</v>
      </c>
      <c r="AA91" s="926" t="str">
        <f t="shared" si="140"/>
        <v>-</v>
      </c>
      <c r="AB91" s="927" t="str">
        <f t="shared" si="140"/>
        <v>-</v>
      </c>
      <c r="AC91" s="927" t="str">
        <f t="shared" si="140"/>
        <v>-</v>
      </c>
      <c r="AD91" s="927" t="str">
        <f t="shared" si="140"/>
        <v>-</v>
      </c>
      <c r="AE91" s="927" t="str">
        <f t="shared" si="140"/>
        <v>-</v>
      </c>
      <c r="AF91" s="768"/>
    </row>
    <row r="92" spans="1:33" ht="24" customHeight="1" x14ac:dyDescent="0.2">
      <c r="A92" s="2088"/>
      <c r="B92" s="2085"/>
      <c r="C92" s="33"/>
      <c r="D92" s="773"/>
      <c r="E92" s="779"/>
      <c r="F92" s="922">
        <f t="shared" si="135"/>
        <v>0</v>
      </c>
      <c r="G92" s="42"/>
      <c r="H92" s="29"/>
      <c r="I92" s="433" t="str">
        <f t="shared" si="129"/>
        <v>-</v>
      </c>
      <c r="J92" s="36"/>
      <c r="K92" s="433" t="str">
        <f t="shared" si="130"/>
        <v>-</v>
      </c>
      <c r="L92" s="44"/>
      <c r="M92" s="433" t="str">
        <f t="shared" si="133"/>
        <v>-</v>
      </c>
      <c r="N92" s="45"/>
      <c r="O92" s="2078"/>
      <c r="P92" s="2105"/>
      <c r="Q92" s="777" t="str">
        <f t="shared" si="131"/>
        <v/>
      </c>
      <c r="R92" s="926" t="str">
        <f>(IF(R84-$G$92&lt;=0,"-",(IF(R84-$G$92&lt;=$J$92,$K$92,"-"))))</f>
        <v>-</v>
      </c>
      <c r="S92" s="926" t="str">
        <f t="shared" ref="S92:AE92" si="141">(IF(S84-$G$92&lt;=0,"-",(IF(S84-$G$92&lt;=$J$92,$K$92,"-"))))</f>
        <v>-</v>
      </c>
      <c r="T92" s="926" t="str">
        <f t="shared" si="141"/>
        <v>-</v>
      </c>
      <c r="U92" s="926" t="str">
        <f t="shared" si="141"/>
        <v>-</v>
      </c>
      <c r="V92" s="926" t="str">
        <f t="shared" si="141"/>
        <v>-</v>
      </c>
      <c r="W92" s="926" t="str">
        <f t="shared" si="141"/>
        <v>-</v>
      </c>
      <c r="X92" s="926" t="str">
        <f t="shared" si="141"/>
        <v>-</v>
      </c>
      <c r="Y92" s="926" t="str">
        <f t="shared" si="141"/>
        <v>-</v>
      </c>
      <c r="Z92" s="926" t="str">
        <f t="shared" si="141"/>
        <v>-</v>
      </c>
      <c r="AA92" s="926" t="str">
        <f t="shared" si="141"/>
        <v>-</v>
      </c>
      <c r="AB92" s="927" t="str">
        <f t="shared" si="141"/>
        <v>-</v>
      </c>
      <c r="AC92" s="927" t="str">
        <f t="shared" si="141"/>
        <v>-</v>
      </c>
      <c r="AD92" s="927" t="str">
        <f t="shared" si="141"/>
        <v>-</v>
      </c>
      <c r="AE92" s="927" t="str">
        <f t="shared" si="141"/>
        <v>-</v>
      </c>
      <c r="AF92" s="768"/>
    </row>
    <row r="93" spans="1:33" ht="24" customHeight="1" thickBot="1" x14ac:dyDescent="0.25">
      <c r="A93" s="2088"/>
      <c r="B93" s="2103"/>
      <c r="C93" s="33"/>
      <c r="D93" s="773"/>
      <c r="E93" s="779"/>
      <c r="F93" s="922">
        <f t="shared" si="135"/>
        <v>0</v>
      </c>
      <c r="G93" s="42"/>
      <c r="H93" s="29"/>
      <c r="I93" s="433" t="str">
        <f>IF(F93&lt;=0,"-",F93*(1-H93/100))</f>
        <v>-</v>
      </c>
      <c r="J93" s="36"/>
      <c r="K93" s="433" t="str">
        <f>IF(J93&lt;=0,"-",ROUND(I93/J93,0))</f>
        <v>-</v>
      </c>
      <c r="L93" s="44"/>
      <c r="M93" s="433" t="str">
        <f t="shared" si="133"/>
        <v>-</v>
      </c>
      <c r="N93" s="45"/>
      <c r="O93" s="2078"/>
      <c r="P93" s="2105"/>
      <c r="Q93" s="403" t="str">
        <f>IF(C93="","",C93)</f>
        <v/>
      </c>
      <c r="R93" s="928" t="str">
        <f>(IF(R84-$G$93&lt;=0,"-",(IF(R84-$G$93&lt;=$J$93,$K$93,"-"))))</f>
        <v>-</v>
      </c>
      <c r="S93" s="929" t="str">
        <f t="shared" ref="S93:AE93" si="142">(IF(S84-$G$93&lt;=0,"-",(IF(S84-$G$93&lt;=$J$93,$K$93,"-"))))</f>
        <v>-</v>
      </c>
      <c r="T93" s="929" t="str">
        <f t="shared" si="142"/>
        <v>-</v>
      </c>
      <c r="U93" s="929" t="str">
        <f t="shared" si="142"/>
        <v>-</v>
      </c>
      <c r="V93" s="929" t="str">
        <f t="shared" si="142"/>
        <v>-</v>
      </c>
      <c r="W93" s="929" t="str">
        <f t="shared" si="142"/>
        <v>-</v>
      </c>
      <c r="X93" s="929" t="str">
        <f t="shared" si="142"/>
        <v>-</v>
      </c>
      <c r="Y93" s="929" t="str">
        <f t="shared" si="142"/>
        <v>-</v>
      </c>
      <c r="Z93" s="929" t="str">
        <f t="shared" si="142"/>
        <v>-</v>
      </c>
      <c r="AA93" s="929" t="str">
        <f t="shared" si="142"/>
        <v>-</v>
      </c>
      <c r="AB93" s="930" t="str">
        <f t="shared" si="142"/>
        <v>-</v>
      </c>
      <c r="AC93" s="930" t="str">
        <f t="shared" si="142"/>
        <v>-</v>
      </c>
      <c r="AD93" s="930" t="str">
        <f t="shared" si="142"/>
        <v>-</v>
      </c>
      <c r="AE93" s="931" t="str">
        <f t="shared" si="142"/>
        <v>-</v>
      </c>
      <c r="AF93" s="46"/>
    </row>
    <row r="94" spans="1:33" ht="24" customHeight="1" thickBot="1" x14ac:dyDescent="0.25">
      <c r="A94" s="2088"/>
      <c r="B94" s="2092" t="s">
        <v>80</v>
      </c>
      <c r="C94" s="2093"/>
      <c r="D94" s="47"/>
      <c r="E94" s="47"/>
      <c r="F94" s="48"/>
      <c r="G94" s="49"/>
      <c r="H94" s="50"/>
      <c r="I94" s="769">
        <f>SUM(I85:I93)</f>
        <v>0</v>
      </c>
      <c r="J94" s="50"/>
      <c r="K94" s="769" t="e">
        <f>SUM(K85:K91)</f>
        <v>#VALUE!</v>
      </c>
      <c r="L94" s="52"/>
      <c r="M94" s="1047">
        <f>SUM(M85:M91)</f>
        <v>0</v>
      </c>
      <c r="N94" s="53"/>
      <c r="O94" s="2078"/>
      <c r="P94" s="2070"/>
      <c r="Q94" s="54" t="s">
        <v>81</v>
      </c>
      <c r="R94" s="770" t="e">
        <f>SUM(R85:R93)</f>
        <v>#VALUE!</v>
      </c>
      <c r="S94" s="770">
        <f t="shared" ref="S94:AB94" si="143">SUM(S85:S93)</f>
        <v>0</v>
      </c>
      <c r="T94" s="770">
        <f t="shared" si="143"/>
        <v>0</v>
      </c>
      <c r="U94" s="770">
        <f>SUM(U85:U93)</f>
        <v>0</v>
      </c>
      <c r="V94" s="770">
        <f t="shared" si="143"/>
        <v>0</v>
      </c>
      <c r="W94" s="770">
        <f>SUM(W85:W93)</f>
        <v>0</v>
      </c>
      <c r="X94" s="770">
        <f t="shared" si="143"/>
        <v>0</v>
      </c>
      <c r="Y94" s="770">
        <f t="shared" si="143"/>
        <v>0</v>
      </c>
      <c r="Z94" s="770">
        <f t="shared" si="143"/>
        <v>0</v>
      </c>
      <c r="AA94" s="770">
        <f t="shared" si="143"/>
        <v>0</v>
      </c>
      <c r="AB94" s="770">
        <f t="shared" si="143"/>
        <v>0</v>
      </c>
      <c r="AC94" s="770">
        <f>SUM(AC85:AC93)</f>
        <v>0</v>
      </c>
      <c r="AD94" s="770">
        <f>SUM(AD85:AD93)</f>
        <v>0</v>
      </c>
      <c r="AE94" s="770">
        <f>SUM(AE85:AE93)</f>
        <v>0</v>
      </c>
      <c r="AF94" s="55"/>
    </row>
    <row r="95" spans="1:33" ht="24" customHeight="1" x14ac:dyDescent="0.2">
      <c r="A95" s="2088"/>
      <c r="B95" s="2090" t="s">
        <v>458</v>
      </c>
      <c r="C95" s="780" t="s">
        <v>555</v>
      </c>
      <c r="D95" s="773">
        <f>②飼養計画!I6+②飼養計画!I7</f>
        <v>0</v>
      </c>
      <c r="E95" s="1210">
        <v>300000</v>
      </c>
      <c r="F95" s="56">
        <f>D95*E95</f>
        <v>0</v>
      </c>
      <c r="G95" s="57">
        <v>2016</v>
      </c>
      <c r="H95" s="29">
        <v>0</v>
      </c>
      <c r="I95" s="433" t="str">
        <f t="shared" ref="I95:I101" si="144">IF(F95&lt;=0,"-",F95*(1-H95/100))</f>
        <v>-</v>
      </c>
      <c r="J95" s="29">
        <v>6</v>
      </c>
      <c r="K95" s="433" t="e">
        <f t="shared" ref="K95:K107" si="145">IF(J95&lt;=0,"-",ROUND(I95/J95,0))</f>
        <v>#VALUE!</v>
      </c>
      <c r="L95" s="30">
        <v>0</v>
      </c>
      <c r="M95" s="433">
        <f>IF(J95&lt;=0,"-",ROUND(F95*L95/J95,0))</f>
        <v>0</v>
      </c>
      <c r="N95" s="31"/>
      <c r="O95" s="2078"/>
      <c r="P95" s="2077" t="s">
        <v>83</v>
      </c>
      <c r="Q95" s="396" t="str">
        <f t="shared" ref="Q95:Q106" si="146">IF(C95="","-",C95)</f>
        <v>H28導入・繰入</v>
      </c>
      <c r="R95" s="926" t="e">
        <f>(IF(R84-$G$95&lt;=0,"-",(IF(R94-$G$95&lt;=$J$95,$K$95,"-"))))</f>
        <v>#VALUE!</v>
      </c>
      <c r="S95" s="926" t="str">
        <f>(IF(S84-$G$95&lt;=0,"-",(IF(S84-$G$95&lt;=$J$95,$K$95,"-"))))</f>
        <v>-</v>
      </c>
      <c r="T95" s="926" t="str">
        <f t="shared" ref="T95:AE95" si="147">(IF(T84-$G$95&lt;=0,"-",(IF(T84-$G$95&lt;=$J$95,$K$95,"-"))))</f>
        <v>-</v>
      </c>
      <c r="U95" s="926" t="str">
        <f>(IF(U84-$G$95&lt;=0,"-",(IF(U84-$G$95&lt;=$J$95,$K$95,"-"))))</f>
        <v>-</v>
      </c>
      <c r="V95" s="926" t="str">
        <f>(IF(V84-$G$95&lt;=0,"-",(IF(V84-$G$95&lt;=$J$95,$K$95,"-"))))</f>
        <v>-</v>
      </c>
      <c r="W95" s="926" t="str">
        <f>(IF(W84-$G$95&lt;=0,"-",(IF(W84-$G$95&lt;=$J$95,$K$95,"-"))))</f>
        <v>-</v>
      </c>
      <c r="X95" s="926" t="str">
        <f t="shared" si="147"/>
        <v>-</v>
      </c>
      <c r="Y95" s="926" t="str">
        <f t="shared" si="147"/>
        <v>-</v>
      </c>
      <c r="Z95" s="926" t="str">
        <f t="shared" si="147"/>
        <v>-</v>
      </c>
      <c r="AA95" s="926" t="str">
        <f t="shared" si="147"/>
        <v>-</v>
      </c>
      <c r="AB95" s="926" t="str">
        <f t="shared" si="147"/>
        <v>-</v>
      </c>
      <c r="AC95" s="926" t="str">
        <f t="shared" si="147"/>
        <v>-</v>
      </c>
      <c r="AD95" s="926" t="str">
        <f t="shared" si="147"/>
        <v>-</v>
      </c>
      <c r="AE95" s="926" t="str">
        <f t="shared" si="147"/>
        <v>-</v>
      </c>
      <c r="AF95" s="32"/>
    </row>
    <row r="96" spans="1:33" ht="24" customHeight="1" x14ac:dyDescent="0.2">
      <c r="A96" s="2088"/>
      <c r="B96" s="2006"/>
      <c r="C96" s="780" t="s">
        <v>459</v>
      </c>
      <c r="D96" s="773">
        <f>②飼養計画!J6+②飼養計画!J7</f>
        <v>0</v>
      </c>
      <c r="E96" s="1210">
        <v>300000</v>
      </c>
      <c r="F96" s="56">
        <f>D96*E96</f>
        <v>0</v>
      </c>
      <c r="G96" s="57">
        <v>2017</v>
      </c>
      <c r="H96" s="29">
        <v>0</v>
      </c>
      <c r="I96" s="433" t="str">
        <f t="shared" si="144"/>
        <v>-</v>
      </c>
      <c r="J96" s="29">
        <v>6</v>
      </c>
      <c r="K96" s="433" t="e">
        <f t="shared" si="145"/>
        <v>#VALUE!</v>
      </c>
      <c r="L96" s="30">
        <v>0</v>
      </c>
      <c r="M96" s="433">
        <f>IF(J96&lt;=0,"-",ROUND(F96*L96/J96,0))</f>
        <v>0</v>
      </c>
      <c r="N96" s="31"/>
      <c r="O96" s="2078"/>
      <c r="P96" s="2078"/>
      <c r="Q96" s="396" t="str">
        <f t="shared" si="146"/>
        <v>H29導入・繰入</v>
      </c>
      <c r="R96" s="927" t="str">
        <f>(IF(R84-$G$95&lt;=0,"-",(IF(R84-$G$95&lt;=$J$95,$K$95,"-"))))</f>
        <v>-</v>
      </c>
      <c r="S96" s="927" t="str">
        <f>(IF(S84-$G$95&lt;=0,"-",(IF(S84-$G$95&lt;=$J$95,$K$95,"-"))))</f>
        <v>-</v>
      </c>
      <c r="T96" s="927" t="str">
        <f>(IF(T84-$G$95&lt;=0,"-",(IF(T84-$G$95&lt;=$J$95,$K$95,"-"))))</f>
        <v>-</v>
      </c>
      <c r="U96" s="927" t="str">
        <f>(IF(U84-$G$96&lt;=0,"-",(IF(U84-$G$96&lt;=$J$96,$K$96,"-"))))</f>
        <v>-</v>
      </c>
      <c r="V96" s="927" t="str">
        <f>(IF(V84-$G$96&lt;=0,"-",(IF(V84-$G$96&lt;=$J$96,$K$96,"-"))))</f>
        <v>-</v>
      </c>
      <c r="W96" s="927" t="str">
        <f>(IF(W84-$G$96&lt;=0,"-",(IF(W84-$G$96&lt;=$J$96,$K$96,"-"))))</f>
        <v>-</v>
      </c>
      <c r="X96" s="927" t="str">
        <f t="shared" ref="X96:AE96" si="148">(IF(X84-$G$96&lt;=0,"-",(IF(X84-$G$96&lt;=$J$96,$K$96,"-"))))</f>
        <v>-</v>
      </c>
      <c r="Y96" s="927" t="str">
        <f t="shared" si="148"/>
        <v>-</v>
      </c>
      <c r="Z96" s="927" t="str">
        <f t="shared" si="148"/>
        <v>-</v>
      </c>
      <c r="AA96" s="927" t="str">
        <f t="shared" si="148"/>
        <v>-</v>
      </c>
      <c r="AB96" s="927" t="str">
        <f t="shared" si="148"/>
        <v>-</v>
      </c>
      <c r="AC96" s="927" t="str">
        <f t="shared" si="148"/>
        <v>-</v>
      </c>
      <c r="AD96" s="927" t="str">
        <f t="shared" si="148"/>
        <v>-</v>
      </c>
      <c r="AE96" s="927" t="str">
        <f t="shared" si="148"/>
        <v>-</v>
      </c>
      <c r="AF96" s="32"/>
      <c r="AG96" s="778"/>
    </row>
    <row r="97" spans="1:33" ht="24" customHeight="1" x14ac:dyDescent="0.2">
      <c r="A97" s="2088"/>
      <c r="B97" s="2006"/>
      <c r="C97" s="780" t="s">
        <v>460</v>
      </c>
      <c r="D97" s="773">
        <f>②飼養計画!K6+②飼養計画!K7</f>
        <v>0</v>
      </c>
      <c r="E97" s="1210">
        <f t="shared" ref="E97:E98" si="149">E96</f>
        <v>300000</v>
      </c>
      <c r="F97" s="56">
        <f>D97*E97</f>
        <v>0</v>
      </c>
      <c r="G97" s="57">
        <v>2018</v>
      </c>
      <c r="H97" s="29">
        <v>0</v>
      </c>
      <c r="I97" s="433" t="str">
        <f t="shared" si="144"/>
        <v>-</v>
      </c>
      <c r="J97" s="29">
        <v>6</v>
      </c>
      <c r="K97" s="433" t="e">
        <f t="shared" si="145"/>
        <v>#VALUE!</v>
      </c>
      <c r="L97" s="30">
        <v>0</v>
      </c>
      <c r="M97" s="433">
        <f t="shared" ref="M97:M106" si="150">IF(J97&lt;=0,"-",ROUND(F97*L97/J97,0))</f>
        <v>0</v>
      </c>
      <c r="N97" s="31"/>
      <c r="O97" s="2078"/>
      <c r="P97" s="2078"/>
      <c r="Q97" s="396" t="str">
        <f t="shared" si="146"/>
        <v>H30導入・繰入</v>
      </c>
      <c r="R97" s="927" t="str">
        <f>(IF(R84-$G$97&lt;=0,"-",(IF(R84-$G$97&lt;=$J$97,$K$97,"-"))))</f>
        <v>-</v>
      </c>
      <c r="S97" s="927" t="str">
        <f>(IF(S84-$G$97&lt;=0,"-",(IF(S84-$G$97&lt;=$J$97,$K$97,"-"))))</f>
        <v>-</v>
      </c>
      <c r="T97" s="927" t="str">
        <f t="shared" ref="T97:AE97" si="151">(IF(T84-$G$97&lt;=0,"-",(IF(T84-$G$97&lt;=$J$97,$K$97,"-"))))</f>
        <v>-</v>
      </c>
      <c r="U97" s="927" t="str">
        <f t="shared" si="151"/>
        <v>-</v>
      </c>
      <c r="V97" s="927" t="str">
        <f t="shared" si="151"/>
        <v>-</v>
      </c>
      <c r="W97" s="927" t="str">
        <f t="shared" si="151"/>
        <v>-</v>
      </c>
      <c r="X97" s="927" t="str">
        <f t="shared" si="151"/>
        <v>-</v>
      </c>
      <c r="Y97" s="927" t="str">
        <f t="shared" si="151"/>
        <v>-</v>
      </c>
      <c r="Z97" s="927" t="str">
        <f t="shared" si="151"/>
        <v>-</v>
      </c>
      <c r="AA97" s="927" t="str">
        <f t="shared" si="151"/>
        <v>-</v>
      </c>
      <c r="AB97" s="927" t="str">
        <f t="shared" si="151"/>
        <v>-</v>
      </c>
      <c r="AC97" s="927" t="str">
        <f t="shared" si="151"/>
        <v>-</v>
      </c>
      <c r="AD97" s="927" t="str">
        <f t="shared" si="151"/>
        <v>-</v>
      </c>
      <c r="AE97" s="927" t="str">
        <f t="shared" si="151"/>
        <v>-</v>
      </c>
      <c r="AF97" s="32"/>
      <c r="AG97" s="778"/>
    </row>
    <row r="98" spans="1:33" ht="24" customHeight="1" x14ac:dyDescent="0.2">
      <c r="A98" s="2088"/>
      <c r="B98" s="2006"/>
      <c r="C98" s="780" t="s">
        <v>461</v>
      </c>
      <c r="D98" s="773">
        <f>②飼養計画!L6+②飼養計画!L7</f>
        <v>0</v>
      </c>
      <c r="E98" s="1210">
        <f t="shared" si="149"/>
        <v>300000</v>
      </c>
      <c r="F98" s="56">
        <f>D98*E98</f>
        <v>0</v>
      </c>
      <c r="G98" s="57">
        <v>2019</v>
      </c>
      <c r="H98" s="29">
        <v>0</v>
      </c>
      <c r="I98" s="433" t="str">
        <f>IF(F98&lt;=0,"-",F98*(1-H98/100))</f>
        <v>-</v>
      </c>
      <c r="J98" s="29">
        <v>6</v>
      </c>
      <c r="K98" s="433" t="e">
        <f t="shared" si="145"/>
        <v>#VALUE!</v>
      </c>
      <c r="L98" s="30">
        <v>0</v>
      </c>
      <c r="M98" s="433">
        <f t="shared" si="150"/>
        <v>0</v>
      </c>
      <c r="N98" s="31"/>
      <c r="O98" s="2078"/>
      <c r="P98" s="2078"/>
      <c r="Q98" s="396" t="str">
        <f t="shared" si="146"/>
        <v>H31導入・繰入</v>
      </c>
      <c r="R98" s="927" t="str">
        <f>(IF(R84-$G$98&lt;=0,"-",(IF(R84-$G$98&lt;=$J$98,$K$98,"-"))))</f>
        <v>-</v>
      </c>
      <c r="S98" s="927" t="str">
        <f>(IF(S84-$G$98&lt;=0,"-",(IF(S84-$G$98&lt;=$J$98,$K$98,"-"))))</f>
        <v>-</v>
      </c>
      <c r="T98" s="927" t="str">
        <f t="shared" ref="T98:AE98" si="152">(IF(T84-$G$98&lt;=0,"-",(IF(T84-$G$98&lt;=$J$98,$K$98,"-"))))</f>
        <v>-</v>
      </c>
      <c r="U98" s="927" t="str">
        <f t="shared" si="152"/>
        <v>-</v>
      </c>
      <c r="V98" s="927" t="str">
        <f t="shared" si="152"/>
        <v>-</v>
      </c>
      <c r="W98" s="927" t="str">
        <f t="shared" si="152"/>
        <v>-</v>
      </c>
      <c r="X98" s="927" t="str">
        <f t="shared" si="152"/>
        <v>-</v>
      </c>
      <c r="Y98" s="927" t="str">
        <f t="shared" si="152"/>
        <v>-</v>
      </c>
      <c r="Z98" s="927" t="str">
        <f t="shared" si="152"/>
        <v>-</v>
      </c>
      <c r="AA98" s="927" t="str">
        <f t="shared" si="152"/>
        <v>-</v>
      </c>
      <c r="AB98" s="927" t="str">
        <f t="shared" si="152"/>
        <v>-</v>
      </c>
      <c r="AC98" s="927" t="str">
        <f t="shared" si="152"/>
        <v>-</v>
      </c>
      <c r="AD98" s="927" t="str">
        <f t="shared" si="152"/>
        <v>-</v>
      </c>
      <c r="AE98" s="927" t="str">
        <f t="shared" si="152"/>
        <v>-</v>
      </c>
      <c r="AF98" s="32"/>
      <c r="AG98" s="778"/>
    </row>
    <row r="99" spans="1:33" ht="24" customHeight="1" x14ac:dyDescent="0.2">
      <c r="A99" s="2088"/>
      <c r="B99" s="2006"/>
      <c r="C99" s="780" t="s">
        <v>462</v>
      </c>
      <c r="D99" s="773">
        <f>②飼養計画!M6+②飼養計画!M7</f>
        <v>0</v>
      </c>
      <c r="E99" s="1210">
        <f>E98</f>
        <v>300000</v>
      </c>
      <c r="F99" s="56">
        <f t="shared" ref="F99:F104" si="153">D99*E99</f>
        <v>0</v>
      </c>
      <c r="G99" s="57">
        <v>2020</v>
      </c>
      <c r="H99" s="29">
        <v>0</v>
      </c>
      <c r="I99" s="433" t="str">
        <f t="shared" si="144"/>
        <v>-</v>
      </c>
      <c r="J99" s="29">
        <v>6</v>
      </c>
      <c r="K99" s="433" t="e">
        <f t="shared" si="145"/>
        <v>#VALUE!</v>
      </c>
      <c r="L99" s="30">
        <v>0</v>
      </c>
      <c r="M99" s="433">
        <f t="shared" si="150"/>
        <v>0</v>
      </c>
      <c r="N99" s="31"/>
      <c r="O99" s="2078"/>
      <c r="P99" s="2078"/>
      <c r="Q99" s="396" t="str">
        <f t="shared" si="146"/>
        <v>H32導入・繰入</v>
      </c>
      <c r="R99" s="927" t="e">
        <f>(IF(R84-$G$99&lt;=0,"-",(IF(R84-$G$99&lt;=$J$99,$K$99,"-"))))</f>
        <v>#VALUE!</v>
      </c>
      <c r="S99" s="927" t="str">
        <f>(IF(S84-$G$99&lt;=0,"-",(IF(S84-$G$99&lt;=$J$99,$K$99,"-"))))</f>
        <v>-</v>
      </c>
      <c r="T99" s="927" t="str">
        <f t="shared" ref="T99:AE99" si="154">(IF(T84-$G$99&lt;=0,"-",(IF(T84-$G$99&lt;=$J$99,$K$99,"-"))))</f>
        <v>-</v>
      </c>
      <c r="U99" s="927" t="str">
        <f t="shared" si="154"/>
        <v>-</v>
      </c>
      <c r="V99" s="927" t="str">
        <f t="shared" si="154"/>
        <v>-</v>
      </c>
      <c r="W99" s="927" t="str">
        <f t="shared" si="154"/>
        <v>-</v>
      </c>
      <c r="X99" s="927" t="str">
        <f t="shared" si="154"/>
        <v>-</v>
      </c>
      <c r="Y99" s="927" t="str">
        <f t="shared" si="154"/>
        <v>-</v>
      </c>
      <c r="Z99" s="927" t="str">
        <f t="shared" si="154"/>
        <v>-</v>
      </c>
      <c r="AA99" s="927" t="str">
        <f t="shared" si="154"/>
        <v>-</v>
      </c>
      <c r="AB99" s="927" t="str">
        <f t="shared" si="154"/>
        <v>-</v>
      </c>
      <c r="AC99" s="927" t="str">
        <f t="shared" si="154"/>
        <v>-</v>
      </c>
      <c r="AD99" s="927" t="str">
        <f t="shared" si="154"/>
        <v>-</v>
      </c>
      <c r="AE99" s="927" t="str">
        <f t="shared" si="154"/>
        <v>-</v>
      </c>
      <c r="AF99" s="32"/>
      <c r="AG99" s="778"/>
    </row>
    <row r="100" spans="1:33" ht="24" customHeight="1" x14ac:dyDescent="0.2">
      <c r="A100" s="2088"/>
      <c r="B100" s="2006"/>
      <c r="C100" s="780" t="s">
        <v>463</v>
      </c>
      <c r="D100" s="773">
        <f>②飼養計画!N6+②飼養計画!N7</f>
        <v>0</v>
      </c>
      <c r="E100" s="1210">
        <f t="shared" ref="E100:E104" si="155">E99</f>
        <v>300000</v>
      </c>
      <c r="F100" s="56">
        <f t="shared" si="153"/>
        <v>0</v>
      </c>
      <c r="G100" s="57">
        <v>2021</v>
      </c>
      <c r="H100" s="29">
        <v>0</v>
      </c>
      <c r="I100" s="433" t="str">
        <f t="shared" si="144"/>
        <v>-</v>
      </c>
      <c r="J100" s="29">
        <v>6</v>
      </c>
      <c r="K100" s="433" t="e">
        <f t="shared" si="145"/>
        <v>#VALUE!</v>
      </c>
      <c r="L100" s="30">
        <v>0</v>
      </c>
      <c r="M100" s="433">
        <f t="shared" si="150"/>
        <v>0</v>
      </c>
      <c r="N100" s="31"/>
      <c r="O100" s="2078"/>
      <c r="P100" s="2078"/>
      <c r="Q100" s="396" t="str">
        <f t="shared" si="146"/>
        <v>H33導入・繰入</v>
      </c>
      <c r="R100" s="927" t="e">
        <f>(IF(R84-$G$100&lt;=0,"-",(IF(R84-$G$100&lt;=$J$100,$K$100,"-"))))</f>
        <v>#VALUE!</v>
      </c>
      <c r="S100" s="927" t="e">
        <f t="shared" ref="S100:AE100" si="156">(IF(S84-$G$100&lt;=0,"-",(IF(S84-$G$100&lt;=$J$100,$K$100,"-"))))</f>
        <v>#VALUE!</v>
      </c>
      <c r="T100" s="927" t="str">
        <f t="shared" si="156"/>
        <v>-</v>
      </c>
      <c r="U100" s="927" t="str">
        <f t="shared" si="156"/>
        <v>-</v>
      </c>
      <c r="V100" s="927" t="str">
        <f t="shared" si="156"/>
        <v>-</v>
      </c>
      <c r="W100" s="927" t="str">
        <f t="shared" si="156"/>
        <v>-</v>
      </c>
      <c r="X100" s="927" t="str">
        <f t="shared" si="156"/>
        <v>-</v>
      </c>
      <c r="Y100" s="927" t="str">
        <f t="shared" si="156"/>
        <v>-</v>
      </c>
      <c r="Z100" s="927" t="str">
        <f t="shared" si="156"/>
        <v>-</v>
      </c>
      <c r="AA100" s="927" t="str">
        <f t="shared" si="156"/>
        <v>-</v>
      </c>
      <c r="AB100" s="927" t="str">
        <f t="shared" si="156"/>
        <v>-</v>
      </c>
      <c r="AC100" s="927" t="str">
        <f t="shared" si="156"/>
        <v>-</v>
      </c>
      <c r="AD100" s="927" t="str">
        <f t="shared" si="156"/>
        <v>-</v>
      </c>
      <c r="AE100" s="927" t="str">
        <f t="shared" si="156"/>
        <v>-</v>
      </c>
      <c r="AF100" s="32"/>
      <c r="AG100" s="778"/>
    </row>
    <row r="101" spans="1:33" ht="24" customHeight="1" x14ac:dyDescent="0.2">
      <c r="A101" s="2088"/>
      <c r="B101" s="2006"/>
      <c r="C101" s="780" t="s">
        <v>464</v>
      </c>
      <c r="D101" s="773">
        <f>②飼養計画!O6+②飼養計画!O7</f>
        <v>0</v>
      </c>
      <c r="E101" s="1210">
        <f t="shared" si="155"/>
        <v>300000</v>
      </c>
      <c r="F101" s="56">
        <f t="shared" si="153"/>
        <v>0</v>
      </c>
      <c r="G101" s="57">
        <v>2022</v>
      </c>
      <c r="H101" s="29">
        <v>0</v>
      </c>
      <c r="I101" s="433" t="str">
        <f t="shared" si="144"/>
        <v>-</v>
      </c>
      <c r="J101" s="29">
        <v>6</v>
      </c>
      <c r="K101" s="433" t="e">
        <f t="shared" si="145"/>
        <v>#VALUE!</v>
      </c>
      <c r="L101" s="30">
        <v>0</v>
      </c>
      <c r="M101" s="433">
        <f t="shared" si="150"/>
        <v>0</v>
      </c>
      <c r="N101" s="31"/>
      <c r="O101" s="2078"/>
      <c r="P101" s="2078"/>
      <c r="Q101" s="396" t="str">
        <f t="shared" si="146"/>
        <v>H34導入・繰入</v>
      </c>
      <c r="R101" s="927" t="e">
        <f>(IF(R84-$G$101&lt;=0,"-",(IF(R84-$G$101&lt;=$J$101,$K$101,"-"))))</f>
        <v>#VALUE!</v>
      </c>
      <c r="S101" s="927" t="e">
        <f t="shared" ref="S101:AE101" si="157">(IF(S84-$G$101&lt;=0,"-",(IF(S84-$G$101&lt;=$J$101,$K$101,"-"))))</f>
        <v>#VALUE!</v>
      </c>
      <c r="T101" s="927" t="e">
        <f t="shared" si="157"/>
        <v>#VALUE!</v>
      </c>
      <c r="U101" s="927" t="str">
        <f t="shared" si="157"/>
        <v>-</v>
      </c>
      <c r="V101" s="927" t="str">
        <f t="shared" si="157"/>
        <v>-</v>
      </c>
      <c r="W101" s="927" t="str">
        <f t="shared" si="157"/>
        <v>-</v>
      </c>
      <c r="X101" s="927" t="str">
        <f t="shared" si="157"/>
        <v>-</v>
      </c>
      <c r="Y101" s="927" t="str">
        <f t="shared" si="157"/>
        <v>-</v>
      </c>
      <c r="Z101" s="927" t="str">
        <f t="shared" si="157"/>
        <v>-</v>
      </c>
      <c r="AA101" s="927" t="str">
        <f t="shared" si="157"/>
        <v>-</v>
      </c>
      <c r="AB101" s="927" t="str">
        <f t="shared" si="157"/>
        <v>-</v>
      </c>
      <c r="AC101" s="927" t="str">
        <f t="shared" si="157"/>
        <v>-</v>
      </c>
      <c r="AD101" s="927" t="str">
        <f t="shared" si="157"/>
        <v>-</v>
      </c>
      <c r="AE101" s="927" t="str">
        <f t="shared" si="157"/>
        <v>-</v>
      </c>
      <c r="AF101" s="32"/>
    </row>
    <row r="102" spans="1:33" ht="24" customHeight="1" x14ac:dyDescent="0.2">
      <c r="A102" s="2088"/>
      <c r="B102" s="2006"/>
      <c r="C102" s="780" t="s">
        <v>538</v>
      </c>
      <c r="D102" s="773">
        <f>②飼養計画!P6+②飼養計画!P7</f>
        <v>0</v>
      </c>
      <c r="E102" s="1210">
        <f t="shared" si="155"/>
        <v>300000</v>
      </c>
      <c r="F102" s="56">
        <f t="shared" si="153"/>
        <v>0</v>
      </c>
      <c r="G102" s="57">
        <v>2023</v>
      </c>
      <c r="H102" s="29">
        <v>0</v>
      </c>
      <c r="I102" s="433" t="str">
        <f>IF(F102&lt;=0,"-",F102*(1-H102/100))</f>
        <v>-</v>
      </c>
      <c r="J102" s="29">
        <v>6</v>
      </c>
      <c r="K102" s="433" t="e">
        <f t="shared" si="145"/>
        <v>#VALUE!</v>
      </c>
      <c r="L102" s="30">
        <v>0</v>
      </c>
      <c r="M102" s="433">
        <f t="shared" si="150"/>
        <v>0</v>
      </c>
      <c r="N102" s="31"/>
      <c r="O102" s="2078"/>
      <c r="P102" s="2078"/>
      <c r="Q102" s="396" t="str">
        <f t="shared" si="146"/>
        <v>H35導入・繰入</v>
      </c>
      <c r="R102" s="927" t="e">
        <f>(IF(R84-$G$102&lt;=0,"-",(IF(R84-$G$102&lt;=$J$102,$K$102,"-"))))</f>
        <v>#VALUE!</v>
      </c>
      <c r="S102" s="927" t="e">
        <f t="shared" ref="S102:AE102" si="158">(IF(S84-$G$102&lt;=0,"-",(IF(S84-$G$102&lt;=$J$102,$K$102,"-"))))</f>
        <v>#VALUE!</v>
      </c>
      <c r="T102" s="927" t="e">
        <f t="shared" si="158"/>
        <v>#VALUE!</v>
      </c>
      <c r="U102" s="927" t="e">
        <f t="shared" si="158"/>
        <v>#VALUE!</v>
      </c>
      <c r="V102" s="927" t="str">
        <f t="shared" si="158"/>
        <v>-</v>
      </c>
      <c r="W102" s="927" t="str">
        <f t="shared" si="158"/>
        <v>-</v>
      </c>
      <c r="X102" s="927" t="str">
        <f t="shared" si="158"/>
        <v>-</v>
      </c>
      <c r="Y102" s="927" t="str">
        <f t="shared" si="158"/>
        <v>-</v>
      </c>
      <c r="Z102" s="927" t="str">
        <f t="shared" si="158"/>
        <v>-</v>
      </c>
      <c r="AA102" s="927" t="str">
        <f t="shared" si="158"/>
        <v>-</v>
      </c>
      <c r="AB102" s="927" t="str">
        <f t="shared" si="158"/>
        <v>-</v>
      </c>
      <c r="AC102" s="927" t="str">
        <f t="shared" si="158"/>
        <v>-</v>
      </c>
      <c r="AD102" s="927" t="str">
        <f t="shared" si="158"/>
        <v>-</v>
      </c>
      <c r="AE102" s="927" t="str">
        <f t="shared" si="158"/>
        <v>-</v>
      </c>
      <c r="AF102" s="32"/>
    </row>
    <row r="103" spans="1:33" ht="24" customHeight="1" x14ac:dyDescent="0.2">
      <c r="A103" s="2088"/>
      <c r="B103" s="2006"/>
      <c r="C103" s="780" t="s">
        <v>539</v>
      </c>
      <c r="D103" s="773">
        <f>②飼養計画!Q6+②飼養計画!Q7</f>
        <v>0</v>
      </c>
      <c r="E103" s="1210">
        <f t="shared" si="155"/>
        <v>300000</v>
      </c>
      <c r="F103" s="56">
        <f t="shared" si="153"/>
        <v>0</v>
      </c>
      <c r="G103" s="57">
        <v>2024</v>
      </c>
      <c r="H103" s="29">
        <v>0</v>
      </c>
      <c r="I103" s="433" t="str">
        <f>IF(F103&lt;=0,"-",F103*(1-H103/100))</f>
        <v>-</v>
      </c>
      <c r="J103" s="29">
        <v>6</v>
      </c>
      <c r="K103" s="433" t="e">
        <f t="shared" si="145"/>
        <v>#VALUE!</v>
      </c>
      <c r="L103" s="30">
        <v>0</v>
      </c>
      <c r="M103" s="433">
        <f t="shared" si="150"/>
        <v>0</v>
      </c>
      <c r="N103" s="31"/>
      <c r="O103" s="2078"/>
      <c r="P103" s="2078"/>
      <c r="Q103" s="396" t="str">
        <f t="shared" si="146"/>
        <v>H36導入・繰入</v>
      </c>
      <c r="R103" s="927" t="e">
        <f>(IF(R84-$G$103&lt;=0,"-",(IF(R84-$G$103&lt;=$J$103,$K$103,"-"))))</f>
        <v>#VALUE!</v>
      </c>
      <c r="S103" s="927" t="e">
        <f t="shared" ref="S103:AE103" si="159">(IF(S84-$G$103&lt;=0,"-",(IF(S84-$G$103&lt;=$J$103,$K$103,"-"))))</f>
        <v>#VALUE!</v>
      </c>
      <c r="T103" s="927" t="e">
        <f t="shared" si="159"/>
        <v>#VALUE!</v>
      </c>
      <c r="U103" s="927" t="e">
        <f t="shared" si="159"/>
        <v>#VALUE!</v>
      </c>
      <c r="V103" s="927" t="e">
        <f t="shared" si="159"/>
        <v>#VALUE!</v>
      </c>
      <c r="W103" s="927" t="str">
        <f t="shared" si="159"/>
        <v>-</v>
      </c>
      <c r="X103" s="927" t="str">
        <f t="shared" si="159"/>
        <v>-</v>
      </c>
      <c r="Y103" s="927" t="str">
        <f t="shared" si="159"/>
        <v>-</v>
      </c>
      <c r="Z103" s="927" t="str">
        <f t="shared" si="159"/>
        <v>-</v>
      </c>
      <c r="AA103" s="927" t="str">
        <f t="shared" si="159"/>
        <v>-</v>
      </c>
      <c r="AB103" s="927" t="str">
        <f t="shared" si="159"/>
        <v>-</v>
      </c>
      <c r="AC103" s="927" t="str">
        <f t="shared" si="159"/>
        <v>-</v>
      </c>
      <c r="AD103" s="927" t="str">
        <f t="shared" si="159"/>
        <v>-</v>
      </c>
      <c r="AE103" s="927" t="str">
        <f t="shared" si="159"/>
        <v>-</v>
      </c>
      <c r="AF103" s="32"/>
    </row>
    <row r="104" spans="1:33" ht="24" customHeight="1" x14ac:dyDescent="0.2">
      <c r="A104" s="2088"/>
      <c r="B104" s="2006"/>
      <c r="C104" s="780" t="s">
        <v>558</v>
      </c>
      <c r="D104" s="773">
        <f>②飼養計画!R6+②飼養計画!R7</f>
        <v>0</v>
      </c>
      <c r="E104" s="1210">
        <f t="shared" si="155"/>
        <v>300000</v>
      </c>
      <c r="F104" s="56">
        <f t="shared" si="153"/>
        <v>0</v>
      </c>
      <c r="G104" s="57">
        <v>2025</v>
      </c>
      <c r="H104" s="29">
        <v>0</v>
      </c>
      <c r="I104" s="433" t="str">
        <f>IF(F104&lt;=0,"-",F104*(1-H104/100))</f>
        <v>-</v>
      </c>
      <c r="J104" s="29">
        <v>6</v>
      </c>
      <c r="K104" s="433" t="e">
        <f t="shared" si="145"/>
        <v>#VALUE!</v>
      </c>
      <c r="L104" s="30">
        <v>0</v>
      </c>
      <c r="M104" s="433">
        <f t="shared" si="150"/>
        <v>0</v>
      </c>
      <c r="N104" s="31"/>
      <c r="O104" s="2078"/>
      <c r="P104" s="2078"/>
      <c r="Q104" s="396" t="str">
        <f t="shared" si="146"/>
        <v>H37導入・繰入</v>
      </c>
      <c r="R104" s="927" t="e">
        <f>(IF(R84-$G$104&lt;=0,"-",(IF(R84-$G$104&lt;=$J$104,$K$104,"-"))))</f>
        <v>#VALUE!</v>
      </c>
      <c r="S104" s="927" t="e">
        <f t="shared" ref="S104:AE104" si="160">(IF(S84-$G$104&lt;=0,"-",(IF(S84-$G$104&lt;=$J$104,$K$104,"-"))))</f>
        <v>#VALUE!</v>
      </c>
      <c r="T104" s="927" t="e">
        <f t="shared" si="160"/>
        <v>#VALUE!</v>
      </c>
      <c r="U104" s="927" t="e">
        <f t="shared" si="160"/>
        <v>#VALUE!</v>
      </c>
      <c r="V104" s="927" t="e">
        <f t="shared" si="160"/>
        <v>#VALUE!</v>
      </c>
      <c r="W104" s="927" t="e">
        <f t="shared" si="160"/>
        <v>#VALUE!</v>
      </c>
      <c r="X104" s="927" t="str">
        <f t="shared" si="160"/>
        <v>-</v>
      </c>
      <c r="Y104" s="927" t="str">
        <f t="shared" si="160"/>
        <v>-</v>
      </c>
      <c r="Z104" s="927" t="str">
        <f t="shared" si="160"/>
        <v>-</v>
      </c>
      <c r="AA104" s="927" t="str">
        <f t="shared" si="160"/>
        <v>-</v>
      </c>
      <c r="AB104" s="927" t="str">
        <f t="shared" si="160"/>
        <v>-</v>
      </c>
      <c r="AC104" s="927" t="str">
        <f t="shared" si="160"/>
        <v>-</v>
      </c>
      <c r="AD104" s="927" t="str">
        <f t="shared" si="160"/>
        <v>-</v>
      </c>
      <c r="AE104" s="927" t="str">
        <f t="shared" si="160"/>
        <v>-</v>
      </c>
      <c r="AF104" s="32"/>
    </row>
    <row r="105" spans="1:33" ht="24" customHeight="1" x14ac:dyDescent="0.2">
      <c r="A105" s="2088"/>
      <c r="B105" s="2006"/>
      <c r="C105" s="780"/>
      <c r="D105" s="773"/>
      <c r="E105" s="776"/>
      <c r="F105" s="56"/>
      <c r="G105" s="57"/>
      <c r="H105" s="29"/>
      <c r="I105" s="433" t="str">
        <f>IF(F105&lt;=0,"-",F105*(1-H105/100))</f>
        <v>-</v>
      </c>
      <c r="J105" s="29"/>
      <c r="K105" s="433" t="str">
        <f t="shared" si="145"/>
        <v>-</v>
      </c>
      <c r="L105" s="30"/>
      <c r="M105" s="433" t="str">
        <f t="shared" si="150"/>
        <v>-</v>
      </c>
      <c r="N105" s="31"/>
      <c r="O105" s="2078"/>
      <c r="P105" s="2078"/>
      <c r="Q105" s="396" t="str">
        <f t="shared" si="146"/>
        <v>-</v>
      </c>
      <c r="R105" s="927" t="str">
        <f>(IF(R84-$G$105&lt;=0,"-",(IF(R84-$G$105&lt;=$J$105,$K$105,"-"))))</f>
        <v>-</v>
      </c>
      <c r="S105" s="927" t="str">
        <f t="shared" ref="S105:AE105" si="161">(IF(S84-$G$105&lt;=0,"-",(IF(S84-$G$105&lt;=$J$105,$K$105,"-"))))</f>
        <v>-</v>
      </c>
      <c r="T105" s="927" t="str">
        <f t="shared" si="161"/>
        <v>-</v>
      </c>
      <c r="U105" s="927" t="str">
        <f t="shared" si="161"/>
        <v>-</v>
      </c>
      <c r="V105" s="927" t="str">
        <f t="shared" si="161"/>
        <v>-</v>
      </c>
      <c r="W105" s="927" t="str">
        <f t="shared" si="161"/>
        <v>-</v>
      </c>
      <c r="X105" s="927" t="str">
        <f t="shared" si="161"/>
        <v>-</v>
      </c>
      <c r="Y105" s="927" t="str">
        <f t="shared" si="161"/>
        <v>-</v>
      </c>
      <c r="Z105" s="927" t="str">
        <f t="shared" si="161"/>
        <v>-</v>
      </c>
      <c r="AA105" s="927" t="str">
        <f t="shared" si="161"/>
        <v>-</v>
      </c>
      <c r="AB105" s="927" t="str">
        <f t="shared" si="161"/>
        <v>-</v>
      </c>
      <c r="AC105" s="927" t="str">
        <f t="shared" si="161"/>
        <v>-</v>
      </c>
      <c r="AD105" s="927" t="str">
        <f t="shared" si="161"/>
        <v>-</v>
      </c>
      <c r="AE105" s="927" t="str">
        <f t="shared" si="161"/>
        <v>-</v>
      </c>
      <c r="AF105" s="32"/>
    </row>
    <row r="106" spans="1:33" ht="24" customHeight="1" thickBot="1" x14ac:dyDescent="0.25">
      <c r="A106" s="2088"/>
      <c r="B106" s="2006"/>
      <c r="C106" s="33"/>
      <c r="D106" s="773"/>
      <c r="E106" s="776"/>
      <c r="F106" s="56"/>
      <c r="G106" s="57"/>
      <c r="H106" s="29"/>
      <c r="I106" s="433" t="str">
        <f>IF(F106&lt;=0,"-",F106*(1-H106/100))</f>
        <v>-</v>
      </c>
      <c r="J106" s="29"/>
      <c r="K106" s="433" t="str">
        <f t="shared" si="145"/>
        <v>-</v>
      </c>
      <c r="L106" s="30"/>
      <c r="M106" s="433" t="str">
        <f t="shared" si="150"/>
        <v>-</v>
      </c>
      <c r="N106" s="31"/>
      <c r="O106" s="2078"/>
      <c r="P106" s="2078"/>
      <c r="Q106" s="396" t="str">
        <f t="shared" si="146"/>
        <v>-</v>
      </c>
      <c r="R106" s="927" t="str">
        <f>(IF(R84-$G$106&lt;=0,"-",(IF(R84-$G$106&lt;=$J$106,$K$106,"-"))))</f>
        <v>-</v>
      </c>
      <c r="S106" s="927" t="str">
        <f t="shared" ref="S106:AE106" si="162">(IF(S84-$G$106&lt;=0,"-",(IF(S84-$G$106&lt;=$J$106,$K$106,"-"))))</f>
        <v>-</v>
      </c>
      <c r="T106" s="927" t="str">
        <f t="shared" si="162"/>
        <v>-</v>
      </c>
      <c r="U106" s="927" t="str">
        <f t="shared" si="162"/>
        <v>-</v>
      </c>
      <c r="V106" s="927" t="str">
        <f t="shared" si="162"/>
        <v>-</v>
      </c>
      <c r="W106" s="927" t="str">
        <f t="shared" si="162"/>
        <v>-</v>
      </c>
      <c r="X106" s="927" t="str">
        <f t="shared" si="162"/>
        <v>-</v>
      </c>
      <c r="Y106" s="927" t="str">
        <f t="shared" si="162"/>
        <v>-</v>
      </c>
      <c r="Z106" s="927" t="str">
        <f t="shared" si="162"/>
        <v>-</v>
      </c>
      <c r="AA106" s="927" t="str">
        <f t="shared" si="162"/>
        <v>-</v>
      </c>
      <c r="AB106" s="927" t="str">
        <f t="shared" si="162"/>
        <v>-</v>
      </c>
      <c r="AC106" s="927" t="str">
        <f t="shared" si="162"/>
        <v>-</v>
      </c>
      <c r="AD106" s="927" t="str">
        <f t="shared" si="162"/>
        <v>-</v>
      </c>
      <c r="AE106" s="927" t="str">
        <f t="shared" si="162"/>
        <v>-</v>
      </c>
      <c r="AF106" s="32"/>
    </row>
    <row r="107" spans="1:33" ht="24" customHeight="1" thickBot="1" x14ac:dyDescent="0.25">
      <c r="A107" s="2089"/>
      <c r="B107" s="2092" t="s">
        <v>84</v>
      </c>
      <c r="C107" s="2093"/>
      <c r="D107" s="47"/>
      <c r="E107" s="47"/>
      <c r="F107" s="48"/>
      <c r="G107" s="49"/>
      <c r="H107" s="50"/>
      <c r="I107" s="769">
        <f>SUM(I95:I106)</f>
        <v>0</v>
      </c>
      <c r="J107" s="50"/>
      <c r="K107" s="769" t="str">
        <f t="shared" si="145"/>
        <v>-</v>
      </c>
      <c r="L107" s="52"/>
      <c r="M107" s="1047">
        <f>SUM(M95:M106)</f>
        <v>0</v>
      </c>
      <c r="N107" s="53"/>
      <c r="O107" s="2078"/>
      <c r="P107" s="2079"/>
      <c r="Q107" s="58" t="s">
        <v>85</v>
      </c>
      <c r="R107" s="771" t="e">
        <f t="shared" ref="R107:AB107" si="163">SUM(R95:R106)</f>
        <v>#VALUE!</v>
      </c>
      <c r="S107" s="771" t="e">
        <f t="shared" si="163"/>
        <v>#VALUE!</v>
      </c>
      <c r="T107" s="771" t="e">
        <f t="shared" si="163"/>
        <v>#VALUE!</v>
      </c>
      <c r="U107" s="771" t="e">
        <f t="shared" si="163"/>
        <v>#VALUE!</v>
      </c>
      <c r="V107" s="771" t="e">
        <f t="shared" si="163"/>
        <v>#VALUE!</v>
      </c>
      <c r="W107" s="771" t="e">
        <f t="shared" si="163"/>
        <v>#VALUE!</v>
      </c>
      <c r="X107" s="771">
        <f t="shared" si="163"/>
        <v>0</v>
      </c>
      <c r="Y107" s="771">
        <f t="shared" si="163"/>
        <v>0</v>
      </c>
      <c r="Z107" s="771">
        <f t="shared" si="163"/>
        <v>0</v>
      </c>
      <c r="AA107" s="771">
        <f t="shared" si="163"/>
        <v>0</v>
      </c>
      <c r="AB107" s="932">
        <f t="shared" si="163"/>
        <v>0</v>
      </c>
      <c r="AC107" s="932">
        <f>SUM(AC95:AC106)</f>
        <v>0</v>
      </c>
      <c r="AD107" s="932">
        <f>SUM(AD95:AD106)</f>
        <v>0</v>
      </c>
      <c r="AE107" s="933">
        <f>SUM(AE95:AE106)</f>
        <v>0</v>
      </c>
      <c r="AF107" s="59"/>
    </row>
    <row r="108" spans="1:33" ht="24" customHeight="1" thickBot="1" x14ac:dyDescent="0.25">
      <c r="B108" s="20"/>
      <c r="C108" s="20"/>
      <c r="D108" s="60"/>
      <c r="E108" s="60"/>
      <c r="F108" s="61"/>
      <c r="G108" s="62"/>
      <c r="H108" s="63"/>
      <c r="I108" s="79"/>
      <c r="J108" s="63"/>
      <c r="K108" s="65"/>
      <c r="L108" s="66"/>
      <c r="M108" s="65"/>
      <c r="N108" s="67"/>
      <c r="O108" s="2079"/>
      <c r="P108" s="2080" t="s">
        <v>465</v>
      </c>
      <c r="Q108" s="2083"/>
      <c r="R108" s="772" t="e">
        <f>R94+R107</f>
        <v>#VALUE!</v>
      </c>
      <c r="S108" s="781" t="e">
        <f t="shared" ref="S108:AB108" si="164">S94+S107</f>
        <v>#VALUE!</v>
      </c>
      <c r="T108" s="781" t="e">
        <f t="shared" si="164"/>
        <v>#VALUE!</v>
      </c>
      <c r="U108" s="781" t="e">
        <f t="shared" si="164"/>
        <v>#VALUE!</v>
      </c>
      <c r="V108" s="781" t="e">
        <f t="shared" si="164"/>
        <v>#VALUE!</v>
      </c>
      <c r="W108" s="781" t="e">
        <f t="shared" si="164"/>
        <v>#VALUE!</v>
      </c>
      <c r="X108" s="781">
        <f t="shared" si="164"/>
        <v>0</v>
      </c>
      <c r="Y108" s="781">
        <f t="shared" si="164"/>
        <v>0</v>
      </c>
      <c r="Z108" s="781">
        <f t="shared" si="164"/>
        <v>0</v>
      </c>
      <c r="AA108" s="781">
        <f t="shared" si="164"/>
        <v>0</v>
      </c>
      <c r="AB108" s="781">
        <f t="shared" si="164"/>
        <v>0</v>
      </c>
      <c r="AC108" s="781">
        <f>AC94+AC107</f>
        <v>0</v>
      </c>
      <c r="AD108" s="781">
        <f>AD94+AD107</f>
        <v>0</v>
      </c>
      <c r="AE108" s="782">
        <f>AE94+AE107</f>
        <v>0</v>
      </c>
      <c r="AF108" s="68"/>
    </row>
  </sheetData>
  <mergeCells count="56">
    <mergeCell ref="P108:Q108"/>
    <mergeCell ref="N83:N84"/>
    <mergeCell ref="O83:Q84"/>
    <mergeCell ref="AF83:AF84"/>
    <mergeCell ref="A85:A107"/>
    <mergeCell ref="B85:B93"/>
    <mergeCell ref="O85:O108"/>
    <mergeCell ref="P85:P94"/>
    <mergeCell ref="B94:C94"/>
    <mergeCell ref="B95:B106"/>
    <mergeCell ref="P95:P107"/>
    <mergeCell ref="B107:C107"/>
    <mergeCell ref="H82:I82"/>
    <mergeCell ref="L82:M82"/>
    <mergeCell ref="A83:C84"/>
    <mergeCell ref="D83:D84"/>
    <mergeCell ref="E83:E84"/>
    <mergeCell ref="J83:J84"/>
    <mergeCell ref="N42:N43"/>
    <mergeCell ref="D42:D43"/>
    <mergeCell ref="A5:A39"/>
    <mergeCell ref="B26:B38"/>
    <mergeCell ref="B5:B24"/>
    <mergeCell ref="B25:C25"/>
    <mergeCell ref="B39:C39"/>
    <mergeCell ref="E42:E43"/>
    <mergeCell ref="J42:J43"/>
    <mergeCell ref="A42:C43"/>
    <mergeCell ref="B44:B58"/>
    <mergeCell ref="P44:P59"/>
    <mergeCell ref="P76:Q76"/>
    <mergeCell ref="A44:A75"/>
    <mergeCell ref="B60:B74"/>
    <mergeCell ref="B59:C59"/>
    <mergeCell ref="B75:C75"/>
    <mergeCell ref="AF3:AF4"/>
    <mergeCell ref="P5:P25"/>
    <mergeCell ref="AF42:AF43"/>
    <mergeCell ref="O42:Q43"/>
    <mergeCell ref="O79:P81"/>
    <mergeCell ref="P60:P75"/>
    <mergeCell ref="O44:O76"/>
    <mergeCell ref="P26:P39"/>
    <mergeCell ref="O5:O40"/>
    <mergeCell ref="O77:Q77"/>
    <mergeCell ref="P40:Q40"/>
    <mergeCell ref="O1:S1"/>
    <mergeCell ref="A1:F1"/>
    <mergeCell ref="D3:D4"/>
    <mergeCell ref="E3:E4"/>
    <mergeCell ref="A3:C4"/>
    <mergeCell ref="L2:M2"/>
    <mergeCell ref="H2:I2"/>
    <mergeCell ref="N3:N4"/>
    <mergeCell ref="O3:Q4"/>
    <mergeCell ref="J3:J4"/>
  </mergeCells>
  <phoneticPr fontId="3"/>
  <printOptions horizontalCentered="1" verticalCentered="1"/>
  <pageMargins left="0.19685039370078741" right="0.19685039370078741" top="0.39370078740157483" bottom="0.19685039370078741" header="0.39370078740157483" footer="0.51181102362204722"/>
  <pageSetup paperSize="9" scale="81" orientation="landscape" r:id="rId1"/>
  <headerFooter alignWithMargins="0">
    <oddHeader>&amp;R&amp;"ＭＳ 明朝,標準"６．固定資産償却・修繕費その&amp;P</oddHeader>
  </headerFooter>
  <rowBreaks count="2" manualBreakCount="2">
    <brk id="40" max="31" man="1"/>
    <brk id="81" max="31" man="1"/>
  </rowBreaks>
  <colBreaks count="1" manualBreakCount="1">
    <brk id="14" max="111" man="1"/>
  </colBreaks>
  <ignoredErrors>
    <ignoredError sqref="F8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表紙</vt:lpstr>
      <vt:lpstr>①経営概況</vt:lpstr>
      <vt:lpstr>②飼養計画</vt:lpstr>
      <vt:lpstr>③農経改善計画肉牛内訳</vt:lpstr>
      <vt:lpstr>③-２農業経営の内訳</vt:lpstr>
      <vt:lpstr>④肉牛繁殖損益</vt:lpstr>
      <vt:lpstr>④肉牛肥育損益</vt:lpstr>
      <vt:lpstr>⑤農経改善計画</vt:lpstr>
      <vt:lpstr>⑥固定資産償却</vt:lpstr>
      <vt:lpstr>⑦家計費計画</vt:lpstr>
      <vt:lpstr>⑧償還計画</vt:lpstr>
      <vt:lpstr>⑨農家収支計画</vt:lpstr>
      <vt:lpstr>⑫資金運用計画</vt:lpstr>
      <vt:lpstr>①経営概況!Print_Area</vt:lpstr>
      <vt:lpstr>②飼養計画!Print_Area</vt:lpstr>
      <vt:lpstr>③農経改善計画肉牛内訳!Print_Area</vt:lpstr>
      <vt:lpstr>④肉牛繁殖損益!Print_Area</vt:lpstr>
      <vt:lpstr>⑤農経改善計画!Print_Area</vt:lpstr>
      <vt:lpstr>⑥固定資産償却!Print_Area</vt:lpstr>
      <vt:lpstr>⑦家計費計画!Print_Area</vt:lpstr>
      <vt:lpstr>⑧償還計画!Print_Area</vt:lpstr>
      <vt:lpstr>⑨農家収支計画!Print_Area</vt:lpstr>
      <vt:lpstr>⑫資金運用計画!Print_Area</vt:lpstr>
      <vt:lpstr>表紙!Print_Area</vt:lpstr>
      <vt:lpstr>③農経改善計画肉牛内訳!Print_Titles</vt:lpstr>
      <vt:lpstr>⑧償還計画!Print_Titles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0006474</cp:lastModifiedBy>
  <cp:lastPrinted>2025-08-22T05:39:38Z</cp:lastPrinted>
  <dcterms:created xsi:type="dcterms:W3CDTF">2002-08-14T23:59:52Z</dcterms:created>
  <dcterms:modified xsi:type="dcterms:W3CDTF">2025-08-22T06:24:21Z</dcterms:modified>
</cp:coreProperties>
</file>