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xr:revisionPtr revIDLastSave="0" documentId="13_ncr:1_{77D4D782-1B64-4ADB-B2D5-4D39E53C3BDF}" xr6:coauthVersionLast="47" xr6:coauthVersionMax="47" xr10:uidLastSave="{00000000-0000-0000-0000-000000000000}"/>
  <bookViews>
    <workbookView xWindow="-120" yWindow="-120" windowWidth="29040" windowHeight="15720" xr2:uid="{00000000-000D-0000-FFFF-FFFF00000000}"/>
  </bookViews>
  <sheets>
    <sheet name="別紙様式２４" sheetId="1" r:id="rId1"/>
    <sheet name="残高の集計方法" sheetId="7" r:id="rId2"/>
    <sheet name="表１の「関係会社向」けの範囲" sheetId="2" r:id="rId3"/>
  </sheets>
  <definedNames>
    <definedName name="_xlnm.Print_Area" localSheetId="0">別紙様式２４!$E$1:$AS$434</definedName>
    <definedName name="solver_eng" localSheetId="0" hidden="1">1</definedName>
    <definedName name="solver_neg" localSheetId="0" hidden="1">1</definedName>
    <definedName name="solver_num" localSheetId="0" hidden="1">0</definedName>
    <definedName name="solver_opt" localSheetId="0" hidden="1">別紙様式２４!$AT$112</definedName>
    <definedName name="solver_typ" localSheetId="0" hidden="1">1</definedName>
    <definedName name="solver_val" localSheetId="0" hidden="1">0</definedName>
    <definedName name="solver_ver" localSheetId="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27" i="1" l="1"/>
  <c r="BB426" i="1" s="1"/>
  <c r="AT414" i="1" s="1"/>
  <c r="AT412" i="1" s="1"/>
  <c r="AZ426" i="1"/>
  <c r="AP426" i="1" s="1"/>
  <c r="AW426" i="1"/>
  <c r="AW425" i="1"/>
  <c r="AW424" i="1"/>
  <c r="AW423" i="1"/>
  <c r="AW422" i="1"/>
  <c r="AW421" i="1"/>
  <c r="AW420" i="1"/>
  <c r="AW419" i="1"/>
  <c r="AW418" i="1"/>
  <c r="AW417" i="1"/>
  <c r="AW416" i="1"/>
  <c r="AW415" i="1"/>
  <c r="AW414" i="1"/>
  <c r="BB427" i="1" s="1"/>
  <c r="X380" i="1"/>
  <c r="AZ370" i="1"/>
  <c r="BA370" i="1" s="1"/>
  <c r="AW370" i="1"/>
  <c r="AV370" i="1"/>
  <c r="AZ369" i="1"/>
  <c r="BD369" i="1" s="1"/>
  <c r="BE369" i="1" s="1"/>
  <c r="AW369" i="1"/>
  <c r="AV369" i="1"/>
  <c r="P396" i="1" s="1"/>
  <c r="AZ368" i="1"/>
  <c r="BA368" i="1" s="1"/>
  <c r="AW368" i="1"/>
  <c r="AV368" i="1"/>
  <c r="BD367" i="1"/>
  <c r="BE367" i="1" s="1"/>
  <c r="AZ367" i="1"/>
  <c r="BA367" i="1" s="1"/>
  <c r="AW367" i="1"/>
  <c r="AV367" i="1"/>
  <c r="P382" i="1" s="1"/>
  <c r="AZ366" i="1"/>
  <c r="BA366" i="1" s="1"/>
  <c r="AV366" i="1"/>
  <c r="AZ365" i="1"/>
  <c r="AV365" i="1"/>
  <c r="P367" i="1" s="1"/>
  <c r="BK364" i="1"/>
  <c r="AS364" i="1" s="1"/>
  <c r="BD353" i="1"/>
  <c r="BE353" i="1" s="1"/>
  <c r="BA353" i="1"/>
  <c r="AZ353" i="1"/>
  <c r="AW353" i="1"/>
  <c r="AV353" i="1"/>
  <c r="AZ352" i="1"/>
  <c r="BD352" i="1" s="1"/>
  <c r="BE352" i="1" s="1"/>
  <c r="AW352" i="1"/>
  <c r="AM352" i="1" s="1"/>
  <c r="AV352" i="1"/>
  <c r="AZ351" i="1"/>
  <c r="BD351" i="1" s="1"/>
  <c r="BE351" i="1" s="1"/>
  <c r="AW351" i="1"/>
  <c r="AV351" i="1"/>
  <c r="AM351" i="1"/>
  <c r="AZ350" i="1"/>
  <c r="BD350" i="1" s="1"/>
  <c r="BE350" i="1" s="1"/>
  <c r="AW350" i="1"/>
  <c r="AV350" i="1"/>
  <c r="AM350" i="1"/>
  <c r="AZ349" i="1"/>
  <c r="BD349" i="1" s="1"/>
  <c r="BE349" i="1" s="1"/>
  <c r="AW349" i="1"/>
  <c r="AM349" i="1" s="1"/>
  <c r="AV349" i="1"/>
  <c r="AZ348" i="1"/>
  <c r="BD348" i="1" s="1"/>
  <c r="BE348" i="1" s="1"/>
  <c r="AW348" i="1"/>
  <c r="AV348" i="1"/>
  <c r="AM348" i="1"/>
  <c r="AZ347" i="1"/>
  <c r="BD347" i="1" s="1"/>
  <c r="BE347" i="1" s="1"/>
  <c r="AW347" i="1"/>
  <c r="AV347" i="1"/>
  <c r="AM347" i="1"/>
  <c r="AZ346" i="1"/>
  <c r="AZ354" i="1" s="1"/>
  <c r="BA354" i="1" s="1"/>
  <c r="AW346" i="1"/>
  <c r="AM346" i="1" s="1"/>
  <c r="AV346" i="1"/>
  <c r="BK345" i="1"/>
  <c r="AS345" i="1"/>
  <c r="AE345" i="1"/>
  <c r="AM334" i="1"/>
  <c r="AE334" i="1"/>
  <c r="AZ333" i="1"/>
  <c r="AW333" i="1"/>
  <c r="AV333" i="1"/>
  <c r="BD332" i="1"/>
  <c r="BE332" i="1" s="1"/>
  <c r="BA332" i="1"/>
  <c r="BJ332" i="1" s="1"/>
  <c r="BK332" i="1" s="1"/>
  <c r="AS332" i="1" s="1"/>
  <c r="AZ332" i="1"/>
  <c r="AW332" i="1"/>
  <c r="AV332" i="1"/>
  <c r="Z332" i="1" s="1"/>
  <c r="BD331" i="1"/>
  <c r="BE331" i="1" s="1"/>
  <c r="BA331" i="1"/>
  <c r="AZ331" i="1"/>
  <c r="AW331" i="1"/>
  <c r="AV331" i="1"/>
  <c r="Z331" i="1" s="1"/>
  <c r="BD330" i="1"/>
  <c r="BE330" i="1" s="1"/>
  <c r="BA330" i="1"/>
  <c r="BJ330" i="1" s="1"/>
  <c r="BK330" i="1" s="1"/>
  <c r="AS330" i="1" s="1"/>
  <c r="AZ330" i="1"/>
  <c r="AW330" i="1"/>
  <c r="AV330" i="1"/>
  <c r="Z330" i="1" s="1"/>
  <c r="BD329" i="1"/>
  <c r="BE329" i="1" s="1"/>
  <c r="BA329" i="1"/>
  <c r="BJ329" i="1" s="1"/>
  <c r="BK329" i="1" s="1"/>
  <c r="AS329" i="1" s="1"/>
  <c r="AZ329" i="1"/>
  <c r="AW329" i="1"/>
  <c r="AV329" i="1"/>
  <c r="Z329" i="1" s="1"/>
  <c r="BD328" i="1"/>
  <c r="BE328" i="1" s="1"/>
  <c r="BA328" i="1"/>
  <c r="BJ328" i="1" s="1"/>
  <c r="BK328" i="1" s="1"/>
  <c r="AS328" i="1" s="1"/>
  <c r="AZ328" i="1"/>
  <c r="AW328" i="1"/>
  <c r="AV328" i="1"/>
  <c r="Z328" i="1" s="1"/>
  <c r="BD327" i="1"/>
  <c r="BE327" i="1" s="1"/>
  <c r="BA327" i="1"/>
  <c r="BJ327" i="1" s="1"/>
  <c r="BK327" i="1" s="1"/>
  <c r="AS327" i="1" s="1"/>
  <c r="AZ327" i="1"/>
  <c r="AW327" i="1"/>
  <c r="AV327" i="1"/>
  <c r="Z327" i="1" s="1"/>
  <c r="BD326" i="1"/>
  <c r="BE326" i="1" s="1"/>
  <c r="BA326" i="1"/>
  <c r="BJ326" i="1" s="1"/>
  <c r="BK326" i="1" s="1"/>
  <c r="AS326" i="1" s="1"/>
  <c r="AZ326" i="1"/>
  <c r="AW326" i="1"/>
  <c r="AV326" i="1"/>
  <c r="Z326" i="1" s="1"/>
  <c r="BD325" i="1"/>
  <c r="BE325" i="1" s="1"/>
  <c r="BA325" i="1"/>
  <c r="AZ325" i="1"/>
  <c r="AW325" i="1"/>
  <c r="AV325" i="1"/>
  <c r="Z325" i="1" s="1"/>
  <c r="BK324" i="1"/>
  <c r="AS324" i="1" s="1"/>
  <c r="AE324" i="1"/>
  <c r="BA313" i="1"/>
  <c r="AZ313" i="1"/>
  <c r="BD313" i="1" s="1"/>
  <c r="BE313" i="1" s="1"/>
  <c r="AW313" i="1"/>
  <c r="AV313" i="1"/>
  <c r="AZ312" i="1"/>
  <c r="AW312" i="1"/>
  <c r="AV312" i="1"/>
  <c r="Z312" i="1" s="1"/>
  <c r="AZ311" i="1"/>
  <c r="BD311" i="1" s="1"/>
  <c r="BE311" i="1" s="1"/>
  <c r="AW311" i="1"/>
  <c r="AV311" i="1"/>
  <c r="Z311" i="1" s="1"/>
  <c r="BA310" i="1"/>
  <c r="AZ310" i="1"/>
  <c r="BD310" i="1" s="1"/>
  <c r="BE310" i="1" s="1"/>
  <c r="AW310" i="1"/>
  <c r="AV310" i="1"/>
  <c r="Z310" i="1" s="1"/>
  <c r="AZ309" i="1"/>
  <c r="BD309" i="1" s="1"/>
  <c r="BE309" i="1" s="1"/>
  <c r="AW309" i="1"/>
  <c r="AV309" i="1"/>
  <c r="Z309" i="1" s="1"/>
  <c r="BA308" i="1"/>
  <c r="AZ308" i="1"/>
  <c r="BD308" i="1" s="1"/>
  <c r="BE308" i="1" s="1"/>
  <c r="AW308" i="1"/>
  <c r="AV308" i="1"/>
  <c r="Z308" i="1" s="1"/>
  <c r="AZ307" i="1"/>
  <c r="AW307" i="1"/>
  <c r="AV307" i="1"/>
  <c r="Z307" i="1" s="1"/>
  <c r="BK306" i="1"/>
  <c r="AS306" i="1" s="1"/>
  <c r="AE306" i="1"/>
  <c r="AZ293" i="1"/>
  <c r="BD293" i="1" s="1"/>
  <c r="BE293" i="1" s="1"/>
  <c r="AW293" i="1"/>
  <c r="AV293" i="1"/>
  <c r="AE294" i="1" s="1"/>
  <c r="AZ292" i="1"/>
  <c r="BD292" i="1" s="1"/>
  <c r="BE292" i="1" s="1"/>
  <c r="AW292" i="1"/>
  <c r="AM292" i="1" s="1"/>
  <c r="AV292" i="1"/>
  <c r="BD291" i="1"/>
  <c r="BE291" i="1" s="1"/>
  <c r="AZ291" i="1"/>
  <c r="BA291" i="1" s="1"/>
  <c r="BJ291" i="1" s="1"/>
  <c r="BK291" i="1" s="1"/>
  <c r="AS291" i="1" s="1"/>
  <c r="AW291" i="1"/>
  <c r="AM291" i="1" s="1"/>
  <c r="AV291" i="1"/>
  <c r="AZ290" i="1"/>
  <c r="BD290" i="1" s="1"/>
  <c r="BE290" i="1" s="1"/>
  <c r="AW290" i="1"/>
  <c r="AM290" i="1" s="1"/>
  <c r="AV290" i="1"/>
  <c r="BD289" i="1"/>
  <c r="BE289" i="1" s="1"/>
  <c r="AZ289" i="1"/>
  <c r="BA289" i="1" s="1"/>
  <c r="AW289" i="1"/>
  <c r="AM289" i="1" s="1"/>
  <c r="AV289" i="1"/>
  <c r="AZ288" i="1"/>
  <c r="BD288" i="1" s="1"/>
  <c r="BE288" i="1" s="1"/>
  <c r="AW288" i="1"/>
  <c r="AM288" i="1" s="1"/>
  <c r="AV288" i="1"/>
  <c r="BD287" i="1"/>
  <c r="BE287" i="1" s="1"/>
  <c r="AZ287" i="1"/>
  <c r="BA287" i="1" s="1"/>
  <c r="BJ287" i="1" s="1"/>
  <c r="BK287" i="1" s="1"/>
  <c r="AS287" i="1" s="1"/>
  <c r="AW287" i="1"/>
  <c r="AM287" i="1" s="1"/>
  <c r="AV287" i="1"/>
  <c r="AZ286" i="1"/>
  <c r="BD286" i="1" s="1"/>
  <c r="BE286" i="1" s="1"/>
  <c r="AW286" i="1"/>
  <c r="AM286" i="1" s="1"/>
  <c r="AV286" i="1"/>
  <c r="BD285" i="1"/>
  <c r="BE285" i="1" s="1"/>
  <c r="AZ285" i="1"/>
  <c r="BA285" i="1" s="1"/>
  <c r="AW285" i="1"/>
  <c r="AM285" i="1" s="1"/>
  <c r="AV285" i="1"/>
  <c r="AZ284" i="1"/>
  <c r="BD284" i="1" s="1"/>
  <c r="BE284" i="1" s="1"/>
  <c r="AW284" i="1"/>
  <c r="AM284" i="1" s="1"/>
  <c r="AV284" i="1"/>
  <c r="BD283" i="1"/>
  <c r="BE283" i="1" s="1"/>
  <c r="AZ283" i="1"/>
  <c r="AZ294" i="1" s="1"/>
  <c r="BA294" i="1" s="1"/>
  <c r="AW283" i="1"/>
  <c r="AM283" i="1" s="1"/>
  <c r="AV283" i="1"/>
  <c r="BB293" i="1" s="1"/>
  <c r="BC293" i="1" s="1"/>
  <c r="BK282" i="1"/>
  <c r="AS282" i="1"/>
  <c r="AE282" i="1"/>
  <c r="BG267" i="1"/>
  <c r="BH266" i="1" s="1"/>
  <c r="BI266" i="1" s="1"/>
  <c r="BE266" i="1"/>
  <c r="BD266" i="1"/>
  <c r="BA266" i="1"/>
  <c r="AZ266" i="1"/>
  <c r="AZ267" i="1" s="1"/>
  <c r="BA267" i="1" s="1"/>
  <c r="AW266" i="1"/>
  <c r="AV266" i="1"/>
  <c r="BK265" i="1"/>
  <c r="AS265" i="1" s="1"/>
  <c r="V265" i="1"/>
  <c r="AZ252" i="1"/>
  <c r="BD252" i="1" s="1"/>
  <c r="BE252" i="1" s="1"/>
  <c r="AW252" i="1"/>
  <c r="AE246" i="1" s="1"/>
  <c r="AV252" i="1"/>
  <c r="V239" i="1" s="1"/>
  <c r="AZ251" i="1"/>
  <c r="AW251" i="1"/>
  <c r="AI251" i="1" s="1"/>
  <c r="AV251" i="1"/>
  <c r="BF250" i="1"/>
  <c r="BG250" i="1" s="1"/>
  <c r="BE250" i="1"/>
  <c r="BD250" i="1"/>
  <c r="AZ250" i="1"/>
  <c r="BA250" i="1" s="1"/>
  <c r="AX250" i="1"/>
  <c r="AW250" i="1"/>
  <c r="AV250" i="1"/>
  <c r="AE250" i="1"/>
  <c r="V250" i="1"/>
  <c r="BG249" i="1"/>
  <c r="BF249" i="1"/>
  <c r="AZ249" i="1"/>
  <c r="BD249" i="1" s="1"/>
  <c r="BE249" i="1" s="1"/>
  <c r="AX249" i="1"/>
  <c r="AW249" i="1"/>
  <c r="AV249" i="1"/>
  <c r="AE249" i="1"/>
  <c r="V249" i="1"/>
  <c r="BF248" i="1"/>
  <c r="BG248" i="1" s="1"/>
  <c r="AZ248" i="1"/>
  <c r="BD248" i="1" s="1"/>
  <c r="BE248" i="1" s="1"/>
  <c r="AX248" i="1"/>
  <c r="AW248" i="1"/>
  <c r="AV248" i="1"/>
  <c r="BB251" i="1" s="1"/>
  <c r="BC251" i="1" s="1"/>
  <c r="BF247" i="1"/>
  <c r="BG247" i="1" s="1"/>
  <c r="BE247" i="1"/>
  <c r="BD247" i="1"/>
  <c r="AZ247" i="1"/>
  <c r="BA247" i="1" s="1"/>
  <c r="BJ247" i="1" s="1"/>
  <c r="BK247" i="1" s="1"/>
  <c r="AS247" i="1" s="1"/>
  <c r="AX247" i="1"/>
  <c r="AW247" i="1"/>
  <c r="AV247" i="1"/>
  <c r="V247" i="1"/>
  <c r="BF246" i="1"/>
  <c r="BG246" i="1" s="1"/>
  <c r="BE246" i="1"/>
  <c r="BD246" i="1"/>
  <c r="AZ246" i="1"/>
  <c r="BA246" i="1" s="1"/>
  <c r="AX246" i="1"/>
  <c r="AW246" i="1"/>
  <c r="AV246" i="1"/>
  <c r="V246" i="1"/>
  <c r="BG245" i="1"/>
  <c r="BF245" i="1"/>
  <c r="AZ245" i="1"/>
  <c r="AX245" i="1"/>
  <c r="AW245" i="1"/>
  <c r="AV245" i="1"/>
  <c r="V245" i="1"/>
  <c r="BL244" i="1"/>
  <c r="BF244" i="1"/>
  <c r="BG244" i="1" s="1"/>
  <c r="BA244" i="1"/>
  <c r="AZ244" i="1"/>
  <c r="BD244" i="1" s="1"/>
  <c r="BE244" i="1" s="1"/>
  <c r="AX244" i="1"/>
  <c r="AW244" i="1"/>
  <c r="AV244" i="1"/>
  <c r="BF243" i="1"/>
  <c r="BG243" i="1" s="1"/>
  <c r="BD243" i="1"/>
  <c r="BE243" i="1" s="1"/>
  <c r="AZ243" i="1"/>
  <c r="BA243" i="1" s="1"/>
  <c r="AX243" i="1"/>
  <c r="AW243" i="1"/>
  <c r="AV243" i="1"/>
  <c r="BE242" i="1"/>
  <c r="BD242" i="1"/>
  <c r="AZ242" i="1"/>
  <c r="BA242" i="1" s="1"/>
  <c r="AW242" i="1"/>
  <c r="AI242" i="1" s="1"/>
  <c r="AV242" i="1"/>
  <c r="BG241" i="1"/>
  <c r="BF241" i="1"/>
  <c r="AZ241" i="1"/>
  <c r="AX241" i="1"/>
  <c r="AW241" i="1"/>
  <c r="BB242" i="1" s="1"/>
  <c r="BC242" i="1" s="1"/>
  <c r="BJ242" i="1" s="1"/>
  <c r="BK242" i="1" s="1"/>
  <c r="AS242" i="1" s="1"/>
  <c r="AV241" i="1"/>
  <c r="BF240" i="1"/>
  <c r="BG240" i="1" s="1"/>
  <c r="AZ240" i="1"/>
  <c r="BD240" i="1" s="1"/>
  <c r="BE240" i="1" s="1"/>
  <c r="AX240" i="1"/>
  <c r="AW240" i="1"/>
  <c r="AV240" i="1"/>
  <c r="BF239" i="1"/>
  <c r="BG239" i="1" s="1"/>
  <c r="AZ239" i="1"/>
  <c r="BD239" i="1" s="1"/>
  <c r="BE239" i="1" s="1"/>
  <c r="AX239" i="1"/>
  <c r="AW239" i="1"/>
  <c r="AV239" i="1"/>
  <c r="BJ238" i="1"/>
  <c r="BK238" i="1" s="1"/>
  <c r="AS238" i="1" s="1"/>
  <c r="BG238" i="1"/>
  <c r="BF238" i="1"/>
  <c r="BD238" i="1"/>
  <c r="BE238" i="1" s="1"/>
  <c r="AZ238" i="1"/>
  <c r="BA238" i="1" s="1"/>
  <c r="AX238" i="1"/>
  <c r="AW238" i="1"/>
  <c r="AV238" i="1"/>
  <c r="AE238" i="1"/>
  <c r="BG237" i="1"/>
  <c r="BF237" i="1"/>
  <c r="AZ237" i="1"/>
  <c r="AX237" i="1"/>
  <c r="AW237" i="1"/>
  <c r="AV237" i="1"/>
  <c r="AE237" i="1"/>
  <c r="BL236" i="1"/>
  <c r="BF236" i="1"/>
  <c r="BG236" i="1" s="1"/>
  <c r="BE236" i="1"/>
  <c r="BA236" i="1"/>
  <c r="AZ236" i="1"/>
  <c r="BD236" i="1" s="1"/>
  <c r="AX236" i="1"/>
  <c r="AW236" i="1"/>
  <c r="AV236" i="1"/>
  <c r="BF235" i="1"/>
  <c r="BG235" i="1" s="1"/>
  <c r="BD235" i="1"/>
  <c r="BE235" i="1" s="1"/>
  <c r="AZ235" i="1"/>
  <c r="AZ253" i="1" s="1"/>
  <c r="BA253" i="1" s="1"/>
  <c r="AX235" i="1"/>
  <c r="AW235" i="1"/>
  <c r="AV235" i="1"/>
  <c r="BF234" i="1"/>
  <c r="BG234" i="1" s="1"/>
  <c r="BD234" i="1"/>
  <c r="BE234" i="1" s="1"/>
  <c r="AZ234" i="1"/>
  <c r="BA234" i="1" s="1"/>
  <c r="BJ234" i="1" s="1"/>
  <c r="AX234" i="1"/>
  <c r="AW234" i="1"/>
  <c r="AV234" i="1"/>
  <c r="V234" i="1"/>
  <c r="BK233" i="1"/>
  <c r="AS233" i="1" s="1"/>
  <c r="Z233" i="1"/>
  <c r="BE223" i="1"/>
  <c r="BA223" i="1"/>
  <c r="AZ223" i="1"/>
  <c r="BD223" i="1" s="1"/>
  <c r="AW223" i="1"/>
  <c r="AM220" i="1" s="1"/>
  <c r="AV223" i="1"/>
  <c r="BL222" i="1"/>
  <c r="AZ222" i="1"/>
  <c r="AW222" i="1"/>
  <c r="AV222" i="1"/>
  <c r="AZ221" i="1"/>
  <c r="AW221" i="1"/>
  <c r="AV221" i="1"/>
  <c r="Z221" i="1"/>
  <c r="AZ220" i="1"/>
  <c r="AW220" i="1"/>
  <c r="AV220" i="1"/>
  <c r="AZ219" i="1"/>
  <c r="AW219" i="1"/>
  <c r="AV219" i="1"/>
  <c r="AM219" i="1"/>
  <c r="AZ218" i="1"/>
  <c r="AW218" i="1"/>
  <c r="AV218" i="1"/>
  <c r="Z218" i="1" s="1"/>
  <c r="AM218" i="1"/>
  <c r="AZ217" i="1"/>
  <c r="AW217" i="1"/>
  <c r="AV217" i="1"/>
  <c r="AM217" i="1"/>
  <c r="BK216" i="1"/>
  <c r="AS216" i="1"/>
  <c r="AE216" i="1"/>
  <c r="BA202" i="1"/>
  <c r="AZ202" i="1"/>
  <c r="AW202" i="1"/>
  <c r="BE201" i="1"/>
  <c r="BD201" i="1"/>
  <c r="BB201" i="1"/>
  <c r="BC201" i="1" s="1"/>
  <c r="AZ201" i="1"/>
  <c r="BA201" i="1" s="1"/>
  <c r="AW201" i="1"/>
  <c r="AM200" i="1" s="1"/>
  <c r="AV201" i="1"/>
  <c r="AZ200" i="1"/>
  <c r="BA200" i="1" s="1"/>
  <c r="AW200" i="1"/>
  <c r="AV200" i="1"/>
  <c r="Z200" i="1" s="1"/>
  <c r="BD199" i="1"/>
  <c r="BE199" i="1" s="1"/>
  <c r="AZ199" i="1"/>
  <c r="BA199" i="1" s="1"/>
  <c r="AW199" i="1"/>
  <c r="AV199" i="1"/>
  <c r="Z199" i="1" s="1"/>
  <c r="BE198" i="1"/>
  <c r="BD198" i="1"/>
  <c r="AZ198" i="1"/>
  <c r="BA198" i="1" s="1"/>
  <c r="AW198" i="1"/>
  <c r="AV198" i="1"/>
  <c r="Z198" i="1" s="1"/>
  <c r="BD197" i="1"/>
  <c r="BE197" i="1" s="1"/>
  <c r="AZ197" i="1"/>
  <c r="BA197" i="1" s="1"/>
  <c r="AW197" i="1"/>
  <c r="AV197" i="1"/>
  <c r="Z197" i="1" s="1"/>
  <c r="AZ196" i="1"/>
  <c r="BA196" i="1" s="1"/>
  <c r="AW196" i="1"/>
  <c r="AV196" i="1"/>
  <c r="Z196" i="1" s="1"/>
  <c r="BD195" i="1"/>
  <c r="BE195" i="1" s="1"/>
  <c r="AZ195" i="1"/>
  <c r="BA195" i="1" s="1"/>
  <c r="AW195" i="1"/>
  <c r="AV195" i="1"/>
  <c r="Z195" i="1" s="1"/>
  <c r="AZ194" i="1"/>
  <c r="AW194" i="1"/>
  <c r="AV194" i="1"/>
  <c r="BK193" i="1"/>
  <c r="AS193" i="1"/>
  <c r="AE193" i="1"/>
  <c r="AZ176" i="1"/>
  <c r="BA176" i="1" s="1"/>
  <c r="AJ176" i="1"/>
  <c r="AZ175" i="1"/>
  <c r="BD175" i="1" s="1"/>
  <c r="BE175" i="1" s="1"/>
  <c r="AW175" i="1"/>
  <c r="AV175" i="1"/>
  <c r="AE176" i="1" s="1"/>
  <c r="BD174" i="1"/>
  <c r="BE174" i="1" s="1"/>
  <c r="BJ174" i="1" s="1"/>
  <c r="BK174" i="1" s="1"/>
  <c r="AS174" i="1" s="1"/>
  <c r="AZ174" i="1"/>
  <c r="BA174" i="1" s="1"/>
  <c r="AW174" i="1"/>
  <c r="AM174" i="1" s="1"/>
  <c r="AV174" i="1"/>
  <c r="Z174" i="1" s="1"/>
  <c r="AZ173" i="1"/>
  <c r="BA173" i="1" s="1"/>
  <c r="AW173" i="1"/>
  <c r="AV173" i="1"/>
  <c r="Z173" i="1" s="1"/>
  <c r="AM173" i="1"/>
  <c r="AZ172" i="1"/>
  <c r="AW172" i="1"/>
  <c r="AV172" i="1"/>
  <c r="AM172" i="1"/>
  <c r="Z172" i="1"/>
  <c r="BD171" i="1"/>
  <c r="BE171" i="1" s="1"/>
  <c r="AZ171" i="1"/>
  <c r="BA171" i="1" s="1"/>
  <c r="AW171" i="1"/>
  <c r="AV171" i="1"/>
  <c r="AM171" i="1"/>
  <c r="Z171" i="1"/>
  <c r="AZ170" i="1"/>
  <c r="AW170" i="1"/>
  <c r="AV170" i="1"/>
  <c r="Z170" i="1" s="1"/>
  <c r="BL169" i="1"/>
  <c r="AZ169" i="1"/>
  <c r="BA169" i="1" s="1"/>
  <c r="AW169" i="1"/>
  <c r="AV169" i="1"/>
  <c r="AM169" i="1"/>
  <c r="AZ168" i="1"/>
  <c r="BA168" i="1" s="1"/>
  <c r="AW168" i="1"/>
  <c r="AV168" i="1"/>
  <c r="AM168" i="1"/>
  <c r="Z168" i="1"/>
  <c r="BE167" i="1"/>
  <c r="BJ167" i="1" s="1"/>
  <c r="BK167" i="1" s="1"/>
  <c r="AS167" i="1" s="1"/>
  <c r="BD167" i="1"/>
  <c r="AZ167" i="1"/>
  <c r="BA167" i="1" s="1"/>
  <c r="AW167" i="1"/>
  <c r="AV167" i="1"/>
  <c r="Z167" i="1"/>
  <c r="BL166" i="1"/>
  <c r="BE166" i="1"/>
  <c r="BJ166" i="1" s="1"/>
  <c r="BK166" i="1" s="1"/>
  <c r="AS166" i="1" s="1"/>
  <c r="BD166" i="1"/>
  <c r="AZ166" i="1"/>
  <c r="BA166" i="1" s="1"/>
  <c r="AW166" i="1"/>
  <c r="AV166" i="1"/>
  <c r="Z166" i="1" s="1"/>
  <c r="AM166" i="1"/>
  <c r="AZ165" i="1"/>
  <c r="BA165" i="1" s="1"/>
  <c r="AW165" i="1"/>
  <c r="AV165" i="1"/>
  <c r="AM165" i="1"/>
  <c r="Z165" i="1"/>
  <c r="AZ164" i="1"/>
  <c r="BA164" i="1" s="1"/>
  <c r="AW164" i="1"/>
  <c r="AV164" i="1"/>
  <c r="Z164" i="1"/>
  <c r="BL163" i="1"/>
  <c r="AZ163" i="1"/>
  <c r="AW163" i="1"/>
  <c r="AV163" i="1"/>
  <c r="Z163" i="1" s="1"/>
  <c r="BK162" i="1"/>
  <c r="AS162" i="1"/>
  <c r="AE162" i="1"/>
  <c r="AZ142" i="1"/>
  <c r="BA142" i="1" s="1"/>
  <c r="AW142" i="1"/>
  <c r="AV142" i="1"/>
  <c r="Z140" i="1" s="1"/>
  <c r="AZ141" i="1"/>
  <c r="AW141" i="1"/>
  <c r="AM141" i="1" s="1"/>
  <c r="AV141" i="1"/>
  <c r="Z141" i="1"/>
  <c r="AZ140" i="1"/>
  <c r="BA140" i="1" s="1"/>
  <c r="AW140" i="1"/>
  <c r="AM140" i="1" s="1"/>
  <c r="AV140" i="1"/>
  <c r="BD139" i="1"/>
  <c r="BE139" i="1" s="1"/>
  <c r="BA139" i="1"/>
  <c r="AZ139" i="1"/>
  <c r="AW139" i="1"/>
  <c r="AV139" i="1"/>
  <c r="BJ138" i="1"/>
  <c r="BK138" i="1" s="1"/>
  <c r="AS138" i="1" s="1"/>
  <c r="BD138" i="1"/>
  <c r="BE138" i="1" s="1"/>
  <c r="BA138" i="1"/>
  <c r="AZ138" i="1"/>
  <c r="AW138" i="1"/>
  <c r="AV138" i="1"/>
  <c r="BD137" i="1"/>
  <c r="BE137" i="1" s="1"/>
  <c r="BA137" i="1"/>
  <c r="BJ137" i="1" s="1"/>
  <c r="BK137" i="1" s="1"/>
  <c r="AS137" i="1" s="1"/>
  <c r="AZ137" i="1"/>
  <c r="AW137" i="1"/>
  <c r="AV137" i="1"/>
  <c r="BD136" i="1"/>
  <c r="BE136" i="1" s="1"/>
  <c r="BJ136" i="1" s="1"/>
  <c r="BK136" i="1" s="1"/>
  <c r="AS136" i="1" s="1"/>
  <c r="BA136" i="1"/>
  <c r="AZ136" i="1"/>
  <c r="AW136" i="1"/>
  <c r="AV136" i="1"/>
  <c r="BD135" i="1"/>
  <c r="BE135" i="1" s="1"/>
  <c r="BA135" i="1"/>
  <c r="BJ135" i="1" s="1"/>
  <c r="BK135" i="1" s="1"/>
  <c r="AS135" i="1" s="1"/>
  <c r="AZ135" i="1"/>
  <c r="AW135" i="1"/>
  <c r="AV135" i="1"/>
  <c r="BD134" i="1"/>
  <c r="BE134" i="1" s="1"/>
  <c r="BJ134" i="1" s="1"/>
  <c r="BK134" i="1" s="1"/>
  <c r="AS134" i="1" s="1"/>
  <c r="BA134" i="1"/>
  <c r="AZ134" i="1"/>
  <c r="AW134" i="1"/>
  <c r="AV134" i="1"/>
  <c r="BD133" i="1"/>
  <c r="BE133" i="1" s="1"/>
  <c r="BJ133" i="1" s="1"/>
  <c r="BK133" i="1" s="1"/>
  <c r="AS133" i="1" s="1"/>
  <c r="BA133" i="1"/>
  <c r="AZ133" i="1"/>
  <c r="AW133" i="1"/>
  <c r="AV133" i="1"/>
  <c r="BD132" i="1"/>
  <c r="BE132" i="1" s="1"/>
  <c r="BA132" i="1"/>
  <c r="BJ132" i="1" s="1"/>
  <c r="BK132" i="1" s="1"/>
  <c r="AS132" i="1" s="1"/>
  <c r="AZ132" i="1"/>
  <c r="AW132" i="1"/>
  <c r="AV132" i="1"/>
  <c r="BD131" i="1"/>
  <c r="BE131" i="1" s="1"/>
  <c r="BA131" i="1"/>
  <c r="BJ131" i="1" s="1"/>
  <c r="BK131" i="1" s="1"/>
  <c r="AS131" i="1" s="1"/>
  <c r="AZ131" i="1"/>
  <c r="AW131" i="1"/>
  <c r="AV131" i="1"/>
  <c r="BD130" i="1"/>
  <c r="BE130" i="1" s="1"/>
  <c r="BJ130" i="1" s="1"/>
  <c r="BK130" i="1" s="1"/>
  <c r="AS130" i="1" s="1"/>
  <c r="BA130" i="1"/>
  <c r="AZ130" i="1"/>
  <c r="AW130" i="1"/>
  <c r="AV130" i="1"/>
  <c r="BD129" i="1"/>
  <c r="BE129" i="1" s="1"/>
  <c r="BA129" i="1"/>
  <c r="BJ129" i="1" s="1"/>
  <c r="BK129" i="1" s="1"/>
  <c r="AS129" i="1" s="1"/>
  <c r="AZ129" i="1"/>
  <c r="AW129" i="1"/>
  <c r="AV129" i="1"/>
  <c r="BD128" i="1"/>
  <c r="BE128" i="1" s="1"/>
  <c r="BA128" i="1"/>
  <c r="BJ128" i="1" s="1"/>
  <c r="BK128" i="1" s="1"/>
  <c r="AS128" i="1" s="1"/>
  <c r="AZ128" i="1"/>
  <c r="AW128" i="1"/>
  <c r="AV128" i="1"/>
  <c r="BD127" i="1"/>
  <c r="BE127" i="1" s="1"/>
  <c r="BA127" i="1"/>
  <c r="BJ127" i="1" s="1"/>
  <c r="BK127" i="1" s="1"/>
  <c r="AS127" i="1" s="1"/>
  <c r="AZ127" i="1"/>
  <c r="AW127" i="1"/>
  <c r="AV127" i="1"/>
  <c r="BJ126" i="1"/>
  <c r="BK126" i="1" s="1"/>
  <c r="AS126" i="1" s="1"/>
  <c r="BD126" i="1"/>
  <c r="BE126" i="1" s="1"/>
  <c r="BA126" i="1"/>
  <c r="AZ126" i="1"/>
  <c r="AW126" i="1"/>
  <c r="AV126" i="1"/>
  <c r="BD125" i="1"/>
  <c r="BE125" i="1" s="1"/>
  <c r="BA125" i="1"/>
  <c r="BJ125" i="1" s="1"/>
  <c r="AZ125" i="1"/>
  <c r="AW125" i="1"/>
  <c r="AV125" i="1"/>
  <c r="BB142" i="1" s="1"/>
  <c r="BC142" i="1" s="1"/>
  <c r="BK124" i="1"/>
  <c r="AS124" i="1"/>
  <c r="AE124" i="1"/>
  <c r="AZ110" i="1"/>
  <c r="BA110" i="1" s="1"/>
  <c r="BD109" i="1"/>
  <c r="BE109" i="1" s="1"/>
  <c r="BA109" i="1"/>
  <c r="AZ109" i="1"/>
  <c r="AW109" i="1"/>
  <c r="AV109" i="1"/>
  <c r="V103" i="1" s="1"/>
  <c r="AZ108" i="1"/>
  <c r="AW108" i="1"/>
  <c r="AI108" i="1" s="1"/>
  <c r="AV108" i="1"/>
  <c r="BL107" i="1"/>
  <c r="BJ107" i="1"/>
  <c r="BK107" i="1" s="1"/>
  <c r="AS107" i="1" s="1"/>
  <c r="BG107" i="1"/>
  <c r="BF107" i="1"/>
  <c r="BE107" i="1"/>
  <c r="BD107" i="1"/>
  <c r="BA107" i="1"/>
  <c r="AZ107" i="1"/>
  <c r="AX107" i="1"/>
  <c r="AW107" i="1"/>
  <c r="AV107" i="1"/>
  <c r="V107" i="1"/>
  <c r="BL106" i="1"/>
  <c r="BF106" i="1"/>
  <c r="BG106" i="1" s="1"/>
  <c r="AZ106" i="1"/>
  <c r="BD106" i="1" s="1"/>
  <c r="BE106" i="1" s="1"/>
  <c r="AX106" i="1"/>
  <c r="AW106" i="1"/>
  <c r="AV106" i="1"/>
  <c r="V106" i="1"/>
  <c r="BF105" i="1"/>
  <c r="BG105" i="1" s="1"/>
  <c r="AZ105" i="1"/>
  <c r="BA105" i="1" s="1"/>
  <c r="AX105" i="1"/>
  <c r="AW105" i="1"/>
  <c r="AV105" i="1"/>
  <c r="AE105" i="1"/>
  <c r="BG104" i="1"/>
  <c r="BF104" i="1"/>
  <c r="BD104" i="1"/>
  <c r="BE104" i="1" s="1"/>
  <c r="AZ104" i="1"/>
  <c r="BA104" i="1" s="1"/>
  <c r="AX104" i="1"/>
  <c r="AW104" i="1"/>
  <c r="AV104" i="1"/>
  <c r="BL103" i="1"/>
  <c r="BA103" i="1"/>
  <c r="AZ103" i="1"/>
  <c r="BD103" i="1" s="1"/>
  <c r="BE103" i="1" s="1"/>
  <c r="AW103" i="1"/>
  <c r="AV103" i="1"/>
  <c r="AI103" i="1"/>
  <c r="BL102" i="1"/>
  <c r="BG102" i="1"/>
  <c r="BF102" i="1"/>
  <c r="AZ102" i="1"/>
  <c r="AX102" i="1"/>
  <c r="AW102" i="1"/>
  <c r="AV102" i="1"/>
  <c r="BB109" i="1" s="1"/>
  <c r="BC109" i="1" s="1"/>
  <c r="BL101" i="1"/>
  <c r="BF101" i="1"/>
  <c r="BG101" i="1" s="1"/>
  <c r="BD101" i="1"/>
  <c r="BE101" i="1" s="1"/>
  <c r="AZ101" i="1"/>
  <c r="BA101" i="1" s="1"/>
  <c r="AX101" i="1"/>
  <c r="AW101" i="1"/>
  <c r="AV101" i="1"/>
  <c r="BB103" i="1" s="1"/>
  <c r="BC103" i="1" s="1"/>
  <c r="AE101" i="1"/>
  <c r="BG100" i="1"/>
  <c r="BF100" i="1"/>
  <c r="AZ100" i="1"/>
  <c r="BA100" i="1" s="1"/>
  <c r="AX100" i="1"/>
  <c r="AW100" i="1"/>
  <c r="AV100" i="1"/>
  <c r="V100" i="1"/>
  <c r="BK99" i="1"/>
  <c r="AS99" i="1" s="1"/>
  <c r="Z99" i="1"/>
  <c r="BL237" i="1" s="1"/>
  <c r="S15" i="1"/>
  <c r="BJ103" i="1" l="1"/>
  <c r="BK103" i="1" s="1"/>
  <c r="AS103" i="1" s="1"/>
  <c r="BK125" i="1"/>
  <c r="AS125" i="1" s="1"/>
  <c r="BJ109" i="1"/>
  <c r="BK109" i="1" s="1"/>
  <c r="AS109" i="1" s="1"/>
  <c r="BD241" i="1"/>
  <c r="BE241" i="1" s="1"/>
  <c r="BA241" i="1"/>
  <c r="BD312" i="1"/>
  <c r="BE312" i="1" s="1"/>
  <c r="BA312" i="1"/>
  <c r="BL105" i="1"/>
  <c r="BD140" i="1"/>
  <c r="BE140" i="1" s="1"/>
  <c r="BD142" i="1"/>
  <c r="BE142" i="1" s="1"/>
  <c r="BA163" i="1"/>
  <c r="BD163" i="1"/>
  <c r="BE163" i="1" s="1"/>
  <c r="BA235" i="1"/>
  <c r="BJ243" i="1"/>
  <c r="BK243" i="1" s="1"/>
  <c r="AS243" i="1" s="1"/>
  <c r="BJ246" i="1"/>
  <c r="BK246" i="1" s="1"/>
  <c r="AS246" i="1" s="1"/>
  <c r="BJ101" i="1"/>
  <c r="BK101" i="1" s="1"/>
  <c r="AS101" i="1" s="1"/>
  <c r="BD108" i="1"/>
  <c r="BE108" i="1" s="1"/>
  <c r="BA108" i="1"/>
  <c r="AZ143" i="1"/>
  <c r="BA143" i="1" s="1"/>
  <c r="BJ171" i="1"/>
  <c r="BK171" i="1" s="1"/>
  <c r="AS171" i="1" s="1"/>
  <c r="AM163" i="1"/>
  <c r="BJ195" i="1"/>
  <c r="BK195" i="1" s="1"/>
  <c r="AS195" i="1" s="1"/>
  <c r="BJ197" i="1"/>
  <c r="BK197" i="1" s="1"/>
  <c r="AS197" i="1" s="1"/>
  <c r="BJ199" i="1"/>
  <c r="BK199" i="1" s="1"/>
  <c r="AS199" i="1" s="1"/>
  <c r="Z219" i="1"/>
  <c r="Z220" i="1"/>
  <c r="BB223" i="1"/>
  <c r="BC223" i="1" s="1"/>
  <c r="Z222" i="1"/>
  <c r="Z217" i="1"/>
  <c r="BD100" i="1"/>
  <c r="BE100" i="1" s="1"/>
  <c r="BJ100" i="1" s="1"/>
  <c r="BG143" i="1"/>
  <c r="BD165" i="1"/>
  <c r="BE165" i="1" s="1"/>
  <c r="BD173" i="1"/>
  <c r="BE173" i="1" s="1"/>
  <c r="BJ173" i="1" s="1"/>
  <c r="BK173" i="1" s="1"/>
  <c r="AS173" i="1" s="1"/>
  <c r="BA175" i="1"/>
  <c r="BD251" i="1"/>
  <c r="BE251" i="1" s="1"/>
  <c r="BA251" i="1"/>
  <c r="BJ251" i="1" s="1"/>
  <c r="BK251" i="1" s="1"/>
  <c r="AS251" i="1" s="1"/>
  <c r="BJ266" i="1"/>
  <c r="BD221" i="1"/>
  <c r="BE221" i="1" s="1"/>
  <c r="BA221" i="1"/>
  <c r="BB175" i="1"/>
  <c r="BC175" i="1" s="1"/>
  <c r="BK234" i="1"/>
  <c r="AS234" i="1" s="1"/>
  <c r="BA141" i="1"/>
  <c r="BJ141" i="1" s="1"/>
  <c r="BK141" i="1" s="1"/>
  <c r="AS141" i="1" s="1"/>
  <c r="BD141" i="1"/>
  <c r="BE141" i="1" s="1"/>
  <c r="Z194" i="1"/>
  <c r="BB203" i="1"/>
  <c r="BD219" i="1"/>
  <c r="BE219" i="1" s="1"/>
  <c r="BA219" i="1"/>
  <c r="BL221" i="1"/>
  <c r="BL165" i="1"/>
  <c r="BL217" i="1"/>
  <c r="BJ244" i="1"/>
  <c r="BK244" i="1" s="1"/>
  <c r="AS244" i="1" s="1"/>
  <c r="BL245" i="1"/>
  <c r="BD102" i="1"/>
  <c r="BE102" i="1" s="1"/>
  <c r="BA102" i="1"/>
  <c r="BJ102" i="1" s="1"/>
  <c r="BK102" i="1" s="1"/>
  <c r="AS102" i="1" s="1"/>
  <c r="V105" i="1"/>
  <c r="V101" i="1"/>
  <c r="V104" i="1"/>
  <c r="V108" i="1"/>
  <c r="V102" i="1"/>
  <c r="BD105" i="1"/>
  <c r="BE105" i="1" s="1"/>
  <c r="BJ105" i="1" s="1"/>
  <c r="BK105" i="1" s="1"/>
  <c r="AS105" i="1" s="1"/>
  <c r="AI109" i="1"/>
  <c r="AE104" i="1"/>
  <c r="AE108" i="1"/>
  <c r="AE100" i="1"/>
  <c r="AE107" i="1"/>
  <c r="AE103" i="1"/>
  <c r="AE106" i="1"/>
  <c r="AE102" i="1"/>
  <c r="Z139" i="1"/>
  <c r="Z138" i="1"/>
  <c r="Z137" i="1"/>
  <c r="Z136" i="1"/>
  <c r="Z135" i="1"/>
  <c r="Z134" i="1"/>
  <c r="Z133" i="1"/>
  <c r="Z132" i="1"/>
  <c r="Z131" i="1"/>
  <c r="Z130" i="1"/>
  <c r="Z129" i="1"/>
  <c r="Z128" i="1"/>
  <c r="Z127" i="1"/>
  <c r="Z126" i="1"/>
  <c r="Z125" i="1"/>
  <c r="BD164" i="1"/>
  <c r="BE164" i="1" s="1"/>
  <c r="BJ164" i="1" s="1"/>
  <c r="BK164" i="1" s="1"/>
  <c r="AS164" i="1" s="1"/>
  <c r="BL168" i="1"/>
  <c r="BA170" i="1"/>
  <c r="BD170" i="1"/>
  <c r="BE170" i="1" s="1"/>
  <c r="AZ203" i="1"/>
  <c r="BA203" i="1" s="1"/>
  <c r="BA194" i="1"/>
  <c r="BJ198" i="1"/>
  <c r="BK198" i="1" s="1"/>
  <c r="AS198" i="1" s="1"/>
  <c r="BD200" i="1"/>
  <c r="BE200" i="1" s="1"/>
  <c r="BJ200" i="1" s="1"/>
  <c r="BK200" i="1" s="1"/>
  <c r="AS200" i="1" s="1"/>
  <c r="BJ285" i="1"/>
  <c r="BK285" i="1" s="1"/>
  <c r="AS285" i="1" s="1"/>
  <c r="BB108" i="1"/>
  <c r="BC108" i="1" s="1"/>
  <c r="BJ165" i="1"/>
  <c r="BK165" i="1" s="1"/>
  <c r="AS165" i="1" s="1"/>
  <c r="BL369" i="1"/>
  <c r="BL352" i="1"/>
  <c r="BL351" i="1"/>
  <c r="BL350" i="1"/>
  <c r="BL349" i="1"/>
  <c r="BL348" i="1"/>
  <c r="BL347" i="1"/>
  <c r="BL346" i="1"/>
  <c r="BL333" i="1"/>
  <c r="BL313" i="1"/>
  <c r="BL293" i="1"/>
  <c r="BL266" i="1"/>
  <c r="BL370" i="1"/>
  <c r="BL332" i="1"/>
  <c r="BL331" i="1"/>
  <c r="BL330" i="1"/>
  <c r="BL329" i="1"/>
  <c r="BL328" i="1"/>
  <c r="BL327" i="1"/>
  <c r="BL326" i="1"/>
  <c r="BL325" i="1"/>
  <c r="BL312" i="1"/>
  <c r="BL311" i="1"/>
  <c r="BL310" i="1"/>
  <c r="BL309" i="1"/>
  <c r="BL308" i="1"/>
  <c r="BL307" i="1"/>
  <c r="BL251" i="1"/>
  <c r="BL247" i="1"/>
  <c r="BL243" i="1"/>
  <c r="BL239" i="1"/>
  <c r="BL235" i="1"/>
  <c r="BL292" i="1"/>
  <c r="BL291" i="1"/>
  <c r="BL290" i="1"/>
  <c r="BL289" i="1"/>
  <c r="BL288" i="1"/>
  <c r="BL287" i="1"/>
  <c r="BL286" i="1"/>
  <c r="BL285" i="1"/>
  <c r="BL284" i="1"/>
  <c r="BL283" i="1"/>
  <c r="BL365" i="1"/>
  <c r="BL250" i="1"/>
  <c r="BL246" i="1"/>
  <c r="BL242" i="1"/>
  <c r="BL238" i="1"/>
  <c r="BL234" i="1"/>
  <c r="BL367" i="1"/>
  <c r="BL366" i="1"/>
  <c r="BL353" i="1"/>
  <c r="BL252" i="1"/>
  <c r="BL249" i="1"/>
  <c r="BL248" i="1"/>
  <c r="BL171" i="1"/>
  <c r="BL142" i="1"/>
  <c r="BL140" i="1"/>
  <c r="BL139" i="1"/>
  <c r="BL109" i="1"/>
  <c r="BL218" i="1"/>
  <c r="BL172" i="1"/>
  <c r="BL141" i="1"/>
  <c r="BL108" i="1"/>
  <c r="BL104" i="1"/>
  <c r="BL100" i="1"/>
  <c r="BL134" i="1"/>
  <c r="BL127" i="1"/>
  <c r="BL200" i="1"/>
  <c r="BL199" i="1"/>
  <c r="BL197" i="1"/>
  <c r="BL196" i="1"/>
  <c r="BL194" i="1"/>
  <c r="BL174" i="1"/>
  <c r="BL241" i="1"/>
  <c r="BL240" i="1"/>
  <c r="BL201" i="1"/>
  <c r="BL175" i="1"/>
  <c r="BL173" i="1"/>
  <c r="BL138" i="1"/>
  <c r="BL137" i="1"/>
  <c r="BL136" i="1"/>
  <c r="BL135" i="1"/>
  <c r="BL133" i="1"/>
  <c r="BL132" i="1"/>
  <c r="BL131" i="1"/>
  <c r="BL130" i="1"/>
  <c r="BL129" i="1"/>
  <c r="BL128" i="1"/>
  <c r="BL126" i="1"/>
  <c r="BL125" i="1"/>
  <c r="BL198" i="1"/>
  <c r="BL195" i="1"/>
  <c r="BL219" i="1"/>
  <c r="BL220" i="1"/>
  <c r="BL164" i="1"/>
  <c r="BL368" i="1"/>
  <c r="BL167" i="1"/>
  <c r="BJ104" i="1"/>
  <c r="BK104" i="1" s="1"/>
  <c r="AS104" i="1" s="1"/>
  <c r="AM139" i="1"/>
  <c r="AM138" i="1"/>
  <c r="AM137" i="1"/>
  <c r="AM136" i="1"/>
  <c r="AM135" i="1"/>
  <c r="AM134" i="1"/>
  <c r="AM133" i="1"/>
  <c r="AM132" i="1"/>
  <c r="AM131" i="1"/>
  <c r="AM130" i="1"/>
  <c r="AM129" i="1"/>
  <c r="AM128" i="1"/>
  <c r="AM127" i="1"/>
  <c r="AM126" i="1"/>
  <c r="AM125" i="1"/>
  <c r="BL170" i="1"/>
  <c r="BA172" i="1"/>
  <c r="BD172" i="1"/>
  <c r="BE172" i="1" s="1"/>
  <c r="BD194" i="1"/>
  <c r="BE194" i="1" s="1"/>
  <c r="BD196" i="1"/>
  <c r="BE196" i="1" s="1"/>
  <c r="BJ196" i="1" s="1"/>
  <c r="BK196" i="1" s="1"/>
  <c r="AS196" i="1" s="1"/>
  <c r="BB202" i="1"/>
  <c r="BC202" i="1" s="1"/>
  <c r="BJ202" i="1" s="1"/>
  <c r="BK202" i="1" s="1"/>
  <c r="AS202" i="1" s="1"/>
  <c r="BL223" i="1"/>
  <c r="BD220" i="1"/>
  <c r="BE220" i="1" s="1"/>
  <c r="BA220" i="1"/>
  <c r="BJ250" i="1"/>
  <c r="BK250" i="1" s="1"/>
  <c r="AS250" i="1" s="1"/>
  <c r="BJ289" i="1"/>
  <c r="BK289" i="1" s="1"/>
  <c r="AS289" i="1" s="1"/>
  <c r="BJ140" i="1"/>
  <c r="BK140" i="1" s="1"/>
  <c r="AS140" i="1" s="1"/>
  <c r="BJ308" i="1"/>
  <c r="BK308" i="1" s="1"/>
  <c r="AS308" i="1" s="1"/>
  <c r="BJ310" i="1"/>
  <c r="BK310" i="1" s="1"/>
  <c r="AS310" i="1" s="1"/>
  <c r="Z169" i="1"/>
  <c r="AM170" i="1"/>
  <c r="V237" i="1"/>
  <c r="V238" i="1"/>
  <c r="BA283" i="1"/>
  <c r="BA293" i="1"/>
  <c r="AM312" i="1"/>
  <c r="AM311" i="1"/>
  <c r="AM310" i="1"/>
  <c r="AM309" i="1"/>
  <c r="AM308" i="1"/>
  <c r="AM307" i="1"/>
  <c r="BJ325" i="1"/>
  <c r="BA365" i="1"/>
  <c r="AZ371" i="1"/>
  <c r="BA371" i="1" s="1"/>
  <c r="BB333" i="1"/>
  <c r="BC333" i="1" s="1"/>
  <c r="AM167" i="1"/>
  <c r="BD218" i="1"/>
  <c r="BE218" i="1" s="1"/>
  <c r="BA218" i="1"/>
  <c r="BJ218" i="1" s="1"/>
  <c r="BK218" i="1" s="1"/>
  <c r="AS218" i="1" s="1"/>
  <c r="AM222" i="1"/>
  <c r="BA240" i="1"/>
  <c r="BJ240" i="1" s="1"/>
  <c r="BK240" i="1" s="1"/>
  <c r="AS240" i="1" s="1"/>
  <c r="AE245" i="1"/>
  <c r="BB313" i="1"/>
  <c r="BC313" i="1" s="1"/>
  <c r="AM332" i="1"/>
  <c r="V248" i="1"/>
  <c r="V244" i="1"/>
  <c r="V240" i="1"/>
  <c r="V236" i="1"/>
  <c r="V251" i="1"/>
  <c r="AZ314" i="1"/>
  <c r="BA314" i="1" s="1"/>
  <c r="AZ334" i="1"/>
  <c r="BA334" i="1" s="1"/>
  <c r="BD333" i="1"/>
  <c r="BE333" i="1" s="1"/>
  <c r="V235" i="1"/>
  <c r="BA248" i="1"/>
  <c r="BJ248" i="1" s="1"/>
  <c r="BK248" i="1" s="1"/>
  <c r="AS248" i="1" s="1"/>
  <c r="AE248" i="1"/>
  <c r="AE244" i="1"/>
  <c r="AE240" i="1"/>
  <c r="AE236" i="1"/>
  <c r="AI252" i="1"/>
  <c r="AE251" i="1"/>
  <c r="AE247" i="1"/>
  <c r="AE243" i="1"/>
  <c r="AE239" i="1"/>
  <c r="AE235" i="1"/>
  <c r="BA307" i="1"/>
  <c r="BA309" i="1"/>
  <c r="BJ309" i="1" s="1"/>
  <c r="BK309" i="1" s="1"/>
  <c r="AS309" i="1" s="1"/>
  <c r="BA311" i="1"/>
  <c r="BJ311" i="1" s="1"/>
  <c r="BK311" i="1" s="1"/>
  <c r="AS311" i="1" s="1"/>
  <c r="BA333" i="1"/>
  <c r="Z352" i="1"/>
  <c r="Z351" i="1"/>
  <c r="Z350" i="1"/>
  <c r="Z349" i="1"/>
  <c r="Z348" i="1"/>
  <c r="Z347" i="1"/>
  <c r="Z346" i="1"/>
  <c r="BB353" i="1"/>
  <c r="BC353" i="1" s="1"/>
  <c r="BD217" i="1"/>
  <c r="BE217" i="1" s="1"/>
  <c r="BA217" i="1"/>
  <c r="AZ224" i="1"/>
  <c r="BA224" i="1" s="1"/>
  <c r="AM221" i="1"/>
  <c r="BA239" i="1"/>
  <c r="BJ239" i="1" s="1"/>
  <c r="BK239" i="1" s="1"/>
  <c r="AS239" i="1" s="1"/>
  <c r="BA106" i="1"/>
  <c r="BJ106" i="1" s="1"/>
  <c r="BK106" i="1" s="1"/>
  <c r="AS106" i="1" s="1"/>
  <c r="AM164" i="1"/>
  <c r="BD169" i="1"/>
  <c r="BE169" i="1" s="1"/>
  <c r="BJ169" i="1" s="1"/>
  <c r="BK169" i="1" s="1"/>
  <c r="AS169" i="1" s="1"/>
  <c r="AE234" i="1"/>
  <c r="BD237" i="1"/>
  <c r="BE237" i="1" s="1"/>
  <c r="BA237" i="1"/>
  <c r="BJ237" i="1" s="1"/>
  <c r="BK237" i="1" s="1"/>
  <c r="AS237" i="1" s="1"/>
  <c r="BA284" i="1"/>
  <c r="BJ284" i="1" s="1"/>
  <c r="BK284" i="1" s="1"/>
  <c r="AS284" i="1" s="1"/>
  <c r="BA286" i="1"/>
  <c r="BJ286" i="1" s="1"/>
  <c r="BK286" i="1" s="1"/>
  <c r="AS286" i="1" s="1"/>
  <c r="BA288" i="1"/>
  <c r="BJ288" i="1" s="1"/>
  <c r="BK288" i="1" s="1"/>
  <c r="AS288" i="1" s="1"/>
  <c r="BA290" i="1"/>
  <c r="BJ290" i="1" s="1"/>
  <c r="BK290" i="1" s="1"/>
  <c r="AS290" i="1" s="1"/>
  <c r="BA292" i="1"/>
  <c r="BJ292" i="1" s="1"/>
  <c r="BK292" i="1" s="1"/>
  <c r="AS292" i="1" s="1"/>
  <c r="BD307" i="1"/>
  <c r="BE307" i="1" s="1"/>
  <c r="BD168" i="1"/>
  <c r="BE168" i="1" s="1"/>
  <c r="BJ168" i="1" s="1"/>
  <c r="BK168" i="1" s="1"/>
  <c r="AS168" i="1" s="1"/>
  <c r="AM194" i="1"/>
  <c r="AM195" i="1"/>
  <c r="AM196" i="1"/>
  <c r="AM197" i="1"/>
  <c r="AM198" i="1"/>
  <c r="AM199" i="1"/>
  <c r="BD222" i="1"/>
  <c r="BE222" i="1" s="1"/>
  <c r="BA222" i="1"/>
  <c r="BJ222" i="1" s="1"/>
  <c r="BK222" i="1" s="1"/>
  <c r="AS222" i="1" s="1"/>
  <c r="V241" i="1"/>
  <c r="V242" i="1"/>
  <c r="V243" i="1"/>
  <c r="BA252" i="1"/>
  <c r="BJ331" i="1"/>
  <c r="BK331" i="1" s="1"/>
  <c r="AS331" i="1" s="1"/>
  <c r="BJ236" i="1"/>
  <c r="BK236" i="1" s="1"/>
  <c r="AS236" i="1" s="1"/>
  <c r="AE241" i="1"/>
  <c r="AE242" i="1"/>
  <c r="BD245" i="1"/>
  <c r="BE245" i="1" s="1"/>
  <c r="BA245" i="1"/>
  <c r="BB252" i="1"/>
  <c r="BC252" i="1" s="1"/>
  <c r="BA369" i="1"/>
  <c r="BA346" i="1"/>
  <c r="BA347" i="1"/>
  <c r="BJ347" i="1" s="1"/>
  <c r="BK347" i="1" s="1"/>
  <c r="AS347" i="1" s="1"/>
  <c r="BA348" i="1"/>
  <c r="BJ348" i="1" s="1"/>
  <c r="BK348" i="1" s="1"/>
  <c r="AS348" i="1" s="1"/>
  <c r="BA349" i="1"/>
  <c r="BJ349" i="1" s="1"/>
  <c r="BK349" i="1" s="1"/>
  <c r="AS349" i="1" s="1"/>
  <c r="BA350" i="1"/>
  <c r="BJ350" i="1" s="1"/>
  <c r="BK350" i="1" s="1"/>
  <c r="AS350" i="1" s="1"/>
  <c r="BA351" i="1"/>
  <c r="BJ351" i="1" s="1"/>
  <c r="BK351" i="1" s="1"/>
  <c r="AS351" i="1" s="1"/>
  <c r="BA352" i="1"/>
  <c r="BJ352" i="1" s="1"/>
  <c r="BK352" i="1" s="1"/>
  <c r="AS352" i="1" s="1"/>
  <c r="BD346" i="1"/>
  <c r="BE346" i="1" s="1"/>
  <c r="BA249" i="1"/>
  <c r="BJ249" i="1" s="1"/>
  <c r="BK249" i="1" s="1"/>
  <c r="AS249" i="1" s="1"/>
  <c r="Z283" i="1"/>
  <c r="Z284" i="1"/>
  <c r="Z285" i="1"/>
  <c r="Z286" i="1"/>
  <c r="Z287" i="1"/>
  <c r="Z288" i="1"/>
  <c r="Z289" i="1"/>
  <c r="Z290" i="1"/>
  <c r="Z291" i="1"/>
  <c r="Z292" i="1"/>
  <c r="AM325" i="1"/>
  <c r="AM326" i="1"/>
  <c r="AM327" i="1"/>
  <c r="AM328" i="1"/>
  <c r="AM329" i="1"/>
  <c r="AM330" i="1"/>
  <c r="AM331" i="1"/>
  <c r="BK100" i="1" l="1"/>
  <c r="AS100" i="1" s="1"/>
  <c r="BJ283" i="1"/>
  <c r="BG294" i="1"/>
  <c r="BH293" i="1" s="1"/>
  <c r="BI293" i="1" s="1"/>
  <c r="BJ108" i="1"/>
  <c r="BK108" i="1" s="1"/>
  <c r="AS108" i="1" s="1"/>
  <c r="BJ346" i="1"/>
  <c r="BG354" i="1"/>
  <c r="BH353" i="1" s="1"/>
  <c r="BI353" i="1" s="1"/>
  <c r="BJ353" i="1" s="1"/>
  <c r="BK353" i="1" s="1"/>
  <c r="AS353" i="1" s="1"/>
  <c r="BJ241" i="1"/>
  <c r="BK241" i="1" s="1"/>
  <c r="AS241" i="1" s="1"/>
  <c r="BJ293" i="1"/>
  <c r="BK293" i="1" s="1"/>
  <c r="AS293" i="1" s="1"/>
  <c r="BG334" i="1"/>
  <c r="BH333" i="1" s="1"/>
  <c r="BI333" i="1" s="1"/>
  <c r="BJ333" i="1" s="1"/>
  <c r="BG371" i="1"/>
  <c r="BJ221" i="1"/>
  <c r="BK221" i="1" s="1"/>
  <c r="AS221" i="1" s="1"/>
  <c r="BK325" i="1"/>
  <c r="AS325" i="1" s="1"/>
  <c r="BG224" i="1"/>
  <c r="BH223" i="1" s="1"/>
  <c r="BI223" i="1" s="1"/>
  <c r="BJ223" i="1" s="1"/>
  <c r="BK223" i="1" s="1"/>
  <c r="AS223" i="1" s="1"/>
  <c r="BJ217" i="1"/>
  <c r="BG110" i="1"/>
  <c r="BJ307" i="1"/>
  <c r="BG314" i="1"/>
  <c r="BH313" i="1" s="1"/>
  <c r="BI313" i="1" s="1"/>
  <c r="BJ313" i="1" s="1"/>
  <c r="BK313" i="1" s="1"/>
  <c r="AS313" i="1" s="1"/>
  <c r="BJ172" i="1"/>
  <c r="BK172" i="1" s="1"/>
  <c r="AS172" i="1" s="1"/>
  <c r="BJ219" i="1"/>
  <c r="BK219" i="1" s="1"/>
  <c r="AS219" i="1" s="1"/>
  <c r="BK266" i="1"/>
  <c r="AS266" i="1" s="1"/>
  <c r="BK267" i="1"/>
  <c r="BJ235" i="1"/>
  <c r="BG253" i="1"/>
  <c r="BH252" i="1" s="1"/>
  <c r="BI252" i="1" s="1"/>
  <c r="BJ252" i="1" s="1"/>
  <c r="BK252" i="1" s="1"/>
  <c r="AS252" i="1" s="1"/>
  <c r="BG203" i="1"/>
  <c r="BH201" i="1" s="1"/>
  <c r="BI201" i="1" s="1"/>
  <c r="BJ201" i="1" s="1"/>
  <c r="BK201" i="1" s="1"/>
  <c r="AS201" i="1" s="1"/>
  <c r="BJ194" i="1"/>
  <c r="BG176" i="1"/>
  <c r="BH175" i="1" s="1"/>
  <c r="BI175" i="1" s="1"/>
  <c r="BJ175" i="1" s="1"/>
  <c r="BK175" i="1" s="1"/>
  <c r="AS175" i="1" s="1"/>
  <c r="BJ163" i="1"/>
  <c r="BJ245" i="1"/>
  <c r="BK245" i="1" s="1"/>
  <c r="AS245" i="1" s="1"/>
  <c r="BJ170" i="1"/>
  <c r="BK170" i="1" s="1"/>
  <c r="AS170" i="1" s="1"/>
  <c r="BJ220" i="1"/>
  <c r="BK220" i="1" s="1"/>
  <c r="AS220" i="1" s="1"/>
  <c r="BH142" i="1"/>
  <c r="BI142" i="1" s="1"/>
  <c r="BJ142" i="1" s="1"/>
  <c r="BK142" i="1" s="1"/>
  <c r="AS142" i="1" s="1"/>
  <c r="BH139" i="1"/>
  <c r="BI139" i="1" s="1"/>
  <c r="BJ139" i="1" s="1"/>
  <c r="BJ312" i="1"/>
  <c r="BK312" i="1" s="1"/>
  <c r="AS312" i="1" s="1"/>
  <c r="BK333" i="1" l="1"/>
  <c r="AS333" i="1" s="1"/>
  <c r="BK334" i="1"/>
  <c r="BK163" i="1"/>
  <c r="AS163" i="1" s="1"/>
  <c r="BK176" i="1"/>
  <c r="BK314" i="1"/>
  <c r="BK307" i="1"/>
  <c r="AS307" i="1" s="1"/>
  <c r="BK224" i="1"/>
  <c r="BK217" i="1"/>
  <c r="AS217" i="1" s="1"/>
  <c r="BK346" i="1"/>
  <c r="AS346" i="1" s="1"/>
  <c r="BK354" i="1"/>
  <c r="BK203" i="1"/>
  <c r="BK194" i="1"/>
  <c r="AS194" i="1" s="1"/>
  <c r="BK235" i="1"/>
  <c r="AS235" i="1" s="1"/>
  <c r="BK253" i="1"/>
  <c r="BK139" i="1"/>
  <c r="AS139" i="1" s="1"/>
  <c r="BK143" i="1"/>
  <c r="AT261" i="1"/>
  <c r="R261" i="1"/>
  <c r="F261" i="1"/>
  <c r="BK283" i="1"/>
  <c r="AS283" i="1" s="1"/>
  <c r="BK294" i="1"/>
  <c r="BH365" i="1"/>
  <c r="BI365" i="1" s="1"/>
  <c r="BJ365" i="1" s="1"/>
  <c r="BH367" i="1"/>
  <c r="BI367" i="1" s="1"/>
  <c r="BJ367" i="1" s="1"/>
  <c r="BK367" i="1" s="1"/>
  <c r="AS380" i="1" s="1"/>
  <c r="BH366" i="1"/>
  <c r="BI366" i="1" s="1"/>
  <c r="BJ366" i="1" s="1"/>
  <c r="BK366" i="1" s="1"/>
  <c r="AS366" i="1" s="1"/>
  <c r="BH368" i="1"/>
  <c r="BI368" i="1" s="1"/>
  <c r="BJ368" i="1" s="1"/>
  <c r="BK368" i="1" s="1"/>
  <c r="AS381" i="1" s="1"/>
  <c r="BH369" i="1"/>
  <c r="BI369" i="1" s="1"/>
  <c r="BJ369" i="1" s="1"/>
  <c r="BK369" i="1" s="1"/>
  <c r="AS394" i="1" s="1"/>
  <c r="BH370" i="1"/>
  <c r="BI370" i="1" s="1"/>
  <c r="BJ370" i="1" s="1"/>
  <c r="BK370" i="1" s="1"/>
  <c r="AS395" i="1" s="1"/>
  <c r="BK110" i="1"/>
  <c r="F189" i="1" l="1"/>
  <c r="O189" i="1"/>
  <c r="AT189" i="1"/>
  <c r="BK371" i="1"/>
  <c r="BK365" i="1"/>
  <c r="AS365" i="1" s="1"/>
  <c r="AT341" i="1"/>
  <c r="T341" i="1"/>
  <c r="F341" i="1"/>
  <c r="U229" i="1"/>
  <c r="F229" i="1"/>
  <c r="AT229" i="1"/>
  <c r="O212" i="1"/>
  <c r="F212" i="1"/>
  <c r="AT212" i="1"/>
  <c r="AT278" i="1"/>
  <c r="T278" i="1"/>
  <c r="F278" i="1"/>
  <c r="AT302" i="1"/>
  <c r="T302" i="1"/>
  <c r="F302" i="1"/>
  <c r="AT320" i="1"/>
  <c r="T320" i="1"/>
  <c r="F320" i="1"/>
  <c r="N95" i="1"/>
  <c r="F95" i="1"/>
  <c r="AT95" i="1"/>
  <c r="AT120" i="1"/>
  <c r="M120" i="1"/>
  <c r="F120" i="1"/>
  <c r="F158" i="1"/>
  <c r="AT158" i="1"/>
  <c r="O158" i="1"/>
  <c r="AT360" i="1" l="1"/>
  <c r="V360" i="1"/>
  <c r="F360" i="1"/>
</calcChain>
</file>

<file path=xl/sharedStrings.xml><?xml version="1.0" encoding="utf-8"?>
<sst xmlns="http://schemas.openxmlformats.org/spreadsheetml/2006/main" count="1429" uniqueCount="570">
  <si>
    <t>⑴　新規契約状況</t>
    <rPh sb="2" eb="4">
      <t>シンキ</t>
    </rPh>
    <rPh sb="4" eb="6">
      <t>ケイヤク</t>
    </rPh>
    <rPh sb="6" eb="8">
      <t>ジョウキョウ</t>
    </rPh>
    <phoneticPr fontId="4"/>
  </si>
  <si>
    <t>　</t>
    <phoneticPr fontId="4"/>
  </si>
  <si>
    <t>件　数　等</t>
    <rPh sb="0" eb="1">
      <t>ケン</t>
    </rPh>
    <rPh sb="2" eb="3">
      <t>カズ</t>
    </rPh>
    <rPh sb="4" eb="5">
      <t>ナド</t>
    </rPh>
    <phoneticPr fontId="4"/>
  </si>
  <si>
    <t>新規申込件数</t>
    <rPh sb="0" eb="2">
      <t>シンキ</t>
    </rPh>
    <rPh sb="2" eb="4">
      <t>モウシコ</t>
    </rPh>
    <rPh sb="4" eb="6">
      <t>ケンスウ</t>
    </rPh>
    <phoneticPr fontId="4"/>
  </si>
  <si>
    <t>新規契約件数</t>
    <rPh sb="0" eb="2">
      <t>シンキ</t>
    </rPh>
    <rPh sb="2" eb="4">
      <t>ケイヤク</t>
    </rPh>
    <rPh sb="4" eb="5">
      <t>ケン</t>
    </rPh>
    <rPh sb="5" eb="6">
      <t>スウ</t>
    </rPh>
    <phoneticPr fontId="4"/>
  </si>
  <si>
    <t>新規契約率</t>
    <rPh sb="0" eb="2">
      <t>シンキ</t>
    </rPh>
    <rPh sb="2" eb="4">
      <t>ケイヤク</t>
    </rPh>
    <rPh sb="4" eb="5">
      <t>リツ</t>
    </rPh>
    <phoneticPr fontId="4"/>
  </si>
  <si>
    <t>％</t>
    <phoneticPr fontId="4"/>
  </si>
  <si>
    <t>３</t>
    <phoneticPr fontId="4"/>
  </si>
  <si>
    <t>(2-1)　新規貸付状況</t>
    <rPh sb="6" eb="8">
      <t>シンキ</t>
    </rPh>
    <rPh sb="8" eb="10">
      <t>カシツケ</t>
    </rPh>
    <rPh sb="10" eb="12">
      <t>ジョウキョウ</t>
    </rPh>
    <phoneticPr fontId="4"/>
  </si>
  <si>
    <t>　</t>
    <phoneticPr fontId="4"/>
  </si>
  <si>
    <t>新規貸付総額</t>
    <rPh sb="0" eb="2">
      <t>シンキ</t>
    </rPh>
    <rPh sb="2" eb="4">
      <t>カシツケ</t>
    </rPh>
    <rPh sb="4" eb="6">
      <t>ソウガク</t>
    </rPh>
    <phoneticPr fontId="4"/>
  </si>
  <si>
    <t>新規貸付件数</t>
    <rPh sb="0" eb="2">
      <t>シンキ</t>
    </rPh>
    <rPh sb="2" eb="4">
      <t>カシツケ</t>
    </rPh>
    <rPh sb="4" eb="5">
      <t>ケン</t>
    </rPh>
    <rPh sb="5" eb="6">
      <t>スウ</t>
    </rPh>
    <phoneticPr fontId="4"/>
  </si>
  <si>
    <t>新規平均貸付額</t>
    <rPh sb="0" eb="2">
      <t>シンキ</t>
    </rPh>
    <rPh sb="2" eb="4">
      <t>ヘイキン</t>
    </rPh>
    <rPh sb="4" eb="6">
      <t>カシツケ</t>
    </rPh>
    <rPh sb="6" eb="7">
      <t>ガク</t>
    </rPh>
    <phoneticPr fontId="4"/>
  </si>
  <si>
    <t>　新規貸付総額は、当該年度に行った新規顧客に対する初回貸付の総額を記載する。</t>
    <rPh sb="1" eb="3">
      <t>シンキ</t>
    </rPh>
    <rPh sb="3" eb="5">
      <t>カシツケ</t>
    </rPh>
    <rPh sb="5" eb="7">
      <t>ソウガク</t>
    </rPh>
    <rPh sb="9" eb="11">
      <t>トウガイ</t>
    </rPh>
    <rPh sb="11" eb="13">
      <t>ネンド</t>
    </rPh>
    <rPh sb="14" eb="15">
      <t>オコナ</t>
    </rPh>
    <rPh sb="17" eb="19">
      <t>シンキ</t>
    </rPh>
    <rPh sb="19" eb="21">
      <t>コキャク</t>
    </rPh>
    <rPh sb="22" eb="23">
      <t>タイ</t>
    </rPh>
    <rPh sb="25" eb="27">
      <t>ショカイ</t>
    </rPh>
    <rPh sb="27" eb="29">
      <t>カシツケ</t>
    </rPh>
    <rPh sb="30" eb="32">
      <t>ソウガク</t>
    </rPh>
    <rPh sb="33" eb="35">
      <t>キサイ</t>
    </rPh>
    <phoneticPr fontId="4"/>
  </si>
  <si>
    <t>３</t>
    <phoneticPr fontId="4"/>
  </si>
  <si>
    <t>　新規平均貸付額は、新規貸付総額を新規貸付件数で除した数字を記載する。</t>
    <rPh sb="1" eb="3">
      <t>シンキ</t>
    </rPh>
    <rPh sb="3" eb="5">
      <t>ヘイキン</t>
    </rPh>
    <rPh sb="5" eb="7">
      <t>カシツケ</t>
    </rPh>
    <rPh sb="7" eb="8">
      <t>ガク</t>
    </rPh>
    <rPh sb="10" eb="12">
      <t>シンキ</t>
    </rPh>
    <rPh sb="12" eb="14">
      <t>カシツケ</t>
    </rPh>
    <rPh sb="14" eb="16">
      <t>ソウガク</t>
    </rPh>
    <rPh sb="17" eb="19">
      <t>シンキ</t>
    </rPh>
    <rPh sb="19" eb="21">
      <t>カシツケ</t>
    </rPh>
    <rPh sb="21" eb="23">
      <t>ケンスウ</t>
    </rPh>
    <rPh sb="24" eb="25">
      <t>ジョ</t>
    </rPh>
    <rPh sb="27" eb="29">
      <t>スウジ</t>
    </rPh>
    <rPh sb="30" eb="32">
      <t>キサイ</t>
    </rPh>
    <phoneticPr fontId="4"/>
  </si>
  <si>
    <t>(2-2)　当該年度の貸付状況</t>
    <rPh sb="6" eb="8">
      <t>トウガイ</t>
    </rPh>
    <rPh sb="8" eb="10">
      <t>ネンド</t>
    </rPh>
    <rPh sb="11" eb="13">
      <t>カシツケ</t>
    </rPh>
    <rPh sb="13" eb="15">
      <t>ジョウキョウ</t>
    </rPh>
    <phoneticPr fontId="4"/>
  </si>
  <si>
    <t>　</t>
    <phoneticPr fontId="4"/>
  </si>
  <si>
    <t>当該年度貸付総額</t>
    <rPh sb="0" eb="2">
      <t>トウガイ</t>
    </rPh>
    <rPh sb="2" eb="4">
      <t>ネンド</t>
    </rPh>
    <rPh sb="4" eb="6">
      <t>カシツケ</t>
    </rPh>
    <rPh sb="6" eb="8">
      <t>ソウガク</t>
    </rPh>
    <phoneticPr fontId="4"/>
  </si>
  <si>
    <t>当該年度貸付件数</t>
    <rPh sb="0" eb="2">
      <t>トウガイ</t>
    </rPh>
    <rPh sb="2" eb="4">
      <t>ネンド</t>
    </rPh>
    <rPh sb="4" eb="6">
      <t>カシツケ</t>
    </rPh>
    <rPh sb="6" eb="7">
      <t>ケン</t>
    </rPh>
    <rPh sb="7" eb="8">
      <t>スウ</t>
    </rPh>
    <phoneticPr fontId="4"/>
  </si>
  <si>
    <t>当該年度平均貸付額</t>
    <rPh sb="0" eb="2">
      <t>トウガイ</t>
    </rPh>
    <rPh sb="2" eb="4">
      <t>ネンド</t>
    </rPh>
    <rPh sb="4" eb="6">
      <t>ヘイキン</t>
    </rPh>
    <rPh sb="6" eb="8">
      <t>カシツケ</t>
    </rPh>
    <rPh sb="8" eb="9">
      <t>ガク</t>
    </rPh>
    <phoneticPr fontId="4"/>
  </si>
  <si>
    <t>　貸付総額は、当該年度に行った貸付けの総額を記載する。</t>
    <rPh sb="1" eb="3">
      <t>カシツケ</t>
    </rPh>
    <rPh sb="3" eb="5">
      <t>ソウガク</t>
    </rPh>
    <rPh sb="7" eb="9">
      <t>トウガイ</t>
    </rPh>
    <rPh sb="9" eb="11">
      <t>ネンド</t>
    </rPh>
    <rPh sb="12" eb="13">
      <t>オコナ</t>
    </rPh>
    <rPh sb="15" eb="17">
      <t>カシツ</t>
    </rPh>
    <rPh sb="19" eb="21">
      <t>ソウガク</t>
    </rPh>
    <rPh sb="22" eb="24">
      <t>キサイ</t>
    </rPh>
    <phoneticPr fontId="4"/>
  </si>
  <si>
    <t>２</t>
    <phoneticPr fontId="4"/>
  </si>
  <si>
    <t>　貸付件数は、当該年度に行った貸付けの件数を記載する。</t>
    <rPh sb="1" eb="3">
      <t>カシツケ</t>
    </rPh>
    <rPh sb="3" eb="5">
      <t>ケンスウ</t>
    </rPh>
    <rPh sb="7" eb="9">
      <t>トウガイ</t>
    </rPh>
    <rPh sb="9" eb="11">
      <t>ネンド</t>
    </rPh>
    <rPh sb="12" eb="13">
      <t>オコナ</t>
    </rPh>
    <rPh sb="15" eb="17">
      <t>カシツ</t>
    </rPh>
    <rPh sb="19" eb="21">
      <t>ケンスウ</t>
    </rPh>
    <rPh sb="22" eb="24">
      <t>キサイ</t>
    </rPh>
    <phoneticPr fontId="4"/>
  </si>
  <si>
    <t>３</t>
    <phoneticPr fontId="4"/>
  </si>
  <si>
    <t>　平均貸付額は、貸付総額を貸付件数で除した数字を記載する。</t>
    <rPh sb="1" eb="3">
      <t>ヘイキン</t>
    </rPh>
    <rPh sb="3" eb="5">
      <t>カシツケ</t>
    </rPh>
    <rPh sb="5" eb="6">
      <t>ガク</t>
    </rPh>
    <rPh sb="8" eb="10">
      <t>カシツケ</t>
    </rPh>
    <rPh sb="10" eb="12">
      <t>ソウガク</t>
    </rPh>
    <rPh sb="13" eb="15">
      <t>カシツケ</t>
    </rPh>
    <rPh sb="15" eb="17">
      <t>ケンスウ</t>
    </rPh>
    <rPh sb="18" eb="19">
      <t>ジョ</t>
    </rPh>
    <rPh sb="21" eb="23">
      <t>スウジ</t>
    </rPh>
    <rPh sb="24" eb="26">
      <t>キサイ</t>
    </rPh>
    <phoneticPr fontId="4"/>
  </si>
  <si>
    <t>１　件　当　た　り　平　均　貸　付　残　高</t>
    <phoneticPr fontId="4"/>
  </si>
  <si>
    <t>「合計」欄の件数及び残高は、「表１」の消費者向無担保貸付金の件数及び残高と一致する。</t>
    <rPh sb="1" eb="3">
      <t>ゴウケイ</t>
    </rPh>
    <rPh sb="4" eb="5">
      <t>ラン</t>
    </rPh>
    <rPh sb="6" eb="8">
      <t>ケンスウ</t>
    </rPh>
    <rPh sb="8" eb="9">
      <t>オヨ</t>
    </rPh>
    <rPh sb="10" eb="12">
      <t>ザンダカ</t>
    </rPh>
    <rPh sb="15" eb="16">
      <t>ヒョウ</t>
    </rPh>
    <rPh sb="19" eb="22">
      <t>ショウヒシャ</t>
    </rPh>
    <rPh sb="22" eb="23">
      <t>ム</t>
    </rPh>
    <rPh sb="23" eb="26">
      <t>ムタンポ</t>
    </rPh>
    <rPh sb="26" eb="28">
      <t>カシツケ</t>
    </rPh>
    <rPh sb="28" eb="29">
      <t>キン</t>
    </rPh>
    <rPh sb="30" eb="32">
      <t>ケンスウ</t>
    </rPh>
    <rPh sb="32" eb="33">
      <t>オヨ</t>
    </rPh>
    <rPh sb="34" eb="36">
      <t>ザンダカ</t>
    </rPh>
    <rPh sb="37" eb="39">
      <t>イッチ</t>
    </rPh>
    <phoneticPr fontId="4"/>
  </si>
  <si>
    <t>29.2</t>
    <phoneticPr fontId="4"/>
  </si>
  <si>
    <t>別紙様式24</t>
    <rPh sb="0" eb="2">
      <t>ベッシ</t>
    </rPh>
    <rPh sb="2" eb="4">
      <t>ヨウシキ</t>
    </rPh>
    <phoneticPr fontId="4"/>
  </si>
  <si>
    <t>業　　務　　報　　告　　書</t>
    <rPh sb="0" eb="1">
      <t>ギョウ</t>
    </rPh>
    <rPh sb="3" eb="4">
      <t>ツトム</t>
    </rPh>
    <rPh sb="6" eb="13">
      <t>ホウコクショ</t>
    </rPh>
    <phoneticPr fontId="4"/>
  </si>
  <si>
    <t>殿</t>
    <rPh sb="0" eb="1">
      <t>トノ</t>
    </rPh>
    <phoneticPr fontId="4"/>
  </si>
  <si>
    <t>届出者</t>
    <rPh sb="0" eb="2">
      <t>トドケデ</t>
    </rPh>
    <rPh sb="2" eb="3">
      <t>シャ</t>
    </rPh>
    <phoneticPr fontId="4"/>
  </si>
  <si>
    <t>登録番号</t>
    <rPh sb="0" eb="2">
      <t>トウロク</t>
    </rPh>
    <rPh sb="2" eb="4">
      <t>バンゴウ</t>
    </rPh>
    <phoneticPr fontId="4"/>
  </si>
  <si>
    <t>住　　所</t>
    <rPh sb="0" eb="4">
      <t>ジュウショ</t>
    </rPh>
    <phoneticPr fontId="4"/>
  </si>
  <si>
    <t>商　　号
又は名称</t>
    <rPh sb="0" eb="4">
      <t>ショウゴウ</t>
    </rPh>
    <rPh sb="5" eb="6">
      <t>マタ</t>
    </rPh>
    <rPh sb="7" eb="9">
      <t>メイショウ</t>
    </rPh>
    <phoneticPr fontId="4"/>
  </si>
  <si>
    <t>氏　　名</t>
    <rPh sb="0" eb="4">
      <t>シメイ</t>
    </rPh>
    <phoneticPr fontId="4"/>
  </si>
  <si>
    <t>（法人にあっては、代表者の氏名）</t>
    <rPh sb="1" eb="3">
      <t>ホウジン</t>
    </rPh>
    <rPh sb="9" eb="12">
      <t>ダイヒョウシャ</t>
    </rPh>
    <rPh sb="13" eb="15">
      <t>シメイ</t>
    </rPh>
    <phoneticPr fontId="4"/>
  </si>
  <si>
    <t>法定代理人</t>
    <rPh sb="0" eb="2">
      <t>ホウテイ</t>
    </rPh>
    <rPh sb="2" eb="4">
      <t>ダイリ</t>
    </rPh>
    <rPh sb="4" eb="5">
      <t>ヒト</t>
    </rPh>
    <phoneticPr fontId="4"/>
  </si>
  <si>
    <t>目　　次</t>
    <rPh sb="0" eb="4">
      <t>モクジ</t>
    </rPh>
    <phoneticPr fontId="4"/>
  </si>
  <si>
    <t>１</t>
    <phoneticPr fontId="4"/>
  </si>
  <si>
    <t>貸付金の種別残高</t>
    <rPh sb="0" eb="3">
      <t>カシツケキン</t>
    </rPh>
    <rPh sb="4" eb="6">
      <t>シュベツ</t>
    </rPh>
    <rPh sb="6" eb="8">
      <t>ザンダカ</t>
    </rPh>
    <phoneticPr fontId="4"/>
  </si>
  <si>
    <t>２</t>
    <phoneticPr fontId="4"/>
  </si>
  <si>
    <t>業種別貸付残高</t>
    <rPh sb="0" eb="3">
      <t>ギョウシュベツ</t>
    </rPh>
    <rPh sb="3" eb="5">
      <t>カシツケ</t>
    </rPh>
    <rPh sb="5" eb="7">
      <t>ザンダカ</t>
    </rPh>
    <phoneticPr fontId="4"/>
  </si>
  <si>
    <t>３</t>
    <phoneticPr fontId="4"/>
  </si>
  <si>
    <t>貸付金の金額別内訳</t>
    <rPh sb="0" eb="2">
      <t>カシツケキン</t>
    </rPh>
    <rPh sb="2" eb="3">
      <t>キン</t>
    </rPh>
    <rPh sb="4" eb="6">
      <t>キンガク</t>
    </rPh>
    <rPh sb="6" eb="9">
      <t>ベツウチワケ</t>
    </rPh>
    <phoneticPr fontId="4"/>
  </si>
  <si>
    <t>４</t>
    <phoneticPr fontId="4"/>
  </si>
  <si>
    <t>貸付金の期間別内訳</t>
    <rPh sb="0" eb="3">
      <t>カシツケキン</t>
    </rPh>
    <rPh sb="4" eb="6">
      <t>キカン</t>
    </rPh>
    <rPh sb="6" eb="7">
      <t>ベツ</t>
    </rPh>
    <rPh sb="7" eb="9">
      <t>ウチワケ</t>
    </rPh>
    <phoneticPr fontId="4"/>
  </si>
  <si>
    <t>貸付金の金利別内訳</t>
    <rPh sb="0" eb="2">
      <t>カシツケ</t>
    </rPh>
    <rPh sb="2" eb="3">
      <t>キン</t>
    </rPh>
    <rPh sb="4" eb="6">
      <t>キンリ</t>
    </rPh>
    <rPh sb="6" eb="7">
      <t>ベツ</t>
    </rPh>
    <rPh sb="7" eb="9">
      <t>ウチワケ</t>
    </rPh>
    <phoneticPr fontId="4"/>
  </si>
  <si>
    <t>貸付金の種別内訳（除外貸付・例外貸付）</t>
    <rPh sb="0" eb="2">
      <t>カシツケ</t>
    </rPh>
    <rPh sb="2" eb="3">
      <t>キン</t>
    </rPh>
    <rPh sb="4" eb="6">
      <t>シュベツ</t>
    </rPh>
    <rPh sb="6" eb="8">
      <t>ウチワケ</t>
    </rPh>
    <rPh sb="9" eb="11">
      <t>ジョガイ</t>
    </rPh>
    <rPh sb="11" eb="13">
      <t>カシツ</t>
    </rPh>
    <rPh sb="14" eb="16">
      <t>レイガイ</t>
    </rPh>
    <rPh sb="16" eb="18">
      <t>カシツケ</t>
    </rPh>
    <phoneticPr fontId="4"/>
  </si>
  <si>
    <t>総量規制超過部分の貸付残高</t>
    <rPh sb="0" eb="2">
      <t>ソウリョウ</t>
    </rPh>
    <rPh sb="2" eb="4">
      <t>キセイ</t>
    </rPh>
    <rPh sb="4" eb="6">
      <t>チョウカ</t>
    </rPh>
    <rPh sb="6" eb="8">
      <t>ブブン</t>
    </rPh>
    <rPh sb="9" eb="11">
      <t>カシツ</t>
    </rPh>
    <rPh sb="11" eb="13">
      <t>ザンダカ</t>
    </rPh>
    <phoneticPr fontId="4"/>
  </si>
  <si>
    <t>消費者向無担保貸付金の金額別内訳</t>
    <rPh sb="0" eb="3">
      <t>ショウヒシャ</t>
    </rPh>
    <rPh sb="3" eb="4">
      <t>ムカイ</t>
    </rPh>
    <rPh sb="4" eb="7">
      <t>ムタンポ</t>
    </rPh>
    <rPh sb="7" eb="9">
      <t>カシツケ</t>
    </rPh>
    <rPh sb="9" eb="10">
      <t>キン</t>
    </rPh>
    <rPh sb="11" eb="13">
      <t>キンガク</t>
    </rPh>
    <rPh sb="13" eb="14">
      <t>ベツ</t>
    </rPh>
    <rPh sb="14" eb="16">
      <t>ウチワケ</t>
    </rPh>
    <phoneticPr fontId="4"/>
  </si>
  <si>
    <t>消費者向無担保貸付金の金利別内訳</t>
    <rPh sb="0" eb="3">
      <t>ショウヒシャ</t>
    </rPh>
    <rPh sb="3" eb="4">
      <t>ム</t>
    </rPh>
    <rPh sb="4" eb="7">
      <t>ムタンポ</t>
    </rPh>
    <rPh sb="7" eb="9">
      <t>カシツケ</t>
    </rPh>
    <rPh sb="9" eb="10">
      <t>キン</t>
    </rPh>
    <rPh sb="11" eb="13">
      <t>キンリ</t>
    </rPh>
    <rPh sb="13" eb="14">
      <t>ベツ</t>
    </rPh>
    <rPh sb="14" eb="16">
      <t>ウチワケ</t>
    </rPh>
    <phoneticPr fontId="4"/>
  </si>
  <si>
    <t>消費者向無担保貸付金の新規契約状況等</t>
    <rPh sb="0" eb="3">
      <t>ショウヒシャ</t>
    </rPh>
    <rPh sb="3" eb="4">
      <t>ム</t>
    </rPh>
    <rPh sb="4" eb="7">
      <t>ムタンポ</t>
    </rPh>
    <rPh sb="7" eb="10">
      <t>カシツケキン</t>
    </rPh>
    <rPh sb="11" eb="13">
      <t>シンキ</t>
    </rPh>
    <rPh sb="13" eb="15">
      <t>ケイヤク</t>
    </rPh>
    <rPh sb="15" eb="17">
      <t>ジョウキョウ</t>
    </rPh>
    <rPh sb="17" eb="18">
      <t>トウ</t>
    </rPh>
    <phoneticPr fontId="4"/>
  </si>
  <si>
    <t>（記載上の注意）</t>
    <rPh sb="1" eb="3">
      <t>キサイ</t>
    </rPh>
    <rPh sb="3" eb="4">
      <t>ウエ</t>
    </rPh>
    <rPh sb="5" eb="7">
      <t>チュウイ</t>
    </rPh>
    <phoneticPr fontId="4"/>
  </si>
  <si>
    <t>１</t>
    <phoneticPr fontId="4"/>
  </si>
  <si>
    <t>５</t>
    <phoneticPr fontId="4"/>
  </si>
  <si>
    <t>６</t>
    <phoneticPr fontId="4"/>
  </si>
  <si>
    <t>７</t>
    <phoneticPr fontId="4"/>
  </si>
  <si>
    <t>８</t>
    <phoneticPr fontId="4"/>
  </si>
  <si>
    <t>９</t>
    <phoneticPr fontId="4"/>
  </si>
  <si>
    <t>10</t>
    <phoneticPr fontId="4"/>
  </si>
  <si>
    <t>11</t>
    <phoneticPr fontId="4"/>
  </si>
  <si>
    <t>12</t>
    <phoneticPr fontId="4"/>
  </si>
  <si>
    <t>13</t>
    <phoneticPr fontId="4"/>
  </si>
  <si>
    <t>件　数</t>
    <rPh sb="0" eb="3">
      <t>ケンスウ</t>
    </rPh>
    <phoneticPr fontId="4"/>
  </si>
  <si>
    <t>残　高</t>
    <rPh sb="0" eb="3">
      <t>ザンダカ</t>
    </rPh>
    <phoneticPr fontId="4"/>
  </si>
  <si>
    <t>平均約定金利</t>
    <rPh sb="0" eb="2">
      <t>ヘイキン</t>
    </rPh>
    <rPh sb="2" eb="3">
      <t>ヤク</t>
    </rPh>
    <rPh sb="3" eb="4">
      <t>テイ</t>
    </rPh>
    <rPh sb="4" eb="6">
      <t>キンリ</t>
    </rPh>
    <phoneticPr fontId="4"/>
  </si>
  <si>
    <t>構成割合</t>
    <rPh sb="2" eb="4">
      <t>ワリアイ</t>
    </rPh>
    <phoneticPr fontId="4"/>
  </si>
  <si>
    <t>消
費
者
向</t>
    <rPh sb="0" eb="5">
      <t>ショウヒシャ</t>
    </rPh>
    <rPh sb="6" eb="7">
      <t>ム</t>
    </rPh>
    <phoneticPr fontId="4"/>
  </si>
  <si>
    <t>件</t>
    <rPh sb="0" eb="1">
      <t>ケン</t>
    </rPh>
    <phoneticPr fontId="4"/>
  </si>
  <si>
    <t>％</t>
    <phoneticPr fontId="4"/>
  </si>
  <si>
    <t>百万円</t>
    <rPh sb="0" eb="3">
      <t>ヒャクマンエン</t>
    </rPh>
    <phoneticPr fontId="4"/>
  </si>
  <si>
    <t>％</t>
    <phoneticPr fontId="4"/>
  </si>
  <si>
    <t>計</t>
    <rPh sb="0" eb="1">
      <t>ケイ</t>
    </rPh>
    <phoneticPr fontId="4"/>
  </si>
  <si>
    <t>合　　　　　計</t>
    <rPh sb="0" eb="7">
      <t>ゴウケイ</t>
    </rPh>
    <phoneticPr fontId="4"/>
  </si>
  <si>
    <t>　担保には保証を含まない。</t>
    <rPh sb="1" eb="3">
      <t>タンポ</t>
    </rPh>
    <rPh sb="5" eb="7">
      <t>ホショウ</t>
    </rPh>
    <rPh sb="8" eb="9">
      <t>フク</t>
    </rPh>
    <phoneticPr fontId="4"/>
  </si>
  <si>
    <t>先　　　　　数</t>
    <rPh sb="0" eb="1">
      <t>サキ</t>
    </rPh>
    <rPh sb="6" eb="7">
      <t>スウ</t>
    </rPh>
    <phoneticPr fontId="4"/>
  </si>
  <si>
    <t>残　　　　　高</t>
    <rPh sb="0" eb="7">
      <t>ザンダカ</t>
    </rPh>
    <phoneticPr fontId="4"/>
  </si>
  <si>
    <t>構成割合</t>
    <rPh sb="0" eb="2">
      <t>コウセイ</t>
    </rPh>
    <rPh sb="2" eb="4">
      <t>ワリアイ</t>
    </rPh>
    <phoneticPr fontId="4"/>
  </si>
  <si>
    <t>％</t>
    <phoneticPr fontId="4"/>
  </si>
  <si>
    <t>建設業</t>
    <rPh sb="0" eb="3">
      <t>ケンセツギョウ</t>
    </rPh>
    <phoneticPr fontId="4"/>
  </si>
  <si>
    <t>製造業</t>
    <rPh sb="0" eb="3">
      <t>セイゾウギョウ</t>
    </rPh>
    <phoneticPr fontId="4"/>
  </si>
  <si>
    <t>電気・ガス・熱供給・水道業</t>
    <phoneticPr fontId="4"/>
  </si>
  <si>
    <t>情報通信業</t>
    <rPh sb="0" eb="2">
      <t>ジョウホウ</t>
    </rPh>
    <rPh sb="2" eb="4">
      <t>ツウシン</t>
    </rPh>
    <rPh sb="4" eb="5">
      <t>ギョウ</t>
    </rPh>
    <phoneticPr fontId="4"/>
  </si>
  <si>
    <t>医療、福祉</t>
    <rPh sb="0" eb="2">
      <t>イリョウ</t>
    </rPh>
    <rPh sb="3" eb="5">
      <t>フクシ</t>
    </rPh>
    <phoneticPr fontId="4"/>
  </si>
  <si>
    <t>教育、学習支援業</t>
    <rPh sb="0" eb="2">
      <t>キョウイク</t>
    </rPh>
    <rPh sb="3" eb="5">
      <t>ガクシュウ</t>
    </rPh>
    <rPh sb="5" eb="7">
      <t>シエン</t>
    </rPh>
    <rPh sb="7" eb="8">
      <t>ギョウ</t>
    </rPh>
    <phoneticPr fontId="4"/>
  </si>
  <si>
    <t>サービス業（他に分類されないもの）</t>
    <rPh sb="4" eb="5">
      <t>ギョウ</t>
    </rPh>
    <rPh sb="6" eb="7">
      <t>タ</t>
    </rPh>
    <rPh sb="8" eb="10">
      <t>ブンルイ</t>
    </rPh>
    <phoneticPr fontId="4"/>
  </si>
  <si>
    <t>個人</t>
    <rPh sb="0" eb="2">
      <t>コジン</t>
    </rPh>
    <phoneticPr fontId="4"/>
  </si>
  <si>
    <t>その他</t>
    <rPh sb="2" eb="3">
      <t>タ</t>
    </rPh>
    <phoneticPr fontId="4"/>
  </si>
  <si>
    <t>２</t>
    <phoneticPr fontId="4"/>
  </si>
  <si>
    <t>　業種は、日本標準産業分類により分類する。</t>
    <rPh sb="1" eb="3">
      <t>ギョウシュ</t>
    </rPh>
    <rPh sb="5" eb="7">
      <t>ニホン</t>
    </rPh>
    <rPh sb="7" eb="9">
      <t>ヒョウジュン</t>
    </rPh>
    <rPh sb="9" eb="11">
      <t>サンギョウ</t>
    </rPh>
    <rPh sb="11" eb="13">
      <t>ブンルイ</t>
    </rPh>
    <rPh sb="16" eb="18">
      <t>ブンルイ</t>
    </rPh>
    <phoneticPr fontId="4"/>
  </si>
  <si>
    <t>３</t>
    <phoneticPr fontId="4"/>
  </si>
  <si>
    <t>　「先数」は名寄せした債務者数を記載する。</t>
    <rPh sb="2" eb="3">
      <t>サキ</t>
    </rPh>
    <rPh sb="3" eb="4">
      <t>スウ</t>
    </rPh>
    <rPh sb="6" eb="8">
      <t>ナヨ</t>
    </rPh>
    <rPh sb="11" eb="14">
      <t>サイムシャ</t>
    </rPh>
    <rPh sb="14" eb="15">
      <t>スウ</t>
    </rPh>
    <rPh sb="16" eb="18">
      <t>キサイ</t>
    </rPh>
    <phoneticPr fontId="4"/>
  </si>
  <si>
    <t>　残高合計は、「表１」の残高合計と一致する。</t>
    <rPh sb="1" eb="3">
      <t>ザンダカ</t>
    </rPh>
    <rPh sb="3" eb="5">
      <t>ゴウケイ</t>
    </rPh>
    <rPh sb="8" eb="9">
      <t>ヒョウ</t>
    </rPh>
    <rPh sb="12" eb="14">
      <t>ザンダカ</t>
    </rPh>
    <rPh sb="14" eb="16">
      <t>ゴウケイ</t>
    </rPh>
    <rPh sb="17" eb="19">
      <t>イッチ</t>
    </rPh>
    <phoneticPr fontId="4"/>
  </si>
  <si>
    <t>４</t>
    <phoneticPr fontId="4"/>
  </si>
  <si>
    <t>７</t>
    <phoneticPr fontId="4"/>
  </si>
  <si>
    <t>件　　　　　数</t>
    <rPh sb="0" eb="1">
      <t>ケン</t>
    </rPh>
    <rPh sb="6" eb="7">
      <t>スウ</t>
    </rPh>
    <phoneticPr fontId="4"/>
  </si>
  <si>
    <t>10</t>
    <phoneticPr fontId="4"/>
  </si>
  <si>
    <t>万円以下</t>
    <rPh sb="0" eb="2">
      <t>マンエン</t>
    </rPh>
    <rPh sb="2" eb="4">
      <t>イカ</t>
    </rPh>
    <phoneticPr fontId="4"/>
  </si>
  <si>
    <t>10</t>
    <phoneticPr fontId="4"/>
  </si>
  <si>
    <t>万円超</t>
    <rPh sb="0" eb="2">
      <t>マンエン</t>
    </rPh>
    <rPh sb="2" eb="3">
      <t>コ</t>
    </rPh>
    <phoneticPr fontId="4"/>
  </si>
  <si>
    <t>30</t>
    <phoneticPr fontId="4"/>
  </si>
  <si>
    <t>　〃</t>
    <phoneticPr fontId="4"/>
  </si>
  <si>
    <t>50</t>
    <phoneticPr fontId="4"/>
  </si>
  <si>
    <t>　 〃</t>
    <phoneticPr fontId="4"/>
  </si>
  <si>
    <t>100</t>
    <phoneticPr fontId="4"/>
  </si>
  <si>
    <t>500</t>
    <phoneticPr fontId="4"/>
  </si>
  <si>
    <t>1,000</t>
    <phoneticPr fontId="4"/>
  </si>
  <si>
    <t>5,000</t>
    <phoneticPr fontId="4"/>
  </si>
  <si>
    <t>1</t>
    <phoneticPr fontId="4"/>
  </si>
  <si>
    <t>億円以下</t>
    <rPh sb="0" eb="2">
      <t>オクエン</t>
    </rPh>
    <rPh sb="2" eb="4">
      <t>イカ</t>
    </rPh>
    <phoneticPr fontId="4"/>
  </si>
  <si>
    <t>億円超</t>
    <rPh sb="0" eb="2">
      <t>オクエン</t>
    </rPh>
    <rPh sb="2" eb="3">
      <t>コ</t>
    </rPh>
    <phoneticPr fontId="4"/>
  </si>
  <si>
    <t>5</t>
    <phoneticPr fontId="4"/>
  </si>
  <si>
    <t>100億円超</t>
    <rPh sb="3" eb="5">
      <t>オクエン</t>
    </rPh>
    <rPh sb="5" eb="6">
      <t>コ</t>
    </rPh>
    <phoneticPr fontId="4"/>
  </si>
  <si>
    <t>合計</t>
    <phoneticPr fontId="4"/>
  </si>
  <si>
    <t>1年以下</t>
    <rPh sb="1" eb="2">
      <t>ネン</t>
    </rPh>
    <rPh sb="2" eb="4">
      <t>イカ</t>
    </rPh>
    <phoneticPr fontId="4"/>
  </si>
  <si>
    <t>1</t>
    <phoneticPr fontId="4"/>
  </si>
  <si>
    <t>年超</t>
    <rPh sb="0" eb="1">
      <t>ネン</t>
    </rPh>
    <rPh sb="1" eb="2">
      <t>コ</t>
    </rPh>
    <phoneticPr fontId="4"/>
  </si>
  <si>
    <t>5</t>
    <phoneticPr fontId="4"/>
  </si>
  <si>
    <t>年以下</t>
    <rPh sb="0" eb="1">
      <t>ネン</t>
    </rPh>
    <rPh sb="1" eb="3">
      <t>イカ</t>
    </rPh>
    <phoneticPr fontId="4"/>
  </si>
  <si>
    <t>5</t>
    <phoneticPr fontId="4"/>
  </si>
  <si>
    <t xml:space="preserve"> 〃</t>
    <phoneticPr fontId="4"/>
  </si>
  <si>
    <t>10</t>
    <phoneticPr fontId="4"/>
  </si>
  <si>
    <t>　〃</t>
    <phoneticPr fontId="4"/>
  </si>
  <si>
    <t>15</t>
    <phoneticPr fontId="4"/>
  </si>
  <si>
    <t>20</t>
    <phoneticPr fontId="4"/>
  </si>
  <si>
    <t>25</t>
    <phoneticPr fontId="4"/>
  </si>
  <si>
    <t>合計</t>
    <phoneticPr fontId="4"/>
  </si>
  <si>
    <t>１　　件　　当　　た　　り　　平　　均　　約　　定　　期　　間</t>
    <rPh sb="21" eb="22">
      <t>ヤク</t>
    </rPh>
    <rPh sb="24" eb="25">
      <t>サダム</t>
    </rPh>
    <rPh sb="27" eb="28">
      <t>キ</t>
    </rPh>
    <rPh sb="30" eb="31">
      <t>アイダ</t>
    </rPh>
    <phoneticPr fontId="4"/>
  </si>
  <si>
    <t>４</t>
    <phoneticPr fontId="4"/>
  </si>
  <si>
    <t>　　　10.0 %以下</t>
    <rPh sb="9" eb="11">
      <t>イカ</t>
    </rPh>
    <phoneticPr fontId="4"/>
  </si>
  <si>
    <t>　　　10.0 %超　　　15.0 %以下</t>
    <rPh sb="9" eb="10">
      <t>チョウ</t>
    </rPh>
    <rPh sb="19" eb="21">
      <t>イカ</t>
    </rPh>
    <phoneticPr fontId="4"/>
  </si>
  <si>
    <t>　　　15.0  〃　　　18.0  〃</t>
    <phoneticPr fontId="4"/>
  </si>
  <si>
    <t>　 　 18.0  〃　　　20.0  〃</t>
    <phoneticPr fontId="4"/>
  </si>
  <si>
    <t>　　　20.0  〃　　　29.2  〃</t>
    <phoneticPr fontId="4"/>
  </si>
  <si>
    <t>　　　29.2  〃</t>
    <phoneticPr fontId="4"/>
  </si>
  <si>
    <t>合　計</t>
    <rPh sb="0" eb="1">
      <t>ゴウ</t>
    </rPh>
    <rPh sb="2" eb="3">
      <t>ケイ</t>
    </rPh>
    <phoneticPr fontId="4"/>
  </si>
  <si>
    <t>「合計」欄の件数及び残高は、「表１」の合計件数及び合計残高と一致する。</t>
    <rPh sb="1" eb="3">
      <t>ゴウケイ</t>
    </rPh>
    <rPh sb="4" eb="5">
      <t>ラン</t>
    </rPh>
    <rPh sb="6" eb="8">
      <t>ケンスウ</t>
    </rPh>
    <rPh sb="8" eb="9">
      <t>オヨ</t>
    </rPh>
    <rPh sb="10" eb="12">
      <t>ザンダカ</t>
    </rPh>
    <rPh sb="15" eb="16">
      <t>ヒョウ</t>
    </rPh>
    <rPh sb="19" eb="21">
      <t>ゴウケイ</t>
    </rPh>
    <rPh sb="21" eb="23">
      <t>ケンスウ</t>
    </rPh>
    <rPh sb="23" eb="24">
      <t>オヨ</t>
    </rPh>
    <rPh sb="25" eb="27">
      <t>ゴウケイ</t>
    </rPh>
    <rPh sb="27" eb="29">
      <t>ザンダカ</t>
    </rPh>
    <rPh sb="30" eb="32">
      <t>イッチ</t>
    </rPh>
    <phoneticPr fontId="4"/>
  </si>
  <si>
    <t>除　外　貸　付</t>
    <rPh sb="0" eb="1">
      <t>ジョ</t>
    </rPh>
    <rPh sb="2" eb="3">
      <t>ガイ</t>
    </rPh>
    <rPh sb="4" eb="5">
      <t>カシ</t>
    </rPh>
    <rPh sb="6" eb="7">
      <t>ヅケ</t>
    </rPh>
    <phoneticPr fontId="4"/>
  </si>
  <si>
    <t>　施行規則第10条の21第1項第1号で定める契約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</si>
  <si>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施行規則第10条の21第1項第2号で定める契約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</si>
  <si>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施行規則第10条の21第1項第3号で定める契約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</si>
  <si>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施行規則第10条の21第1項第4号で定める契約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</si>
  <si>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施行規則第10条の21第1項第5号で定める契約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</si>
  <si>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施行規則第10条の21第1項第6号で定める契約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</si>
  <si>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施行規則第10条の21第1項第7号で定める契約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</si>
  <si>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施行規則第10条の21第1項第8号で定める契約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</si>
  <si>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例  外  貸  付</t>
    <rPh sb="0" eb="1">
      <t>レイ</t>
    </rPh>
    <rPh sb="3" eb="4">
      <t>ガイ</t>
    </rPh>
    <rPh sb="6" eb="7">
      <t>カシ</t>
    </rPh>
    <rPh sb="9" eb="10">
      <t>ヅケ</t>
    </rPh>
    <phoneticPr fontId="4"/>
  </si>
  <si>
    <t>　施行規則第10条の23第1項第1号で定める契約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</si>
  <si>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施行規則第10条の23第1項第1号の2で定める契約</t>
    <rPh sb="1" eb="3">
      <t>セコウ</t>
    </rPh>
    <rPh sb="3" eb="5">
      <t>キソク</t>
    </rPh>
    <rPh sb="5" eb="6">
      <t>ダイ</t>
    </rPh>
    <rPh sb="8" eb="9">
      <t>ジョウ</t>
    </rPh>
    <rPh sb="12" eb="13">
      <t>ダイ</t>
    </rPh>
    <rPh sb="14" eb="15">
      <t>コウ</t>
    </rPh>
    <rPh sb="15" eb="16">
      <t>ダイ</t>
    </rPh>
    <rPh sb="17" eb="18">
      <t>ゴウ</t>
    </rPh>
    <rPh sb="21" eb="22">
      <t>サダ</t>
    </rPh>
    <rPh sb="24" eb="26">
      <t>ケイヤク</t>
    </rPh>
    <phoneticPr fontId="4"/>
  </si>
  <si>
    <t>　施行規則第10条の23第1項第2号で定める契約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</si>
  <si>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施行規則第10条の23第1項第2号の2及び施行規則第10条の28第1項第1号で定める契約</t>
    <rPh sb="1" eb="3">
      <t>セコウ</t>
    </rPh>
    <rPh sb="3" eb="5">
      <t>キソク</t>
    </rPh>
    <rPh sb="5" eb="6">
      <t>ダイ</t>
    </rPh>
    <rPh sb="8" eb="9">
      <t>ジョウ</t>
    </rPh>
    <rPh sb="12" eb="13">
      <t>ダイ</t>
    </rPh>
    <rPh sb="14" eb="15">
      <t>コウ</t>
    </rPh>
    <rPh sb="15" eb="16">
      <t>ダイ</t>
    </rPh>
    <rPh sb="17" eb="18">
      <t>ゴウ</t>
    </rPh>
    <rPh sb="20" eb="21">
      <t>オヨ</t>
    </rPh>
    <rPh sb="22" eb="24">
      <t>セコウ</t>
    </rPh>
    <rPh sb="24" eb="26">
      <t>キソク</t>
    </rPh>
    <rPh sb="26" eb="27">
      <t>ダイ</t>
    </rPh>
    <rPh sb="29" eb="30">
      <t>ジョウ</t>
    </rPh>
    <rPh sb="33" eb="34">
      <t>ダイ</t>
    </rPh>
    <rPh sb="35" eb="36">
      <t>コウ</t>
    </rPh>
    <rPh sb="36" eb="37">
      <t>ダイ</t>
    </rPh>
    <rPh sb="38" eb="39">
      <t>ゴウ</t>
    </rPh>
    <rPh sb="40" eb="41">
      <t>サダ</t>
    </rPh>
    <rPh sb="43" eb="45">
      <t>ケイヤク</t>
    </rPh>
    <phoneticPr fontId="4"/>
  </si>
  <si>
    <t>　施行規則第10条の23第1項第6号で定める契約</t>
    <rPh sb="1" eb="3">
      <t>セコウ</t>
    </rPh>
    <rPh sb="3" eb="5">
      <t>キソク</t>
    </rPh>
    <rPh sb="5" eb="6">
      <t>ダイ</t>
    </rPh>
    <rPh sb="8" eb="9">
      <t>ジョウ</t>
    </rPh>
    <rPh sb="12" eb="13">
      <t>ダイ</t>
    </rPh>
    <rPh sb="14" eb="15">
      <t>コウ</t>
    </rPh>
    <rPh sb="15" eb="16">
      <t>ダイ</t>
    </rPh>
    <rPh sb="17" eb="18">
      <t>ゴウ</t>
    </rPh>
    <rPh sb="19" eb="20">
      <t>サダ</t>
    </rPh>
    <rPh sb="22" eb="24">
      <t>ケイヤク</t>
    </rPh>
    <phoneticPr fontId="4"/>
  </si>
  <si>
    <t>　「除外貸付」とは、法第13条の2第2項に規定する住宅資金貸付契約その他の内閣府令で定める契約をいう。</t>
    <rPh sb="2" eb="4">
      <t>ジョガイ</t>
    </rPh>
    <rPh sb="4" eb="6">
      <t>カシツ</t>
    </rPh>
    <rPh sb="10" eb="11">
      <t>ホウ</t>
    </rPh>
    <rPh sb="11" eb="12">
      <t>ダイ</t>
    </rPh>
    <rPh sb="14" eb="15">
      <t>ジョウ</t>
    </rPh>
    <rPh sb="17" eb="18">
      <t>ダイ</t>
    </rPh>
    <rPh sb="19" eb="20">
      <t>コウ</t>
    </rPh>
    <rPh sb="21" eb="23">
      <t>キテイ</t>
    </rPh>
    <rPh sb="25" eb="27">
      <t>ジュウタク</t>
    </rPh>
    <rPh sb="27" eb="29">
      <t>シキン</t>
    </rPh>
    <rPh sb="29" eb="30">
      <t>カ</t>
    </rPh>
    <rPh sb="30" eb="31">
      <t>ツ</t>
    </rPh>
    <rPh sb="31" eb="33">
      <t>ケイヤク</t>
    </rPh>
    <rPh sb="35" eb="36">
      <t>タ</t>
    </rPh>
    <rPh sb="37" eb="39">
      <t>ナイカク</t>
    </rPh>
    <rPh sb="39" eb="40">
      <t>フ</t>
    </rPh>
    <rPh sb="40" eb="41">
      <t>レイ</t>
    </rPh>
    <rPh sb="42" eb="43">
      <t>サダ</t>
    </rPh>
    <rPh sb="45" eb="47">
      <t>ケイヤク</t>
    </rPh>
    <phoneticPr fontId="4"/>
  </si>
  <si>
    <t>　施行規則第10条の23第1項第3号及び施行規則第10条の28第1項第2号で定める契約</t>
    <rPh sb="1" eb="3">
      <t>セコウ</t>
    </rPh>
    <rPh sb="3" eb="5">
      <t>キソク</t>
    </rPh>
    <rPh sb="5" eb="6">
      <t>ダイ</t>
    </rPh>
    <rPh sb="8" eb="9">
      <t>ジョウ</t>
    </rPh>
    <rPh sb="12" eb="13">
      <t>ダイ</t>
    </rPh>
    <rPh sb="14" eb="15">
      <t>コウ</t>
    </rPh>
    <rPh sb="15" eb="16">
      <t>ダイ</t>
    </rPh>
    <rPh sb="17" eb="18">
      <t>ゴウ</t>
    </rPh>
    <rPh sb="38" eb="39">
      <t>サダ</t>
    </rPh>
    <rPh sb="41" eb="43">
      <t>ケイヤク</t>
    </rPh>
    <phoneticPr fontId="4"/>
  </si>
  <si>
    <t>　施行規則第10条の23第1項第4号及び施行規則第10条の28第1項第3号で定める契約</t>
    <rPh sb="1" eb="3">
      <t>セコウ</t>
    </rPh>
    <rPh sb="3" eb="5">
      <t>キソク</t>
    </rPh>
    <rPh sb="5" eb="6">
      <t>ダイ</t>
    </rPh>
    <rPh sb="8" eb="9">
      <t>ジョウ</t>
    </rPh>
    <rPh sb="12" eb="13">
      <t>ダイ</t>
    </rPh>
    <rPh sb="14" eb="15">
      <t>コウ</t>
    </rPh>
    <rPh sb="15" eb="16">
      <t>ダイ</t>
    </rPh>
    <rPh sb="17" eb="18">
      <t>ゴウ</t>
    </rPh>
    <rPh sb="38" eb="39">
      <t>サダ</t>
    </rPh>
    <rPh sb="41" eb="43">
      <t>ケイヤク</t>
    </rPh>
    <phoneticPr fontId="4"/>
  </si>
  <si>
    <t>　施行規則第10条の23第1項第5号及び施行規則第10条の28第1項第4号で定める契約</t>
    <rPh sb="1" eb="3">
      <t>セコウ</t>
    </rPh>
    <rPh sb="3" eb="5">
      <t>キソク</t>
    </rPh>
    <rPh sb="5" eb="6">
      <t>ダイ</t>
    </rPh>
    <rPh sb="8" eb="9">
      <t>ジョウ</t>
    </rPh>
    <rPh sb="12" eb="13">
      <t>ダイ</t>
    </rPh>
    <rPh sb="14" eb="15">
      <t>コウ</t>
    </rPh>
    <rPh sb="15" eb="16">
      <t>ダイ</t>
    </rPh>
    <rPh sb="17" eb="18">
      <t>ゴウ</t>
    </rPh>
    <rPh sb="18" eb="19">
      <t>オヨ</t>
    </rPh>
    <rPh sb="20" eb="22">
      <t>セコウ</t>
    </rPh>
    <rPh sb="22" eb="24">
      <t>キソク</t>
    </rPh>
    <rPh sb="24" eb="25">
      <t>ダイ</t>
    </rPh>
    <rPh sb="27" eb="28">
      <t>ジョウ</t>
    </rPh>
    <rPh sb="31" eb="32">
      <t>ダイ</t>
    </rPh>
    <rPh sb="33" eb="34">
      <t>コウ</t>
    </rPh>
    <rPh sb="34" eb="35">
      <t>ダイ</t>
    </rPh>
    <rPh sb="36" eb="37">
      <t>ゴウ</t>
    </rPh>
    <rPh sb="38" eb="39">
      <t>サダ</t>
    </rPh>
    <rPh sb="41" eb="43">
      <t>ケイヤク</t>
    </rPh>
    <phoneticPr fontId="4"/>
  </si>
  <si>
    <t>残　　　高</t>
    <rPh sb="0" eb="1">
      <t>ザン</t>
    </rPh>
    <rPh sb="4" eb="5">
      <t>コウ</t>
    </rPh>
    <phoneticPr fontId="4"/>
  </si>
  <si>
    <t>総量規制超過部分の貸付残高
（自社貸付残高）</t>
    <rPh sb="0" eb="2">
      <t>ソウリョウ</t>
    </rPh>
    <rPh sb="2" eb="4">
      <t>キセイ</t>
    </rPh>
    <rPh sb="4" eb="6">
      <t>チョウカ</t>
    </rPh>
    <rPh sb="6" eb="8">
      <t>ブブン</t>
    </rPh>
    <rPh sb="9" eb="11">
      <t>カシツ</t>
    </rPh>
    <rPh sb="11" eb="13">
      <t>ザンダカ</t>
    </rPh>
    <rPh sb="15" eb="17">
      <t>ジシャ</t>
    </rPh>
    <rPh sb="17" eb="19">
      <t>カシツ</t>
    </rPh>
    <rPh sb="19" eb="21">
      <t>ザンダカ</t>
    </rPh>
    <phoneticPr fontId="4"/>
  </si>
  <si>
    <t>20</t>
    <phoneticPr fontId="4"/>
  </si>
  <si>
    <t>70</t>
    <phoneticPr fontId="4"/>
  </si>
  <si>
    <t>150</t>
    <phoneticPr fontId="4"/>
  </si>
  <si>
    <t>200</t>
    <phoneticPr fontId="4"/>
  </si>
  <si>
    <t>300</t>
    <phoneticPr fontId="4"/>
  </si>
  <si>
    <t>300万円超</t>
    <rPh sb="3" eb="4">
      <t>マン</t>
    </rPh>
    <rPh sb="4" eb="5">
      <t>エン</t>
    </rPh>
    <rPh sb="5" eb="6">
      <t>コ</t>
    </rPh>
    <phoneticPr fontId="4"/>
  </si>
  <si>
    <t>１　　件　　当　　た　　り　　平　　均　　貸　　付　　残　　高　　</t>
    <phoneticPr fontId="4"/>
  </si>
  <si>
    <t>10.0</t>
    <phoneticPr fontId="4"/>
  </si>
  <si>
    <t>％以下</t>
    <rPh sb="1" eb="3">
      <t>イカ</t>
    </rPh>
    <phoneticPr fontId="4"/>
  </si>
  <si>
    <t>10.0</t>
    <phoneticPr fontId="4"/>
  </si>
  <si>
    <t>％超</t>
    <rPh sb="1" eb="2">
      <t>コ</t>
    </rPh>
    <phoneticPr fontId="4"/>
  </si>
  <si>
    <t>15.0</t>
    <phoneticPr fontId="4"/>
  </si>
  <si>
    <t>　〃</t>
    <phoneticPr fontId="4"/>
  </si>
  <si>
    <t>18.0</t>
    <phoneticPr fontId="4"/>
  </si>
  <si>
    <t>　 〃</t>
    <phoneticPr fontId="4"/>
  </si>
  <si>
    <t>20.0</t>
    <phoneticPr fontId="4"/>
  </si>
  <si>
    <t>29.2</t>
    <phoneticPr fontId="4"/>
  </si>
  <si>
    <t>合計</t>
    <phoneticPr fontId="4"/>
  </si>
  <si>
    <t>20.0</t>
    <phoneticPr fontId="4"/>
  </si>
  <si>
    <t>　〃</t>
    <phoneticPr fontId="4"/>
  </si>
  <si>
    <t>29.2</t>
    <phoneticPr fontId="4"/>
  </si>
  <si>
    <t>100</t>
    <phoneticPr fontId="4"/>
  </si>
  <si>
    <t>100</t>
    <phoneticPr fontId="4"/>
  </si>
  <si>
    <t>1000</t>
    <phoneticPr fontId="4"/>
  </si>
  <si>
    <t>5000</t>
    <phoneticPr fontId="4"/>
  </si>
  <si>
    <t>億円超</t>
    <rPh sb="0" eb="2">
      <t>オクエン</t>
    </rPh>
    <rPh sb="2" eb="3">
      <t>チョウ</t>
    </rPh>
    <phoneticPr fontId="4"/>
  </si>
  <si>
    <t>5</t>
    <phoneticPr fontId="4"/>
  </si>
  <si>
    <t>　 〃</t>
    <phoneticPr fontId="4"/>
  </si>
  <si>
    <t>　〃</t>
    <phoneticPr fontId="4"/>
  </si>
  <si>
    <t>10</t>
    <phoneticPr fontId="4"/>
  </si>
  <si>
    <t>10億円超</t>
    <rPh sb="2" eb="4">
      <t>オクエン</t>
    </rPh>
    <rPh sb="4" eb="5">
      <t>チョウ</t>
    </rPh>
    <phoneticPr fontId="4"/>
  </si>
  <si>
    <t>合計</t>
    <phoneticPr fontId="4"/>
  </si>
  <si>
    <t>１　　件　　当　　た　　り　　平　　均　　貸　　付　　残　　高　　</t>
    <phoneticPr fontId="4"/>
  </si>
  <si>
    <t>　「合計」欄の件数及び残高は、「表１」の事業者向無担保貸付金の件数及び残高と一致する。</t>
    <rPh sb="2" eb="4">
      <t>ゴウケイ</t>
    </rPh>
    <rPh sb="5" eb="6">
      <t>ラン</t>
    </rPh>
    <rPh sb="7" eb="9">
      <t>ケンスウ</t>
    </rPh>
    <rPh sb="9" eb="10">
      <t>オヨ</t>
    </rPh>
    <rPh sb="11" eb="13">
      <t>ザンダカ</t>
    </rPh>
    <rPh sb="16" eb="17">
      <t>ヒョウ</t>
    </rPh>
    <rPh sb="20" eb="23">
      <t>ジギョウシャ</t>
    </rPh>
    <rPh sb="23" eb="24">
      <t>ム</t>
    </rPh>
    <rPh sb="24" eb="27">
      <t>ムタンポ</t>
    </rPh>
    <rPh sb="27" eb="29">
      <t>カシツケ</t>
    </rPh>
    <rPh sb="29" eb="30">
      <t>キン</t>
    </rPh>
    <rPh sb="31" eb="33">
      <t>ケンスウ</t>
    </rPh>
    <rPh sb="33" eb="34">
      <t>オヨ</t>
    </rPh>
    <rPh sb="35" eb="37">
      <t>ザンダカ</t>
    </rPh>
    <rPh sb="38" eb="40">
      <t>イッチ</t>
    </rPh>
    <phoneticPr fontId="4"/>
  </si>
  <si>
    <t>２</t>
    <phoneticPr fontId="4"/>
  </si>
  <si>
    <t>5.0</t>
    <phoneticPr fontId="4"/>
  </si>
  <si>
    <t>5.0</t>
    <phoneticPr fontId="4"/>
  </si>
  <si>
    <t>10.0</t>
    <phoneticPr fontId="4"/>
  </si>
  <si>
    <t>　〃</t>
    <phoneticPr fontId="4"/>
  </si>
  <si>
    <t>15.0</t>
    <phoneticPr fontId="4"/>
  </si>
  <si>
    <t>　 〃</t>
    <phoneticPr fontId="4"/>
  </si>
  <si>
    <t>18.0</t>
    <phoneticPr fontId="4"/>
  </si>
  <si>
    <t>20.0</t>
    <phoneticPr fontId="4"/>
  </si>
  <si>
    <t>29.2</t>
    <phoneticPr fontId="4"/>
  </si>
  <si>
    <t>合計</t>
    <phoneticPr fontId="4"/>
  </si>
  <si>
    <t>運輸業、郵便業</t>
    <rPh sb="0" eb="2">
      <t>ウンユ</t>
    </rPh>
    <rPh sb="2" eb="3">
      <t>ギョウ</t>
    </rPh>
    <rPh sb="4" eb="6">
      <t>ユウビン</t>
    </rPh>
    <rPh sb="6" eb="7">
      <t>ギョウ</t>
    </rPh>
    <phoneticPr fontId="4"/>
  </si>
  <si>
    <t>卸売業、小売業</t>
    <rPh sb="0" eb="1">
      <t>オロシ</t>
    </rPh>
    <rPh sb="1" eb="2">
      <t>ウ</t>
    </rPh>
    <rPh sb="2" eb="3">
      <t>ギョウ</t>
    </rPh>
    <rPh sb="4" eb="6">
      <t>コウリ</t>
    </rPh>
    <rPh sb="6" eb="7">
      <t>ギョウ</t>
    </rPh>
    <phoneticPr fontId="4"/>
  </si>
  <si>
    <t>金融業、保険業</t>
    <rPh sb="0" eb="2">
      <t>キンユウ</t>
    </rPh>
    <rPh sb="2" eb="3">
      <t>ギョウ</t>
    </rPh>
    <rPh sb="4" eb="6">
      <t>ホケン</t>
    </rPh>
    <rPh sb="6" eb="7">
      <t>ギョウ</t>
    </rPh>
    <phoneticPr fontId="4"/>
  </si>
  <si>
    <t>不動産業、物品賃貸業</t>
    <rPh sb="0" eb="4">
      <t>フドウサンギョウ</t>
    </rPh>
    <rPh sb="5" eb="7">
      <t>ブッピン</t>
    </rPh>
    <rPh sb="7" eb="9">
      <t>チンタイ</t>
    </rPh>
    <rPh sb="9" eb="10">
      <t>ギョウ</t>
    </rPh>
    <phoneticPr fontId="4"/>
  </si>
  <si>
    <t>宿泊業、飲食サービス業</t>
    <rPh sb="0" eb="2">
      <t>シュクハク</t>
    </rPh>
    <rPh sb="2" eb="3">
      <t>ギョウ</t>
    </rPh>
    <rPh sb="4" eb="6">
      <t>インショク</t>
    </rPh>
    <rPh sb="10" eb="11">
      <t>ギョウ</t>
    </rPh>
    <phoneticPr fontId="4"/>
  </si>
  <si>
    <t>複合サービス事業</t>
    <rPh sb="0" eb="2">
      <t>フクゴウ</t>
    </rPh>
    <rPh sb="6" eb="7">
      <t>ジ</t>
    </rPh>
    <rPh sb="7" eb="8">
      <t>ギョウ</t>
    </rPh>
    <phoneticPr fontId="4"/>
  </si>
  <si>
    <t/>
  </si>
  <si>
    <t>１</t>
    <phoneticPr fontId="4"/>
  </si>
  <si>
    <t>残　高</t>
    <rPh sb="0" eb="1">
      <t>ザン</t>
    </rPh>
    <rPh sb="2" eb="3">
      <t>コウ</t>
    </rPh>
    <phoneticPr fontId="4"/>
  </si>
  <si>
    <t>平均約定金利</t>
    <rPh sb="0" eb="2">
      <t>ヘイキン</t>
    </rPh>
    <rPh sb="2" eb="4">
      <t>ヤクジョウ</t>
    </rPh>
    <rPh sb="4" eb="6">
      <t>キンリ</t>
    </rPh>
    <phoneticPr fontId="4"/>
  </si>
  <si>
    <t>　</t>
    <phoneticPr fontId="3"/>
  </si>
  <si>
    <t>関東財務局長</t>
    <rPh sb="0" eb="2">
      <t>カントウ</t>
    </rPh>
    <rPh sb="2" eb="4">
      <t>ザイム</t>
    </rPh>
    <rPh sb="4" eb="6">
      <t>キョクチョウ</t>
    </rPh>
    <phoneticPr fontId="3"/>
  </si>
  <si>
    <t>北海道財務局長</t>
    <rPh sb="0" eb="3">
      <t>ホッカイドウ</t>
    </rPh>
    <rPh sb="3" eb="5">
      <t>ザイム</t>
    </rPh>
    <rPh sb="5" eb="7">
      <t>キョクチョウ</t>
    </rPh>
    <phoneticPr fontId="3"/>
  </si>
  <si>
    <t>東北財務局長</t>
    <rPh sb="0" eb="2">
      <t>トウホク</t>
    </rPh>
    <rPh sb="2" eb="4">
      <t>ザイム</t>
    </rPh>
    <rPh sb="4" eb="6">
      <t>キョクチョウ</t>
    </rPh>
    <phoneticPr fontId="3"/>
  </si>
  <si>
    <t>北陸財務局長</t>
    <rPh sb="0" eb="2">
      <t>ホクリク</t>
    </rPh>
    <rPh sb="2" eb="4">
      <t>ザイム</t>
    </rPh>
    <rPh sb="4" eb="6">
      <t>キョクチョウ</t>
    </rPh>
    <phoneticPr fontId="3"/>
  </si>
  <si>
    <t>東海財務局長</t>
    <rPh sb="0" eb="2">
      <t>トウカイ</t>
    </rPh>
    <rPh sb="2" eb="4">
      <t>ザイム</t>
    </rPh>
    <rPh sb="4" eb="6">
      <t>キョクチョウ</t>
    </rPh>
    <phoneticPr fontId="3"/>
  </si>
  <si>
    <t>近畿財務局長</t>
    <rPh sb="0" eb="2">
      <t>キンキ</t>
    </rPh>
    <rPh sb="2" eb="4">
      <t>ザイム</t>
    </rPh>
    <rPh sb="4" eb="6">
      <t>キョクチョウ</t>
    </rPh>
    <phoneticPr fontId="3"/>
  </si>
  <si>
    <t>中国財務局長</t>
    <rPh sb="0" eb="2">
      <t>チュウゴク</t>
    </rPh>
    <rPh sb="2" eb="4">
      <t>ザイム</t>
    </rPh>
    <rPh sb="4" eb="6">
      <t>キョクチョウ</t>
    </rPh>
    <phoneticPr fontId="3"/>
  </si>
  <si>
    <t>四国財務局長</t>
    <rPh sb="0" eb="2">
      <t>シコク</t>
    </rPh>
    <rPh sb="2" eb="4">
      <t>ザイム</t>
    </rPh>
    <rPh sb="4" eb="6">
      <t>キョクチョウ</t>
    </rPh>
    <phoneticPr fontId="3"/>
  </si>
  <si>
    <t>九州財務局長</t>
    <rPh sb="0" eb="2">
      <t>キュウシュウ</t>
    </rPh>
    <rPh sb="2" eb="4">
      <t>ザイム</t>
    </rPh>
    <rPh sb="4" eb="6">
      <t>キョクチョウ</t>
    </rPh>
    <phoneticPr fontId="3"/>
  </si>
  <si>
    <t>福岡財務支局長</t>
    <rPh sb="0" eb="2">
      <t>フクオカ</t>
    </rPh>
    <rPh sb="2" eb="4">
      <t>ザイム</t>
    </rPh>
    <rPh sb="4" eb="6">
      <t>シキョク</t>
    </rPh>
    <rPh sb="6" eb="7">
      <t>チョウ</t>
    </rPh>
    <phoneticPr fontId="3"/>
  </si>
  <si>
    <t>沖縄総合事務局長</t>
    <rPh sb="0" eb="2">
      <t>オキナワ</t>
    </rPh>
    <rPh sb="2" eb="4">
      <t>ソウゴウ</t>
    </rPh>
    <rPh sb="4" eb="6">
      <t>ジム</t>
    </rPh>
    <rPh sb="6" eb="8">
      <t>キョクチョウ</t>
    </rPh>
    <phoneticPr fontId="3"/>
  </si>
  <si>
    <t>北海道知事</t>
    <rPh sb="0" eb="3">
      <t>ホッカイドウ</t>
    </rPh>
    <rPh sb="3" eb="5">
      <t>チジ</t>
    </rPh>
    <phoneticPr fontId="3"/>
  </si>
  <si>
    <t>青森県知事</t>
    <rPh sb="0" eb="2">
      <t>アオモリ</t>
    </rPh>
    <rPh sb="2" eb="5">
      <t>ケンチジ</t>
    </rPh>
    <phoneticPr fontId="3"/>
  </si>
  <si>
    <t>岩手県知事</t>
    <rPh sb="0" eb="2">
      <t>イワテ</t>
    </rPh>
    <rPh sb="2" eb="5">
      <t>ケンチジ</t>
    </rPh>
    <phoneticPr fontId="3"/>
  </si>
  <si>
    <t>秋田県知事</t>
    <rPh sb="0" eb="2">
      <t>アキタ</t>
    </rPh>
    <rPh sb="2" eb="5">
      <t>ケンチジ</t>
    </rPh>
    <phoneticPr fontId="3"/>
  </si>
  <si>
    <t>宮城県知事</t>
    <rPh sb="0" eb="3">
      <t>ミヤギケン</t>
    </rPh>
    <rPh sb="3" eb="5">
      <t>チジ</t>
    </rPh>
    <phoneticPr fontId="3"/>
  </si>
  <si>
    <t>山形県知事</t>
    <rPh sb="0" eb="2">
      <t>ヤマガタ</t>
    </rPh>
    <rPh sb="2" eb="5">
      <t>ケンチジ</t>
    </rPh>
    <phoneticPr fontId="3"/>
  </si>
  <si>
    <t>福島県知事</t>
    <rPh sb="0" eb="2">
      <t>フクシマ</t>
    </rPh>
    <rPh sb="2" eb="5">
      <t>ケンチジ</t>
    </rPh>
    <phoneticPr fontId="3"/>
  </si>
  <si>
    <t>栃木県知事</t>
    <rPh sb="0" eb="2">
      <t>トチギ</t>
    </rPh>
    <rPh sb="2" eb="5">
      <t>ケンチジ</t>
    </rPh>
    <phoneticPr fontId="3"/>
  </si>
  <si>
    <t>群馬県知事</t>
    <rPh sb="0" eb="2">
      <t>グンマ</t>
    </rPh>
    <rPh sb="2" eb="5">
      <t>ケンチジ</t>
    </rPh>
    <phoneticPr fontId="3"/>
  </si>
  <si>
    <t>茨城県知事</t>
    <rPh sb="0" eb="2">
      <t>イバラキ</t>
    </rPh>
    <rPh sb="2" eb="5">
      <t>ケンチジ</t>
    </rPh>
    <phoneticPr fontId="3"/>
  </si>
  <si>
    <t>埼玉県知事</t>
    <rPh sb="0" eb="2">
      <t>サイタマ</t>
    </rPh>
    <rPh sb="2" eb="5">
      <t>ケンチジ</t>
    </rPh>
    <phoneticPr fontId="3"/>
  </si>
  <si>
    <t>東京都知事</t>
    <rPh sb="0" eb="3">
      <t>トウキョウト</t>
    </rPh>
    <rPh sb="3" eb="5">
      <t>チジ</t>
    </rPh>
    <phoneticPr fontId="3"/>
  </si>
  <si>
    <t>千葉県知事</t>
    <rPh sb="0" eb="2">
      <t>チバ</t>
    </rPh>
    <rPh sb="2" eb="5">
      <t>ケンチジ</t>
    </rPh>
    <phoneticPr fontId="3"/>
  </si>
  <si>
    <t>神奈川県知事</t>
    <rPh sb="0" eb="3">
      <t>カナガワ</t>
    </rPh>
    <rPh sb="3" eb="6">
      <t>ケンチジ</t>
    </rPh>
    <phoneticPr fontId="3"/>
  </si>
  <si>
    <t>新潟県知事</t>
    <rPh sb="0" eb="2">
      <t>ニイガタ</t>
    </rPh>
    <rPh sb="2" eb="5">
      <t>ケンチジ</t>
    </rPh>
    <phoneticPr fontId="3"/>
  </si>
  <si>
    <t>山梨県知事</t>
    <rPh sb="0" eb="2">
      <t>ヤマナシ</t>
    </rPh>
    <rPh sb="2" eb="5">
      <t>ケンチジ</t>
    </rPh>
    <phoneticPr fontId="3"/>
  </si>
  <si>
    <t>長野県知事</t>
    <rPh sb="0" eb="2">
      <t>ナガノ</t>
    </rPh>
    <rPh sb="2" eb="5">
      <t>ケンチジ</t>
    </rPh>
    <phoneticPr fontId="3"/>
  </si>
  <si>
    <t>富山県知事</t>
    <rPh sb="0" eb="2">
      <t>トヤマ</t>
    </rPh>
    <rPh sb="2" eb="5">
      <t>ケンチジ</t>
    </rPh>
    <phoneticPr fontId="3"/>
  </si>
  <si>
    <t>石川県知事</t>
    <rPh sb="0" eb="2">
      <t>イシカワ</t>
    </rPh>
    <rPh sb="2" eb="5">
      <t>ケンチジ</t>
    </rPh>
    <phoneticPr fontId="3"/>
  </si>
  <si>
    <t>静岡県知事</t>
    <rPh sb="0" eb="2">
      <t>シズオカ</t>
    </rPh>
    <rPh sb="2" eb="5">
      <t>ケンチジ</t>
    </rPh>
    <phoneticPr fontId="3"/>
  </si>
  <si>
    <t>愛知県知事</t>
    <rPh sb="0" eb="3">
      <t>アイチケン</t>
    </rPh>
    <rPh sb="3" eb="5">
      <t>チジ</t>
    </rPh>
    <phoneticPr fontId="3"/>
  </si>
  <si>
    <t>岐阜県知事</t>
    <rPh sb="0" eb="2">
      <t>ギフ</t>
    </rPh>
    <rPh sb="2" eb="5">
      <t>ケンチジ</t>
    </rPh>
    <phoneticPr fontId="3"/>
  </si>
  <si>
    <t>三重県知事</t>
    <rPh sb="0" eb="2">
      <t>ミエ</t>
    </rPh>
    <rPh sb="2" eb="5">
      <t>ケンチジ</t>
    </rPh>
    <phoneticPr fontId="3"/>
  </si>
  <si>
    <t>滋賀県知事</t>
    <rPh sb="0" eb="2">
      <t>シガ</t>
    </rPh>
    <rPh sb="2" eb="5">
      <t>ケンチジ</t>
    </rPh>
    <phoneticPr fontId="3"/>
  </si>
  <si>
    <t>福井県知事</t>
    <rPh sb="0" eb="2">
      <t>フクイ</t>
    </rPh>
    <rPh sb="2" eb="5">
      <t>ケンチジ</t>
    </rPh>
    <phoneticPr fontId="3"/>
  </si>
  <si>
    <t>京都府知事</t>
    <rPh sb="0" eb="2">
      <t>キョウト</t>
    </rPh>
    <rPh sb="2" eb="5">
      <t>フチジ</t>
    </rPh>
    <phoneticPr fontId="3"/>
  </si>
  <si>
    <t>奈良県知事</t>
    <rPh sb="0" eb="2">
      <t>ナラ</t>
    </rPh>
    <rPh sb="2" eb="5">
      <t>ケンチジ</t>
    </rPh>
    <phoneticPr fontId="3"/>
  </si>
  <si>
    <t>大阪府知事</t>
    <rPh sb="0" eb="2">
      <t>オオサカ</t>
    </rPh>
    <rPh sb="2" eb="5">
      <t>フチジ</t>
    </rPh>
    <phoneticPr fontId="3"/>
  </si>
  <si>
    <t>和歌山県知事</t>
    <rPh sb="0" eb="3">
      <t>ワカヤマ</t>
    </rPh>
    <rPh sb="3" eb="6">
      <t>ケンチジ</t>
    </rPh>
    <phoneticPr fontId="3"/>
  </si>
  <si>
    <t>岡山県知事</t>
    <rPh sb="0" eb="2">
      <t>オカヤマ</t>
    </rPh>
    <rPh sb="2" eb="5">
      <t>ケンチジ</t>
    </rPh>
    <phoneticPr fontId="3"/>
  </si>
  <si>
    <t>広島県知事</t>
    <rPh sb="0" eb="2">
      <t>ヒロシマ</t>
    </rPh>
    <rPh sb="2" eb="5">
      <t>ケンチジ</t>
    </rPh>
    <phoneticPr fontId="3"/>
  </si>
  <si>
    <t>鳥取県知事</t>
    <rPh sb="0" eb="2">
      <t>トットリ</t>
    </rPh>
    <rPh sb="2" eb="5">
      <t>ケンチジ</t>
    </rPh>
    <phoneticPr fontId="3"/>
  </si>
  <si>
    <t>島根県知事</t>
    <rPh sb="0" eb="2">
      <t>シマネ</t>
    </rPh>
    <rPh sb="2" eb="5">
      <t>ケンチジ</t>
    </rPh>
    <phoneticPr fontId="3"/>
  </si>
  <si>
    <t>山口県知事</t>
    <rPh sb="0" eb="2">
      <t>ヤマグチ</t>
    </rPh>
    <rPh sb="2" eb="5">
      <t>ケンチジ</t>
    </rPh>
    <phoneticPr fontId="3"/>
  </si>
  <si>
    <t>徳島県知事</t>
    <rPh sb="0" eb="2">
      <t>トクシマ</t>
    </rPh>
    <rPh sb="2" eb="5">
      <t>ケンチジ</t>
    </rPh>
    <phoneticPr fontId="3"/>
  </si>
  <si>
    <t>香川県知事</t>
    <rPh sb="0" eb="2">
      <t>カガワ</t>
    </rPh>
    <rPh sb="2" eb="5">
      <t>ケンチジ</t>
    </rPh>
    <phoneticPr fontId="3"/>
  </si>
  <si>
    <t>愛媛県知事</t>
    <rPh sb="0" eb="2">
      <t>エヒメ</t>
    </rPh>
    <rPh sb="2" eb="5">
      <t>ケンチジ</t>
    </rPh>
    <phoneticPr fontId="3"/>
  </si>
  <si>
    <t>高知県知事</t>
    <rPh sb="0" eb="2">
      <t>コウチ</t>
    </rPh>
    <rPh sb="2" eb="5">
      <t>ケンチジ</t>
    </rPh>
    <phoneticPr fontId="3"/>
  </si>
  <si>
    <t>福岡県知事</t>
    <rPh sb="0" eb="2">
      <t>フクオカ</t>
    </rPh>
    <rPh sb="2" eb="5">
      <t>ケンチジ</t>
    </rPh>
    <phoneticPr fontId="3"/>
  </si>
  <si>
    <t>佐賀県知事</t>
    <rPh sb="0" eb="2">
      <t>サガ</t>
    </rPh>
    <rPh sb="2" eb="5">
      <t>ケンチジ</t>
    </rPh>
    <phoneticPr fontId="3"/>
  </si>
  <si>
    <t>長崎県知事</t>
    <rPh sb="0" eb="2">
      <t>ナガサキ</t>
    </rPh>
    <rPh sb="2" eb="5">
      <t>ケンチジ</t>
    </rPh>
    <phoneticPr fontId="3"/>
  </si>
  <si>
    <t>大分県知事</t>
    <rPh sb="0" eb="2">
      <t>オオイタ</t>
    </rPh>
    <rPh sb="2" eb="5">
      <t>ケンチジ</t>
    </rPh>
    <phoneticPr fontId="3"/>
  </si>
  <si>
    <t>熊本県知事</t>
    <rPh sb="0" eb="2">
      <t>クマモト</t>
    </rPh>
    <rPh sb="2" eb="5">
      <t>ケンチジ</t>
    </rPh>
    <phoneticPr fontId="3"/>
  </si>
  <si>
    <t>宮崎県知事</t>
    <rPh sb="0" eb="2">
      <t>ミヤザキ</t>
    </rPh>
    <rPh sb="2" eb="5">
      <t>ケンチジ</t>
    </rPh>
    <phoneticPr fontId="3"/>
  </si>
  <si>
    <t>鹿児島県知事</t>
    <rPh sb="0" eb="3">
      <t>カゴシマ</t>
    </rPh>
    <rPh sb="3" eb="6">
      <t>ケンチジ</t>
    </rPh>
    <phoneticPr fontId="3"/>
  </si>
  <si>
    <t>沖縄県知事</t>
    <rPh sb="0" eb="2">
      <t>オキナワ</t>
    </rPh>
    <rPh sb="2" eb="5">
      <t>ケンチジ</t>
    </rPh>
    <phoneticPr fontId="3"/>
  </si>
  <si>
    <t>（郵便番号</t>
    <rPh sb="1" eb="3">
      <t>ユウビン</t>
    </rPh>
    <rPh sb="3" eb="5">
      <t>バンゴウ</t>
    </rPh>
    <phoneticPr fontId="4"/>
  </si>
  <si>
    <t>）</t>
    <phoneticPr fontId="3"/>
  </si>
  <si>
    <t>電話番号</t>
    <rPh sb="0" eb="2">
      <t>デンワ</t>
    </rPh>
    <rPh sb="2" eb="4">
      <t>バンゴウ</t>
    </rPh>
    <phoneticPr fontId="4"/>
  </si>
  <si>
    <t xml:space="preserve"> </t>
    <phoneticPr fontId="3"/>
  </si>
  <si>
    <t>年</t>
    <rPh sb="0" eb="1">
      <t>ネン</t>
    </rPh>
    <phoneticPr fontId="3"/>
  </si>
  <si>
    <t>　　　　　　　　　　　　　件数・残高
　貸付種別　　</t>
    <phoneticPr fontId="3"/>
  </si>
  <si>
    <t xml:space="preserve">農 業 、 林 業 、 漁 業 </t>
    <rPh sb="0" eb="1">
      <t>ノウ</t>
    </rPh>
    <rPh sb="2" eb="3">
      <t>ギョウ</t>
    </rPh>
    <rPh sb="6" eb="7">
      <t>ハヤシ</t>
    </rPh>
    <rPh sb="8" eb="9">
      <t>ギョウ</t>
    </rPh>
    <rPh sb="12" eb="13">
      <t>リョウ</t>
    </rPh>
    <rPh sb="14" eb="15">
      <t>ギョウ</t>
    </rPh>
    <phoneticPr fontId="4"/>
  </si>
  <si>
    <t>合　　　　　　　　計　</t>
    <rPh sb="0" eb="1">
      <t>ゴウ</t>
    </rPh>
    <rPh sb="9" eb="10">
      <t>ケイ</t>
    </rPh>
    <phoneticPr fontId="4"/>
  </si>
  <si>
    <t>２</t>
    <phoneticPr fontId="3"/>
  </si>
  <si>
    <t>残　　　　　高</t>
    <rPh sb="0" eb="1">
      <t>ザン</t>
    </rPh>
    <rPh sb="6" eb="7">
      <t>コウ</t>
    </rPh>
    <phoneticPr fontId="4"/>
  </si>
  <si>
    <t>事業者向</t>
    <rPh sb="0" eb="3">
      <t>ジギョウシャ</t>
    </rPh>
    <rPh sb="3" eb="4">
      <t>ムケ</t>
    </rPh>
    <phoneticPr fontId="4"/>
  </si>
  <si>
    <t>手　　形　　割　　引
（関係会社向を除く）</t>
    <rPh sb="0" eb="1">
      <t>テ</t>
    </rPh>
    <rPh sb="3" eb="4">
      <t>ケイ</t>
    </rPh>
    <rPh sb="6" eb="7">
      <t>ワリ</t>
    </rPh>
    <rPh sb="9" eb="10">
      <t>イン</t>
    </rPh>
    <phoneticPr fontId="4"/>
  </si>
  <si>
    <t>関　係　会　社　向</t>
    <rPh sb="0" eb="1">
      <t>セキ</t>
    </rPh>
    <rPh sb="2" eb="3">
      <t>カカリ</t>
    </rPh>
    <rPh sb="4" eb="5">
      <t>カイ</t>
    </rPh>
    <rPh sb="6" eb="7">
      <t>シャ</t>
    </rPh>
    <rPh sb="8" eb="9">
      <t>ム</t>
    </rPh>
    <phoneticPr fontId="3"/>
  </si>
  <si>
    <t>無　　　担　　　保
（住宅向を除く）</t>
    <phoneticPr fontId="3"/>
  </si>
  <si>
    <t>有　　　担　　　保
（住宅向を除く）</t>
    <phoneticPr fontId="3"/>
  </si>
  <si>
    <t>住　　　宅　　　向</t>
    <rPh sb="0" eb="1">
      <t>ジュウ</t>
    </rPh>
    <rPh sb="4" eb="5">
      <t>タク</t>
    </rPh>
    <rPh sb="8" eb="9">
      <t>ム</t>
    </rPh>
    <phoneticPr fontId="4"/>
  </si>
  <si>
    <t>無　　　　担　　　　保
（関係会社向を除く）</t>
    <rPh sb="0" eb="1">
      <t>ム</t>
    </rPh>
    <rPh sb="5" eb="6">
      <t>タン</t>
    </rPh>
    <rPh sb="10" eb="11">
      <t>ホ</t>
    </rPh>
    <rPh sb="13" eb="15">
      <t>カンケイ</t>
    </rPh>
    <rPh sb="15" eb="17">
      <t>カイシャ</t>
    </rPh>
    <rPh sb="17" eb="18">
      <t>ムケ</t>
    </rPh>
    <rPh sb="19" eb="20">
      <t>ノゾ</t>
    </rPh>
    <phoneticPr fontId="4"/>
  </si>
  <si>
    <t>有　　　　担　　　　保
（関係会社向を除く）</t>
    <rPh sb="0" eb="1">
      <t>ユウ</t>
    </rPh>
    <rPh sb="5" eb="6">
      <t>タン</t>
    </rPh>
    <rPh sb="10" eb="11">
      <t>ホ</t>
    </rPh>
    <rPh sb="13" eb="15">
      <t>カンケイ</t>
    </rPh>
    <rPh sb="15" eb="17">
      <t>カイシャ</t>
    </rPh>
    <rPh sb="17" eb="18">
      <t>ムケ</t>
    </rPh>
    <rPh sb="19" eb="20">
      <t>ノゾ</t>
    </rPh>
    <phoneticPr fontId="4"/>
  </si>
  <si>
    <t>　 〃</t>
    <phoneticPr fontId="4"/>
  </si>
  <si>
    <t>　　　　　　　　　　　　　　　件数・残高
　金　額　別</t>
    <rPh sb="15" eb="16">
      <t>ケン</t>
    </rPh>
    <rPh sb="16" eb="17">
      <t>スウ</t>
    </rPh>
    <rPh sb="18" eb="20">
      <t>ザンダカ</t>
    </rPh>
    <rPh sb="22" eb="25">
      <t>キンガク</t>
    </rPh>
    <rPh sb="26" eb="27">
      <t>ベツ</t>
    </rPh>
    <phoneticPr fontId="4"/>
  </si>
  <si>
    <t>　　　　　　　　　            　件数・残高
　期　間　別</t>
    <rPh sb="22" eb="23">
      <t>ケン</t>
    </rPh>
    <rPh sb="23" eb="24">
      <t>スウ</t>
    </rPh>
    <rPh sb="25" eb="27">
      <t>ザンダカ</t>
    </rPh>
    <rPh sb="29" eb="30">
      <t>キ</t>
    </rPh>
    <rPh sb="31" eb="32">
      <t>アイダ</t>
    </rPh>
    <rPh sb="33" eb="34">
      <t>ベツ</t>
    </rPh>
    <phoneticPr fontId="4"/>
  </si>
  <si>
    <t>　　　　　　　　　　　　　　　件数・残高
　金　利　別</t>
    <rPh sb="15" eb="16">
      <t>ケン</t>
    </rPh>
    <rPh sb="16" eb="17">
      <t>スウ</t>
    </rPh>
    <rPh sb="18" eb="20">
      <t>ザンダカ</t>
    </rPh>
    <rPh sb="22" eb="23">
      <t>キン</t>
    </rPh>
    <rPh sb="24" eb="25">
      <t>リ</t>
    </rPh>
    <rPh sb="26" eb="27">
      <t>ベツ</t>
    </rPh>
    <phoneticPr fontId="4"/>
  </si>
  <si>
    <t>　　　　　　　　　　　　　件数・残高
　貸付種別</t>
    <rPh sb="13" eb="15">
      <t>ケンスウ</t>
    </rPh>
    <rPh sb="16" eb="18">
      <t>ザンダカ</t>
    </rPh>
    <rPh sb="20" eb="22">
      <t>カシツケ</t>
    </rPh>
    <rPh sb="22" eb="24">
      <t>シュベツ</t>
    </rPh>
    <phoneticPr fontId="4"/>
  </si>
  <si>
    <t xml:space="preserve"> 千円</t>
    <rPh sb="1" eb="2">
      <t>セン</t>
    </rPh>
    <rPh sb="2" eb="3">
      <t>エン</t>
    </rPh>
    <phoneticPr fontId="4"/>
  </si>
  <si>
    <t>百万円</t>
    <rPh sb="0" eb="3">
      <t>ヒャクマンエン</t>
    </rPh>
    <phoneticPr fontId="3"/>
  </si>
  <si>
    <t>件</t>
    <rPh sb="0" eb="1">
      <t>ケン</t>
    </rPh>
    <phoneticPr fontId="3"/>
  </si>
  <si>
    <t xml:space="preserve"> 千円</t>
    <rPh sb="1" eb="3">
      <t>センエン</t>
    </rPh>
    <phoneticPr fontId="3"/>
  </si>
  <si>
    <t>○</t>
    <phoneticPr fontId="3"/>
  </si>
  <si>
    <t xml:space="preserve">(     )       -    </t>
    <phoneticPr fontId="3"/>
  </si>
  <si>
    <t>　「住宅向」は住宅購入を目的とするいわゆる住宅ローンをいうこととし、住宅を担保に住宅ローン
以外の貸付けを行う場合を含まない。</t>
    <rPh sb="2" eb="4">
      <t>ジュウタク</t>
    </rPh>
    <rPh sb="4" eb="5">
      <t>ム</t>
    </rPh>
    <rPh sb="7" eb="9">
      <t>ジュウタク</t>
    </rPh>
    <rPh sb="9" eb="11">
      <t>コウニュウ</t>
    </rPh>
    <rPh sb="12" eb="14">
      <t>モクテキ</t>
    </rPh>
    <rPh sb="21" eb="23">
      <t>ジュウタク</t>
    </rPh>
    <rPh sb="34" eb="36">
      <t>ジュウタク</t>
    </rPh>
    <rPh sb="37" eb="39">
      <t>タンポ</t>
    </rPh>
    <rPh sb="40" eb="42">
      <t>ジュウタク</t>
    </rPh>
    <rPh sb="46" eb="48">
      <t>イガイ</t>
    </rPh>
    <rPh sb="49" eb="51">
      <t>カシツケ</t>
    </rPh>
    <rPh sb="53" eb="54">
      <t>オコナ</t>
    </rPh>
    <rPh sb="55" eb="57">
      <t>バアイ</t>
    </rPh>
    <rPh sb="58" eb="59">
      <t>フク</t>
    </rPh>
    <phoneticPr fontId="4"/>
  </si>
  <si>
    <t>　事業を営む個人顧客については、施行規則第10条の23第1項第4号及び第5号、同規則第10条の28第1項
第3号及び第4号に定める契約に係る貸付けについては、事業性があるものとみなし、それぞれの業種別の欄
に計上する。また、施行規則第10条の22第1項第4号に掲げる金額を基に算出した法第13条の2第2項に定め
る基準額の範囲内で契約した貸付けについては「個人」の欄に計上する。</t>
    <rPh sb="1" eb="3">
      <t>ジギョウ</t>
    </rPh>
    <rPh sb="4" eb="5">
      <t>イトナ</t>
    </rPh>
    <rPh sb="6" eb="8">
      <t>コジン</t>
    </rPh>
    <rPh sb="8" eb="10">
      <t>コキャク</t>
    </rPh>
    <rPh sb="33" eb="34">
      <t>オヨ</t>
    </rPh>
    <rPh sb="35" eb="36">
      <t>ダイ</t>
    </rPh>
    <rPh sb="37" eb="38">
      <t>ゴウ</t>
    </rPh>
    <rPh sb="39" eb="40">
      <t>ドウ</t>
    </rPh>
    <rPh sb="40" eb="42">
      <t>キソク</t>
    </rPh>
    <rPh sb="56" eb="57">
      <t>オヨ</t>
    </rPh>
    <rPh sb="58" eb="59">
      <t>ダイ</t>
    </rPh>
    <rPh sb="60" eb="61">
      <t>ゴウ</t>
    </rPh>
    <rPh sb="68" eb="69">
      <t>カカ</t>
    </rPh>
    <rPh sb="70" eb="72">
      <t>カシツ</t>
    </rPh>
    <rPh sb="79" eb="82">
      <t>ジギョウセイ</t>
    </rPh>
    <rPh sb="97" eb="99">
      <t>ギョウシュ</t>
    </rPh>
    <rPh sb="99" eb="100">
      <t>ベツ</t>
    </rPh>
    <rPh sb="101" eb="102">
      <t>ラン</t>
    </rPh>
    <rPh sb="104" eb="106">
      <t>ケイジョウ</t>
    </rPh>
    <rPh sb="112" eb="114">
      <t>セコウ</t>
    </rPh>
    <rPh sb="114" eb="116">
      <t>キソク</t>
    </rPh>
    <rPh sb="116" eb="117">
      <t>ダイ</t>
    </rPh>
    <rPh sb="119" eb="120">
      <t>ジョウ</t>
    </rPh>
    <rPh sb="123" eb="124">
      <t>ダイ</t>
    </rPh>
    <rPh sb="125" eb="126">
      <t>コウ</t>
    </rPh>
    <rPh sb="126" eb="127">
      <t>ダイ</t>
    </rPh>
    <rPh sb="128" eb="129">
      <t>ゴウ</t>
    </rPh>
    <rPh sb="130" eb="131">
      <t>カカ</t>
    </rPh>
    <rPh sb="133" eb="135">
      <t>キンガク</t>
    </rPh>
    <rPh sb="136" eb="137">
      <t>モト</t>
    </rPh>
    <rPh sb="138" eb="140">
      <t>サンシュツ</t>
    </rPh>
    <rPh sb="142" eb="143">
      <t>ホウ</t>
    </rPh>
    <rPh sb="143" eb="144">
      <t>ダイ</t>
    </rPh>
    <rPh sb="146" eb="147">
      <t>ジョウ</t>
    </rPh>
    <rPh sb="149" eb="150">
      <t>ダイ</t>
    </rPh>
    <rPh sb="151" eb="152">
      <t>コウ</t>
    </rPh>
    <rPh sb="153" eb="154">
      <t>サダ</t>
    </rPh>
    <rPh sb="157" eb="159">
      <t>キジュン</t>
    </rPh>
    <rPh sb="159" eb="160">
      <t>ガク</t>
    </rPh>
    <rPh sb="161" eb="164">
      <t>ハンイナイ</t>
    </rPh>
    <rPh sb="165" eb="167">
      <t>ケイヤク</t>
    </rPh>
    <rPh sb="169" eb="171">
      <t>カシツ</t>
    </rPh>
    <rPh sb="178" eb="180">
      <t>コジン</t>
    </rPh>
    <rPh sb="182" eb="183">
      <t>ラン</t>
    </rPh>
    <rPh sb="184" eb="186">
      <t>ケイジョウ</t>
    </rPh>
    <phoneticPr fontId="4"/>
  </si>
  <si>
    <t>　「例外貸付」とは、法第13条の2第2項に規定する個人顧客の利益の保護に支障を生ずることがない契約（法
第13の3第5項に規定する個人顧客の利益の保護に支障を生ずることがない極度方式基本契約を含む。）として
内閣府令で定めるものをいう。</t>
    <rPh sb="2" eb="6">
      <t>レイガイカシツケ</t>
    </rPh>
    <rPh sb="10" eb="11">
      <t>ホウ</t>
    </rPh>
    <rPh sb="11" eb="12">
      <t>ダイ</t>
    </rPh>
    <rPh sb="14" eb="15">
      <t>ジョウ</t>
    </rPh>
    <rPh sb="17" eb="18">
      <t>ダイ</t>
    </rPh>
    <rPh sb="19" eb="20">
      <t>コウ</t>
    </rPh>
    <rPh sb="21" eb="23">
      <t>キテイ</t>
    </rPh>
    <rPh sb="25" eb="27">
      <t>コジン</t>
    </rPh>
    <rPh sb="27" eb="29">
      <t>コキャク</t>
    </rPh>
    <rPh sb="30" eb="32">
      <t>リエキ</t>
    </rPh>
    <rPh sb="33" eb="35">
      <t>ホゴ</t>
    </rPh>
    <rPh sb="36" eb="38">
      <t>シショウ</t>
    </rPh>
    <rPh sb="39" eb="40">
      <t>ショウ</t>
    </rPh>
    <rPh sb="47" eb="49">
      <t>ケイヤク</t>
    </rPh>
    <rPh sb="50" eb="51">
      <t>ホウ</t>
    </rPh>
    <rPh sb="52" eb="53">
      <t>ダイ</t>
    </rPh>
    <rPh sb="57" eb="58">
      <t>ダイ</t>
    </rPh>
    <rPh sb="59" eb="60">
      <t>コウ</t>
    </rPh>
    <rPh sb="61" eb="63">
      <t>キテイ</t>
    </rPh>
    <rPh sb="65" eb="67">
      <t>コジン</t>
    </rPh>
    <rPh sb="67" eb="69">
      <t>コキャク</t>
    </rPh>
    <rPh sb="70" eb="72">
      <t>リエキ</t>
    </rPh>
    <rPh sb="73" eb="75">
      <t>ホゴ</t>
    </rPh>
    <rPh sb="76" eb="78">
      <t>シショウ</t>
    </rPh>
    <rPh sb="79" eb="80">
      <t>ショウ</t>
    </rPh>
    <rPh sb="87" eb="89">
      <t>キョクド</t>
    </rPh>
    <rPh sb="89" eb="91">
      <t>ホウシキ</t>
    </rPh>
    <rPh sb="91" eb="93">
      <t>キホン</t>
    </rPh>
    <rPh sb="93" eb="95">
      <t>ケイヤク</t>
    </rPh>
    <rPh sb="96" eb="97">
      <t>フク</t>
    </rPh>
    <rPh sb="104" eb="106">
      <t>ナイカク</t>
    </rPh>
    <rPh sb="106" eb="107">
      <t>フ</t>
    </rPh>
    <rPh sb="107" eb="108">
      <t>レイ</t>
    </rPh>
    <rPh sb="109" eb="110">
      <t>サダ</t>
    </rPh>
    <phoneticPr fontId="4"/>
  </si>
  <si>
    <t>（記載上の注意）</t>
    <phoneticPr fontId="4"/>
  </si>
  <si>
    <t>　上記１から３の数字について把握できない場合は、「(2-2)　当該年度の貸付状況」を記載すること
（本表(2-1)の記載は不要）。</t>
    <rPh sb="1" eb="3">
      <t>ジョウキ</t>
    </rPh>
    <rPh sb="8" eb="10">
      <t>スウジ</t>
    </rPh>
    <rPh sb="14" eb="16">
      <t>ハアク</t>
    </rPh>
    <rPh sb="20" eb="22">
      <t>バアイ</t>
    </rPh>
    <rPh sb="42" eb="44">
      <t>キサイ</t>
    </rPh>
    <rPh sb="50" eb="51">
      <t>ホン</t>
    </rPh>
    <rPh sb="51" eb="52">
      <t>ヒョウ</t>
    </rPh>
    <rPh sb="58" eb="60">
      <t>キサイ</t>
    </rPh>
    <rPh sb="61" eb="63">
      <t>フヨウ</t>
    </rPh>
    <phoneticPr fontId="4"/>
  </si>
  <si>
    <t>　「関係会社向」は提出業者の関係会社及び提出業者の親会社の関係会社に対する貸付けを
記載する。</t>
    <rPh sb="2" eb="4">
      <t>カンケイ</t>
    </rPh>
    <rPh sb="4" eb="6">
      <t>カイシャ</t>
    </rPh>
    <rPh sb="6" eb="7">
      <t>ムケ</t>
    </rPh>
    <rPh sb="9" eb="11">
      <t>テイシュツ</t>
    </rPh>
    <rPh sb="11" eb="13">
      <t>ギョウシャ</t>
    </rPh>
    <rPh sb="14" eb="16">
      <t>カンケイ</t>
    </rPh>
    <rPh sb="16" eb="18">
      <t>カイシャ</t>
    </rPh>
    <rPh sb="18" eb="19">
      <t>オヨ</t>
    </rPh>
    <rPh sb="20" eb="22">
      <t>テイシュツ</t>
    </rPh>
    <rPh sb="22" eb="24">
      <t>ギョウシャ</t>
    </rPh>
    <rPh sb="25" eb="28">
      <t>オヤガイシャ</t>
    </rPh>
    <rPh sb="29" eb="31">
      <t>カンケイ</t>
    </rPh>
    <rPh sb="31" eb="33">
      <t>カイシャ</t>
    </rPh>
    <rPh sb="34" eb="35">
      <t>タイ</t>
    </rPh>
    <rPh sb="37" eb="39">
      <t>カシツ</t>
    </rPh>
    <rPh sb="42" eb="44">
      <t>キサイ</t>
    </rPh>
    <phoneticPr fontId="3"/>
  </si>
  <si>
    <t>２　「自己資金」とは、資産の合計額から負債の合計額を控除した額をいう。</t>
    <rPh sb="11" eb="13">
      <t>シサン</t>
    </rPh>
    <phoneticPr fontId="4"/>
  </si>
  <si>
    <t>３　「自己資本」とは、資産の合計額より負債の合計額並びに配当金及び役員賞与金の予定額を控除し、引当金
　（特別法上の引当金を含む。）の合計額を加えた額をいう。</t>
    <rPh sb="11" eb="13">
      <t>シサン</t>
    </rPh>
    <phoneticPr fontId="4"/>
  </si>
  <si>
    <t>４　「合計」欄の件数及び残高は、「表１」の合計件数及び合計残高と一致する。</t>
    <phoneticPr fontId="4"/>
  </si>
  <si>
    <t>５　「1件当たり平均貸付残高」は、小数点第３位を切捨て第２位までを記載する。例：1.25、0.36等</t>
    <rPh sb="4" eb="5">
      <t>ケン</t>
    </rPh>
    <rPh sb="5" eb="6">
      <t>ア</t>
    </rPh>
    <rPh sb="8" eb="10">
      <t>ヘイキン</t>
    </rPh>
    <rPh sb="10" eb="12">
      <t>カシツケ</t>
    </rPh>
    <rPh sb="12" eb="14">
      <t>ザンダカ</t>
    </rPh>
    <rPh sb="17" eb="20">
      <t>ショウスウテン</t>
    </rPh>
    <rPh sb="20" eb="21">
      <t>ダイ</t>
    </rPh>
    <rPh sb="22" eb="23">
      <t>イ</t>
    </rPh>
    <rPh sb="24" eb="26">
      <t>キリス</t>
    </rPh>
    <rPh sb="27" eb="28">
      <t>ダイ</t>
    </rPh>
    <rPh sb="29" eb="30">
      <t>イ</t>
    </rPh>
    <rPh sb="33" eb="35">
      <t>キサイ</t>
    </rPh>
    <rPh sb="38" eb="39">
      <t>レイ</t>
    </rPh>
    <rPh sb="49" eb="50">
      <t>トウ</t>
    </rPh>
    <phoneticPr fontId="4"/>
  </si>
  <si>
    <t>　　　　　　　　　　　　　先数・残高
　貸付種別</t>
    <rPh sb="13" eb="14">
      <t>サキ</t>
    </rPh>
    <rPh sb="14" eb="15">
      <t>カズ</t>
    </rPh>
    <rPh sb="16" eb="18">
      <t>ザンダカ</t>
    </rPh>
    <rPh sb="20" eb="22">
      <t>カシツケ</t>
    </rPh>
    <rPh sb="22" eb="24">
      <t>シュベツ</t>
    </rPh>
    <phoneticPr fontId="4"/>
  </si>
  <si>
    <t>１　「合計」欄の件数及び残高は、「表１」の事業者向無担保貸付金の件数及び残高と一致する。</t>
    <rPh sb="3" eb="5">
      <t>ゴウケイ</t>
    </rPh>
    <rPh sb="6" eb="7">
      <t>ラン</t>
    </rPh>
    <rPh sb="8" eb="10">
      <t>ケンスウ</t>
    </rPh>
    <rPh sb="10" eb="11">
      <t>オヨ</t>
    </rPh>
    <rPh sb="12" eb="14">
      <t>ザンダカ</t>
    </rPh>
    <rPh sb="17" eb="18">
      <t>ヒョウ</t>
    </rPh>
    <rPh sb="21" eb="24">
      <t>ジギョウシャ</t>
    </rPh>
    <rPh sb="24" eb="25">
      <t>ム</t>
    </rPh>
    <rPh sb="25" eb="28">
      <t>ムタンポ</t>
    </rPh>
    <rPh sb="28" eb="30">
      <t>カシツケ</t>
    </rPh>
    <rPh sb="30" eb="31">
      <t>キン</t>
    </rPh>
    <rPh sb="32" eb="34">
      <t>ケンスウ</t>
    </rPh>
    <rPh sb="34" eb="35">
      <t>オヨ</t>
    </rPh>
    <rPh sb="36" eb="38">
      <t>ザンダカ</t>
    </rPh>
    <rPh sb="39" eb="41">
      <t>イッチ</t>
    </rPh>
    <phoneticPr fontId="4"/>
  </si>
  <si>
    <t>２　「１件当たり平均貸付残高」は、小数点第３位を切り捨て第２位までを記載する。例：1.25、0.36等</t>
    <rPh sb="4" eb="5">
      <t>ケン</t>
    </rPh>
    <rPh sb="5" eb="6">
      <t>ア</t>
    </rPh>
    <rPh sb="8" eb="10">
      <t>ヘイキン</t>
    </rPh>
    <rPh sb="10" eb="12">
      <t>カシツ</t>
    </rPh>
    <rPh sb="12" eb="14">
      <t>ザンダカ</t>
    </rPh>
    <rPh sb="17" eb="20">
      <t>ショウスウテン</t>
    </rPh>
    <rPh sb="20" eb="21">
      <t>ダイ</t>
    </rPh>
    <rPh sb="22" eb="23">
      <t>イ</t>
    </rPh>
    <rPh sb="24" eb="25">
      <t>キ</t>
    </rPh>
    <rPh sb="26" eb="27">
      <t>ス</t>
    </rPh>
    <rPh sb="28" eb="29">
      <t>ダイ</t>
    </rPh>
    <rPh sb="30" eb="31">
      <t>イ</t>
    </rPh>
    <rPh sb="34" eb="36">
      <t>キサイ</t>
    </rPh>
    <rPh sb="39" eb="40">
      <t>レイ</t>
    </rPh>
    <rPh sb="50" eb="51">
      <t>トウ</t>
    </rPh>
    <phoneticPr fontId="4"/>
  </si>
  <si>
    <t>先　数</t>
    <rPh sb="0" eb="1">
      <t>サキ</t>
    </rPh>
    <rPh sb="2" eb="3">
      <t>カズ</t>
    </rPh>
    <phoneticPr fontId="4"/>
  </si>
  <si>
    <t>財務（支）局長</t>
    <rPh sb="0" eb="2">
      <t>ザイム</t>
    </rPh>
    <rPh sb="3" eb="4">
      <t>ササ</t>
    </rPh>
    <rPh sb="5" eb="7">
      <t>キョクチョウ</t>
    </rPh>
    <phoneticPr fontId="3"/>
  </si>
  <si>
    <t>直近の決算期</t>
    <rPh sb="0" eb="2">
      <t>チョッキン</t>
    </rPh>
    <rPh sb="3" eb="6">
      <t>ケッサンキ</t>
    </rPh>
    <phoneticPr fontId="3"/>
  </si>
  <si>
    <t>事業者向無担保貸付金の金額別内訳</t>
    <rPh sb="0" eb="3">
      <t>ジギョウシャ</t>
    </rPh>
    <rPh sb="3" eb="4">
      <t>ムカイ</t>
    </rPh>
    <rPh sb="4" eb="7">
      <t>ムタンポ</t>
    </rPh>
    <rPh sb="7" eb="9">
      <t>カシツケ</t>
    </rPh>
    <rPh sb="9" eb="10">
      <t>キン</t>
    </rPh>
    <rPh sb="11" eb="13">
      <t>キンガク</t>
    </rPh>
    <rPh sb="13" eb="14">
      <t>ベツ</t>
    </rPh>
    <rPh sb="14" eb="16">
      <t>ウチワケ</t>
    </rPh>
    <phoneticPr fontId="4"/>
  </si>
  <si>
    <t>事業者向無担保貸付金の金利別内訳</t>
    <rPh sb="0" eb="3">
      <t>ジギョウシャ</t>
    </rPh>
    <rPh sb="3" eb="4">
      <t>ム</t>
    </rPh>
    <rPh sb="4" eb="7">
      <t>ムタンポ</t>
    </rPh>
    <rPh sb="7" eb="9">
      <t>カシツケ</t>
    </rPh>
    <rPh sb="9" eb="10">
      <t>キン</t>
    </rPh>
    <rPh sb="11" eb="13">
      <t>キンリ</t>
    </rPh>
    <rPh sb="13" eb="14">
      <t>ベツ</t>
    </rPh>
    <rPh sb="14" eb="16">
      <t>ウチワケ</t>
    </rPh>
    <phoneticPr fontId="4"/>
  </si>
  <si>
    <t>２　「連絡者」は、業務報告書の作成担当者の所属部署及び氏名を記載する。</t>
    <rPh sb="21" eb="23">
      <t>ショゾク</t>
    </rPh>
    <rPh sb="23" eb="25">
      <t>ブショ</t>
    </rPh>
    <rPh sb="25" eb="26">
      <t>オヨ</t>
    </rPh>
    <phoneticPr fontId="3"/>
  </si>
  <si>
    <t>３　目次に掲げる各表について、該当がない場合も「該当なし」の旨記載して提出する。</t>
    <rPh sb="5" eb="6">
      <t>カカ</t>
    </rPh>
    <rPh sb="30" eb="31">
      <t>ムネ</t>
    </rPh>
    <phoneticPr fontId="4"/>
  </si>
  <si>
    <t>５　各表の「構成割合」は、合計に対する割合を小数点第３位を切り捨て第２位まで記載する。</t>
    <rPh sb="2" eb="4">
      <t>カクヒョウ</t>
    </rPh>
    <rPh sb="8" eb="10">
      <t>ワリアイ</t>
    </rPh>
    <rPh sb="13" eb="15">
      <t>ゴウケイ</t>
    </rPh>
    <rPh sb="16" eb="17">
      <t>タイ</t>
    </rPh>
    <rPh sb="19" eb="21">
      <t>ワリアイ</t>
    </rPh>
    <phoneticPr fontId="3"/>
  </si>
  <si>
    <t>７　各表中、「関係会社」とあるのは、提出業者の親会社、子会社及び関連会社並びに提出業者が
　他の会社等の関連会社である場合における当該他の会社等をいい、「親会社」、「子会社」及び
　「関連会社」とは、「財務諸表等の用語、様式及び作成方法に関する規則」（昭和38年大蔵省令
　第59号）第8条に規定する「親会社」、「子会社」及び「関連会社」をいう。</t>
    <rPh sb="2" eb="5">
      <t>カクヒョウチュウ</t>
    </rPh>
    <rPh sb="18" eb="20">
      <t>テイシュツ</t>
    </rPh>
    <rPh sb="20" eb="22">
      <t>ギョウシャ</t>
    </rPh>
    <rPh sb="23" eb="24">
      <t>オヤ</t>
    </rPh>
    <rPh sb="24" eb="26">
      <t>カイシャ</t>
    </rPh>
    <rPh sb="27" eb="28">
      <t>コ</t>
    </rPh>
    <rPh sb="28" eb="30">
      <t>ガイシャ</t>
    </rPh>
    <rPh sb="30" eb="31">
      <t>オヨ</t>
    </rPh>
    <rPh sb="32" eb="34">
      <t>カンレン</t>
    </rPh>
    <rPh sb="34" eb="36">
      <t>カイシャ</t>
    </rPh>
    <rPh sb="36" eb="37">
      <t>ナラ</t>
    </rPh>
    <rPh sb="39" eb="41">
      <t>テイシュツ</t>
    </rPh>
    <rPh sb="41" eb="43">
      <t>ギョウシャ</t>
    </rPh>
    <rPh sb="46" eb="47">
      <t>タ</t>
    </rPh>
    <rPh sb="48" eb="50">
      <t>カイシャ</t>
    </rPh>
    <rPh sb="50" eb="51">
      <t>トウ</t>
    </rPh>
    <rPh sb="52" eb="54">
      <t>カンレン</t>
    </rPh>
    <rPh sb="54" eb="56">
      <t>カイシャ</t>
    </rPh>
    <rPh sb="59" eb="61">
      <t>バアイ</t>
    </rPh>
    <rPh sb="65" eb="67">
      <t>トウガイ</t>
    </rPh>
    <rPh sb="67" eb="68">
      <t>タ</t>
    </rPh>
    <rPh sb="69" eb="71">
      <t>カイシャ</t>
    </rPh>
    <rPh sb="71" eb="72">
      <t>トウ</t>
    </rPh>
    <rPh sb="77" eb="78">
      <t>オヤ</t>
    </rPh>
    <rPh sb="78" eb="80">
      <t>カイシャ</t>
    </rPh>
    <rPh sb="83" eb="84">
      <t>コ</t>
    </rPh>
    <rPh sb="84" eb="86">
      <t>ガイシャ</t>
    </rPh>
    <rPh sb="87" eb="88">
      <t>オヨ</t>
    </rPh>
    <rPh sb="92" eb="94">
      <t>カンレン</t>
    </rPh>
    <rPh sb="94" eb="96">
      <t>カイシャ</t>
    </rPh>
    <rPh sb="130" eb="131">
      <t>ネン</t>
    </rPh>
    <rPh sb="146" eb="148">
      <t>キテイ</t>
    </rPh>
    <rPh sb="164" eb="166">
      <t>カンレン</t>
    </rPh>
    <phoneticPr fontId="3"/>
  </si>
  <si>
    <t>８　各表の「件数」は、契約件数を記載する。なお、極度方式貸付けについては、極度方式基本契約
　に基づく貸付け毎の件数ではなく、極度方式基本契約の件数を記載する。</t>
    <rPh sb="2" eb="4">
      <t>カクヒョウ</t>
    </rPh>
    <rPh sb="6" eb="8">
      <t>ケンスウ</t>
    </rPh>
    <rPh sb="11" eb="13">
      <t>ケイヤク</t>
    </rPh>
    <rPh sb="13" eb="15">
      <t>ケンスウ</t>
    </rPh>
    <rPh sb="16" eb="18">
      <t>キサイ</t>
    </rPh>
    <rPh sb="28" eb="30">
      <t>カシツ</t>
    </rPh>
    <rPh sb="72" eb="74">
      <t>ケンスウ</t>
    </rPh>
    <rPh sb="75" eb="77">
      <t>キサイ</t>
    </rPh>
    <phoneticPr fontId="3"/>
  </si>
  <si>
    <t>９　各表の「残高」は、貸付当初の元本、極度方式基本契約の極度額ではなく、残元本を記載する。</t>
    <rPh sb="2" eb="4">
      <t>カクヒョウ</t>
    </rPh>
    <rPh sb="6" eb="8">
      <t>ザンダカ</t>
    </rPh>
    <rPh sb="11" eb="13">
      <t>カシツケ</t>
    </rPh>
    <rPh sb="13" eb="15">
      <t>トウショ</t>
    </rPh>
    <rPh sb="16" eb="18">
      <t>ガンポン</t>
    </rPh>
    <rPh sb="19" eb="21">
      <t>キョクド</t>
    </rPh>
    <rPh sb="21" eb="23">
      <t>ホウシキ</t>
    </rPh>
    <rPh sb="23" eb="25">
      <t>キホン</t>
    </rPh>
    <rPh sb="25" eb="27">
      <t>ケイヤク</t>
    </rPh>
    <rPh sb="28" eb="30">
      <t>キョクド</t>
    </rPh>
    <rPh sb="30" eb="31">
      <t>ガク</t>
    </rPh>
    <rPh sb="36" eb="37">
      <t>ザン</t>
    </rPh>
    <rPh sb="37" eb="39">
      <t>ガンポン</t>
    </rPh>
    <rPh sb="40" eb="42">
      <t>キサイ</t>
    </rPh>
    <phoneticPr fontId="4"/>
  </si>
  <si>
    <t>10　「平均約定金利」は、加重平均により小数点第３位を切り捨て第２位までを記載する。</t>
    <rPh sb="4" eb="6">
      <t>ヘイキン</t>
    </rPh>
    <rPh sb="6" eb="7">
      <t>ヤク</t>
    </rPh>
    <rPh sb="7" eb="8">
      <t>テイ</t>
    </rPh>
    <rPh sb="8" eb="10">
      <t>キンリ</t>
    </rPh>
    <rPh sb="13" eb="15">
      <t>カジュウ</t>
    </rPh>
    <rPh sb="15" eb="17">
      <t>ヘイキン</t>
    </rPh>
    <rPh sb="20" eb="23">
      <t>ショウスウテン</t>
    </rPh>
    <rPh sb="23" eb="24">
      <t>ダイ</t>
    </rPh>
    <rPh sb="25" eb="26">
      <t>イ</t>
    </rPh>
    <rPh sb="27" eb="28">
      <t>キ</t>
    </rPh>
    <rPh sb="29" eb="30">
      <t>シャ</t>
    </rPh>
    <rPh sb="31" eb="32">
      <t>ダイ</t>
    </rPh>
    <rPh sb="33" eb="34">
      <t>イ</t>
    </rPh>
    <rPh sb="37" eb="39">
      <t>キサイ</t>
    </rPh>
    <phoneticPr fontId="4"/>
  </si>
  <si>
    <t>　　例 ： 無担保貸付残高が55万円、その内訳が18.55%で25万円、17.80%で15万円、9.07%で15万円の
　　　　場合
　　　　　　→　(25×18.55%＋15×17.80%＋15×9.07%)÷55＝0.1576(15.76%)
　　　　　なお、算出不能の場合は推定値を記載する。</t>
    <rPh sb="2" eb="3">
      <t>レイ</t>
    </rPh>
    <rPh sb="6" eb="9">
      <t>ムタンポ</t>
    </rPh>
    <rPh sb="9" eb="11">
      <t>カシツ</t>
    </rPh>
    <rPh sb="11" eb="13">
      <t>ザンダカ</t>
    </rPh>
    <rPh sb="16" eb="17">
      <t>マン</t>
    </rPh>
    <rPh sb="17" eb="18">
      <t>エン</t>
    </rPh>
    <rPh sb="21" eb="23">
      <t>ウチワケ</t>
    </rPh>
    <rPh sb="57" eb="58">
      <t>エン</t>
    </rPh>
    <rPh sb="64" eb="66">
      <t>バアイ</t>
    </rPh>
    <rPh sb="132" eb="134">
      <t>サンシュツ</t>
    </rPh>
    <rPh sb="134" eb="136">
      <t>フノウ</t>
    </rPh>
    <rPh sb="137" eb="139">
      <t>バアイ</t>
    </rPh>
    <rPh sb="140" eb="143">
      <t>スイテイチ</t>
    </rPh>
    <rPh sb="144" eb="146">
      <t>キサイ</t>
    </rPh>
    <phoneticPr fontId="4"/>
  </si>
  <si>
    <t>１　貸付残高が直近の事業年度末における自己資金（法人の場合は自己資本）の額を超える貸付先すべて（ただ
　し、当該先が20に満たない場合は、貸付残高上位20位までの貸付先）について、それぞれの貸付先名、業種、
　貸付件数及び貸付残高を記載した別途の表（任意様式）を併せて提出する。（自己資金又は自己資本を超える
　貸付先が無い場合は別途の表の提出は不要）</t>
    <rPh sb="2" eb="4">
      <t>カシツケ</t>
    </rPh>
    <rPh sb="4" eb="6">
      <t>ザンダカ</t>
    </rPh>
    <rPh sb="7" eb="9">
      <t>チョッキン</t>
    </rPh>
    <rPh sb="10" eb="12">
      <t>ジギョウ</t>
    </rPh>
    <rPh sb="12" eb="15">
      <t>ネンドマツ</t>
    </rPh>
    <rPh sb="19" eb="21">
      <t>ジコ</t>
    </rPh>
    <rPh sb="21" eb="23">
      <t>シキン</t>
    </rPh>
    <rPh sb="24" eb="26">
      <t>ホウジン</t>
    </rPh>
    <rPh sb="27" eb="29">
      <t>バアイ</t>
    </rPh>
    <rPh sb="30" eb="32">
      <t>ジコ</t>
    </rPh>
    <rPh sb="32" eb="34">
      <t>シホン</t>
    </rPh>
    <rPh sb="36" eb="37">
      <t>ガク</t>
    </rPh>
    <rPh sb="38" eb="39">
      <t>コ</t>
    </rPh>
    <rPh sb="41" eb="43">
      <t>カシツケキン</t>
    </rPh>
    <rPh sb="43" eb="44">
      <t>サキ</t>
    </rPh>
    <rPh sb="69" eb="71">
      <t>カシツケ</t>
    </rPh>
    <rPh sb="71" eb="73">
      <t>ザンダカ</t>
    </rPh>
    <rPh sb="73" eb="75">
      <t>ジョウイ</t>
    </rPh>
    <rPh sb="77" eb="78">
      <t>イ</t>
    </rPh>
    <rPh sb="81" eb="83">
      <t>カシツケキン</t>
    </rPh>
    <rPh sb="83" eb="84">
      <t>サキ</t>
    </rPh>
    <rPh sb="95" eb="97">
      <t>カシツケ</t>
    </rPh>
    <rPh sb="97" eb="98">
      <t>サキ</t>
    </rPh>
    <rPh sb="98" eb="99">
      <t>メイ</t>
    </rPh>
    <rPh sb="100" eb="102">
      <t>ギョウシュ</t>
    </rPh>
    <rPh sb="105" eb="107">
      <t>カシツケ</t>
    </rPh>
    <rPh sb="107" eb="109">
      <t>ケンスウ</t>
    </rPh>
    <rPh sb="109" eb="110">
      <t>オヨ</t>
    </rPh>
    <rPh sb="111" eb="113">
      <t>カシツケ</t>
    </rPh>
    <rPh sb="113" eb="115">
      <t>ザンダカ</t>
    </rPh>
    <rPh sb="116" eb="118">
      <t>キサイ</t>
    </rPh>
    <rPh sb="120" eb="122">
      <t>ベット</t>
    </rPh>
    <rPh sb="123" eb="124">
      <t>ヒョウ</t>
    </rPh>
    <rPh sb="125" eb="127">
      <t>ニンイ</t>
    </rPh>
    <rPh sb="127" eb="129">
      <t>ヨウシキ</t>
    </rPh>
    <rPh sb="131" eb="132">
      <t>アワ</t>
    </rPh>
    <rPh sb="134" eb="136">
      <t>テイシュツ</t>
    </rPh>
    <rPh sb="140" eb="142">
      <t>ジコ</t>
    </rPh>
    <rPh sb="142" eb="144">
      <t>シキン</t>
    </rPh>
    <rPh sb="144" eb="145">
      <t>マタ</t>
    </rPh>
    <rPh sb="146" eb="148">
      <t>ジコ</t>
    </rPh>
    <rPh sb="148" eb="150">
      <t>シホン</t>
    </rPh>
    <rPh sb="151" eb="152">
      <t>コ</t>
    </rPh>
    <rPh sb="156" eb="158">
      <t>カシツ</t>
    </rPh>
    <rPh sb="158" eb="159">
      <t>サキ</t>
    </rPh>
    <rPh sb="160" eb="161">
      <t>ナ</t>
    </rPh>
    <rPh sb="162" eb="164">
      <t>バアイ</t>
    </rPh>
    <rPh sb="165" eb="167">
      <t>ベット</t>
    </rPh>
    <rPh sb="168" eb="169">
      <t>ヒョウ</t>
    </rPh>
    <rPh sb="170" eb="172">
      <t>テイシュツ</t>
    </rPh>
    <rPh sb="173" eb="175">
      <t>フヨウ</t>
    </rPh>
    <phoneticPr fontId="4"/>
  </si>
  <si>
    <t>２　「１件当たり平均約定期間」は加重平均により小数点第３位を切り捨て第２位までを記載する。</t>
    <rPh sb="4" eb="5">
      <t>ケン</t>
    </rPh>
    <rPh sb="5" eb="6">
      <t>ア</t>
    </rPh>
    <rPh sb="8" eb="10">
      <t>ヘイキン</t>
    </rPh>
    <rPh sb="10" eb="12">
      <t>ヤクジョウ</t>
    </rPh>
    <rPh sb="12" eb="14">
      <t>キカン</t>
    </rPh>
    <rPh sb="16" eb="18">
      <t>カジュウ</t>
    </rPh>
    <rPh sb="18" eb="20">
      <t>ヘイキン</t>
    </rPh>
    <rPh sb="23" eb="26">
      <t>ショウスウテン</t>
    </rPh>
    <rPh sb="26" eb="27">
      <t>ダイ</t>
    </rPh>
    <rPh sb="28" eb="29">
      <t>イ</t>
    </rPh>
    <rPh sb="30" eb="31">
      <t>キ</t>
    </rPh>
    <rPh sb="32" eb="33">
      <t>ス</t>
    </rPh>
    <rPh sb="34" eb="35">
      <t>ダイ</t>
    </rPh>
    <rPh sb="36" eb="37">
      <t>イ</t>
    </rPh>
    <rPh sb="40" eb="42">
      <t>キサイ</t>
    </rPh>
    <phoneticPr fontId="4"/>
  </si>
  <si>
    <t>１　期間は約定期間による。</t>
    <rPh sb="2" eb="4">
      <t>キカン</t>
    </rPh>
    <rPh sb="5" eb="6">
      <t>ヤク</t>
    </rPh>
    <rPh sb="6" eb="7">
      <t>テイ</t>
    </rPh>
    <rPh sb="7" eb="9">
      <t>キカン</t>
    </rPh>
    <phoneticPr fontId="4"/>
  </si>
  <si>
    <t>　　　例 ： 1年以下が2件、1年超5年以下の2年が3件、3年が5件、5年超10年以下の6年が3件、
　　　　　　7年が3件の場合
　　　　　　　→　(1×2＋2×3＋3×5＋6×3＋7×3)÷(2＋3＋5＋3＋3)＝3.875 （3.87年）
　　　なお、算出不能の場合は推定値を記載する。　</t>
    <rPh sb="3" eb="4">
      <t>レイ</t>
    </rPh>
    <rPh sb="120" eb="121">
      <t>ネン</t>
    </rPh>
    <rPh sb="129" eb="131">
      <t>サンシュツ</t>
    </rPh>
    <rPh sb="131" eb="133">
      <t>フノウ</t>
    </rPh>
    <rPh sb="134" eb="136">
      <t>バアイ</t>
    </rPh>
    <rPh sb="137" eb="140">
      <t>スイテイチ</t>
    </rPh>
    <rPh sb="141" eb="143">
      <t>キサイ</t>
    </rPh>
    <phoneticPr fontId="4"/>
  </si>
  <si>
    <t>３　「合計」欄の件数及び残高は、「表１」の合計件数及び合計残高と一致する。</t>
    <rPh sb="3" eb="5">
      <t>ゴウケイ</t>
    </rPh>
    <rPh sb="6" eb="7">
      <t>ラン</t>
    </rPh>
    <rPh sb="8" eb="10">
      <t>ケンスウ</t>
    </rPh>
    <rPh sb="10" eb="11">
      <t>オヨ</t>
    </rPh>
    <rPh sb="12" eb="14">
      <t>ザンダカ</t>
    </rPh>
    <rPh sb="17" eb="18">
      <t>ヒョウ</t>
    </rPh>
    <rPh sb="21" eb="23">
      <t>ゴウケイ</t>
    </rPh>
    <rPh sb="23" eb="25">
      <t>ケンスウ</t>
    </rPh>
    <rPh sb="25" eb="26">
      <t>オヨ</t>
    </rPh>
    <rPh sb="27" eb="29">
      <t>ゴウケイ</t>
    </rPh>
    <rPh sb="29" eb="31">
      <t>ザンダカ</t>
    </rPh>
    <rPh sb="32" eb="34">
      <t>イッチ</t>
    </rPh>
    <phoneticPr fontId="4"/>
  </si>
  <si>
    <t>１　「先数」は、本報告書作成時点で個人顧客と極度方式基本契約を締結している場合において、直近で実施
　した法第13条の３第１項及び第２項の規定による調査（途上与信調査）の結果、同条第５項に規定する「基準
　額超過極度方式基本契約」に該当すると認められた極度方式基本契約（下記２において「当該契約」という。）
　に係る個人顧客の先数を記載する。</t>
    <phoneticPr fontId="4"/>
  </si>
  <si>
    <t>２　「残高」は、当該契約に係る個人顧客に対する提出業者の３月末時点の貸付残高（当該契約の残元本及び
　当該契約以外の貸付けに係る契約を同一顧客と締結している場合にはその残元本。）のうち、当該個人顧客
　に係る法第13条の２第２項に規定する「基準額」を超過している額を記載する。</t>
    <phoneticPr fontId="4"/>
  </si>
  <si>
    <t>２　新規契約件数は、当該年度の契約件数（既存顧客との契約件数を含み、貸付条件変更に係るものは除く。）を
　記載する。</t>
    <phoneticPr fontId="3"/>
  </si>
  <si>
    <t>３　新規契約率は、新規契約件数を新規申込件数で除した数字を小数点第３位を切り捨て第２位まで記載する。</t>
    <phoneticPr fontId="3"/>
  </si>
  <si>
    <t>％</t>
    <phoneticPr fontId="3"/>
  </si>
  <si>
    <t>１　新規申込件数は、当該年度の申込件数（既存顧客からの申込件数を含み、貸付条件変更に係るものは除く。）
  を記載する。</t>
    <phoneticPr fontId="3"/>
  </si>
  <si>
    <t>親会社</t>
    <rPh sb="0" eb="1">
      <t>オヤ</t>
    </rPh>
    <rPh sb="1" eb="3">
      <t>カイシャ</t>
    </rPh>
    <phoneticPr fontId="3"/>
  </si>
  <si>
    <t>他の会社</t>
    <rPh sb="0" eb="1">
      <t>タ</t>
    </rPh>
    <rPh sb="2" eb="4">
      <t>カイシャ</t>
    </rPh>
    <phoneticPr fontId="3"/>
  </si>
  <si>
    <t>（親会社の関係会社）</t>
    <rPh sb="1" eb="2">
      <t>オヤ</t>
    </rPh>
    <rPh sb="2" eb="4">
      <t>カイシャ</t>
    </rPh>
    <rPh sb="5" eb="7">
      <t>カンケイ</t>
    </rPh>
    <rPh sb="7" eb="9">
      <t>カイシャ</t>
    </rPh>
    <phoneticPr fontId="3"/>
  </si>
  <si>
    <t>（子会社）</t>
    <rPh sb="1" eb="2">
      <t>コ</t>
    </rPh>
    <rPh sb="2" eb="4">
      <t>ガイシャ</t>
    </rPh>
    <phoneticPr fontId="3"/>
  </si>
  <si>
    <t>（関連会社）</t>
    <rPh sb="1" eb="3">
      <t>カンレン</t>
    </rPh>
    <rPh sb="3" eb="5">
      <t>カイシャ</t>
    </rPh>
    <phoneticPr fontId="3"/>
  </si>
  <si>
    <t>関連会社</t>
    <rPh sb="0" eb="2">
      <t>カンレン</t>
    </rPh>
    <rPh sb="2" eb="4">
      <t>カイシャ</t>
    </rPh>
    <phoneticPr fontId="3"/>
  </si>
  <si>
    <t>子会社</t>
    <rPh sb="0" eb="1">
      <t>コ</t>
    </rPh>
    <rPh sb="1" eb="3">
      <t>ガイシャ</t>
    </rPh>
    <phoneticPr fontId="3"/>
  </si>
  <si>
    <t>提出業者</t>
    <rPh sb="0" eb="2">
      <t>テイシュツ</t>
    </rPh>
    <rPh sb="2" eb="4">
      <t>ギョウシャ</t>
    </rPh>
    <phoneticPr fontId="3"/>
  </si>
  <si>
    <t>（合算）</t>
    <rPh sb="1" eb="3">
      <t>ガッサン</t>
    </rPh>
    <phoneticPr fontId="3"/>
  </si>
  <si>
    <t>（提出業者の
関係会社）</t>
    <rPh sb="1" eb="3">
      <t>テイシュツ</t>
    </rPh>
    <rPh sb="3" eb="5">
      <t>ギョウシャ</t>
    </rPh>
    <rPh sb="7" eb="9">
      <t>カンケイ</t>
    </rPh>
    <rPh sb="9" eb="11">
      <t>カイシャ</t>
    </rPh>
    <phoneticPr fontId="3"/>
  </si>
  <si>
    <t>（⇒「財務諸表等の用語、様式及び作成方法に関する規則」（昭和38年大蔵省令第59号）第８条を参照）</t>
    <rPh sb="3" eb="5">
      <t>ザイム</t>
    </rPh>
    <rPh sb="5" eb="7">
      <t>ショヒョウ</t>
    </rPh>
    <rPh sb="7" eb="8">
      <t>トウ</t>
    </rPh>
    <rPh sb="9" eb="11">
      <t>ヨウゴ</t>
    </rPh>
    <rPh sb="12" eb="14">
      <t>ヨウシキ</t>
    </rPh>
    <rPh sb="14" eb="15">
      <t>オヨ</t>
    </rPh>
    <rPh sb="16" eb="18">
      <t>サクセイ</t>
    </rPh>
    <rPh sb="18" eb="20">
      <t>ホウホウ</t>
    </rPh>
    <rPh sb="21" eb="22">
      <t>カン</t>
    </rPh>
    <rPh sb="24" eb="26">
      <t>キソク</t>
    </rPh>
    <rPh sb="28" eb="30">
      <t>ショウワ</t>
    </rPh>
    <rPh sb="32" eb="33">
      <t>ネン</t>
    </rPh>
    <rPh sb="33" eb="36">
      <t>オオクラショウ</t>
    </rPh>
    <rPh sb="36" eb="37">
      <t>レイ</t>
    </rPh>
    <rPh sb="37" eb="38">
      <t>ダイ</t>
    </rPh>
    <rPh sb="40" eb="41">
      <t>ゴウ</t>
    </rPh>
    <rPh sb="42" eb="43">
      <t>ダイ</t>
    </rPh>
    <rPh sb="44" eb="45">
      <t>ジョウ</t>
    </rPh>
    <rPh sb="46" eb="48">
      <t>サンショウ</t>
    </rPh>
    <phoneticPr fontId="3"/>
  </si>
  <si>
    <t>「目次」へ戻る</t>
    <rPh sb="1" eb="3">
      <t>モクジ</t>
    </rPh>
    <rPh sb="5" eb="6">
      <t>モド</t>
    </rPh>
    <phoneticPr fontId="3"/>
  </si>
  <si>
    <t>「表１」へ戻る</t>
    <rPh sb="1" eb="2">
      <t>ヒョウ</t>
    </rPh>
    <rPh sb="5" eb="6">
      <t>モド</t>
    </rPh>
    <phoneticPr fontId="3"/>
  </si>
  <si>
    <t xml:space="preserve">　　　　　　　　　　　　　＜子会社＞
 ○ 議決権の過半数を保有
 ○ 議決権の40％以上50％以下を保有する場合
　　であって、
　・ 密接な関係（出資、人事、資金等）があり、他の
　　同一の内容の議決権行使を行う者と併せて
　　議決権の過半数を保有
　・ 役員等が当該会社の取締役会等の過半数を
　　構成
　・ 重要な事業方針決定を支配する契約等が存在
　・ 資金調達の総額の過半を融資
　　等
</t>
    <phoneticPr fontId="3"/>
  </si>
  <si>
    <t xml:space="preserve">                        ＜関連会社＞
 ○ 議決権の20％以上を保有
 ○ 議決権の15％以上20％未満を保有している
　　場合であって、
　・ 役員等が当該会社の意取締役に就任
　・ 重要な融資を行っている
　・ 事業方針決定に重要な影響を与えることが
　　推測される事実が存在　等
 ○ 密接な関係（出資、人事、資金等）があり、
　　他の同一の内容の議決権行使を行う者と併せ
　　て議決権の20％以上を保有
 ○ 複数の独立した企業により契約等に基づいて
　　共同で支配</t>
    <phoneticPr fontId="3"/>
  </si>
  <si>
    <t>エラー表示</t>
    <rPh sb="3" eb="5">
      <t>ヒョウジ</t>
    </rPh>
    <phoneticPr fontId="3"/>
  </si>
  <si>
    <t>入力漏れ</t>
    <rPh sb="0" eb="2">
      <t>ニュウリョク</t>
    </rPh>
    <rPh sb="2" eb="3">
      <t>モ</t>
    </rPh>
    <phoneticPr fontId="3"/>
  </si>
  <si>
    <t>合計値整合性</t>
    <rPh sb="0" eb="3">
      <t>ゴウケイチ</t>
    </rPh>
    <rPh sb="3" eb="6">
      <t>セイゴウセイ</t>
    </rPh>
    <phoneticPr fontId="3"/>
  </si>
  <si>
    <t>表１との整合性</t>
    <rPh sb="0" eb="1">
      <t>ヒョウ</t>
    </rPh>
    <rPh sb="4" eb="7">
      <t>セイゴウセイ</t>
    </rPh>
    <phoneticPr fontId="3"/>
  </si>
  <si>
    <t>有有無</t>
    <rPh sb="0" eb="1">
      <t>ウ</t>
    </rPh>
    <rPh sb="1" eb="2">
      <t>ウ</t>
    </rPh>
    <rPh sb="2" eb="3">
      <t>ム</t>
    </rPh>
    <phoneticPr fontId="3"/>
  </si>
  <si>
    <t>有無無</t>
    <rPh sb="0" eb="1">
      <t>ウ</t>
    </rPh>
    <rPh sb="1" eb="2">
      <t>ム</t>
    </rPh>
    <rPh sb="2" eb="3">
      <t>ム</t>
    </rPh>
    <phoneticPr fontId="3"/>
  </si>
  <si>
    <t>有無有</t>
    <rPh sb="0" eb="1">
      <t>ウ</t>
    </rPh>
    <rPh sb="1" eb="2">
      <t>ム</t>
    </rPh>
    <rPh sb="2" eb="3">
      <t>ウ</t>
    </rPh>
    <phoneticPr fontId="3"/>
  </si>
  <si>
    <t>無有有</t>
    <rPh sb="0" eb="1">
      <t>ム</t>
    </rPh>
    <rPh sb="1" eb="2">
      <t>ウ</t>
    </rPh>
    <rPh sb="2" eb="3">
      <t>ウ</t>
    </rPh>
    <phoneticPr fontId="3"/>
  </si>
  <si>
    <t>無有無</t>
    <rPh sb="0" eb="1">
      <t>ム</t>
    </rPh>
    <rPh sb="1" eb="2">
      <t>ウ</t>
    </rPh>
    <rPh sb="2" eb="3">
      <t>ム</t>
    </rPh>
    <phoneticPr fontId="3"/>
  </si>
  <si>
    <t>無無有</t>
    <rPh sb="0" eb="1">
      <t>ム</t>
    </rPh>
    <rPh sb="1" eb="2">
      <t>ム</t>
    </rPh>
    <rPh sb="2" eb="3">
      <t>ウ</t>
    </rPh>
    <phoneticPr fontId="3"/>
  </si>
  <si>
    <t>有無</t>
    <rPh sb="0" eb="1">
      <t>ウ</t>
    </rPh>
    <rPh sb="1" eb="2">
      <t>ム</t>
    </rPh>
    <phoneticPr fontId="3"/>
  </si>
  <si>
    <t>無有</t>
    <rPh sb="0" eb="1">
      <t>ム</t>
    </rPh>
    <rPh sb="1" eb="2">
      <t>ウ</t>
    </rPh>
    <phoneticPr fontId="3"/>
  </si>
  <si>
    <t>合不</t>
    <rPh sb="0" eb="1">
      <t>ゴウ</t>
    </rPh>
    <rPh sb="1" eb="2">
      <t>フ</t>
    </rPh>
    <phoneticPr fontId="3"/>
  </si>
  <si>
    <t>不合</t>
    <rPh sb="0" eb="1">
      <t>フ</t>
    </rPh>
    <rPh sb="1" eb="2">
      <t>ゴウ</t>
    </rPh>
    <phoneticPr fontId="3"/>
  </si>
  <si>
    <t>不不</t>
    <rPh sb="0" eb="1">
      <t>フ</t>
    </rPh>
    <rPh sb="1" eb="2">
      <t>フ</t>
    </rPh>
    <phoneticPr fontId="3"/>
  </si>
  <si>
    <t>高額</t>
    <rPh sb="0" eb="2">
      <t>コウガク</t>
    </rPh>
    <phoneticPr fontId="3"/>
  </si>
  <si>
    <t>違法</t>
    <rPh sb="0" eb="2">
      <t>イホウ</t>
    </rPh>
    <phoneticPr fontId="3"/>
  </si>
  <si>
    <t>金利が未記入。</t>
    <rPh sb="0" eb="2">
      <t>キンリ</t>
    </rPh>
    <rPh sb="3" eb="6">
      <t>ミキニュウ</t>
    </rPh>
    <phoneticPr fontId="3"/>
  </si>
  <si>
    <t>残高が未記入。</t>
    <rPh sb="0" eb="2">
      <t>ザンダカ</t>
    </rPh>
    <rPh sb="3" eb="6">
      <t>ミキニュウ</t>
    </rPh>
    <phoneticPr fontId="3"/>
  </si>
  <si>
    <t>残高、金利が未記入。</t>
    <rPh sb="0" eb="2">
      <t>ザンダカ</t>
    </rPh>
    <rPh sb="3" eb="5">
      <t>キンリ</t>
    </rPh>
    <rPh sb="6" eb="9">
      <t>ミキニュウ</t>
    </rPh>
    <phoneticPr fontId="3"/>
  </si>
  <si>
    <t>件数が未記入。</t>
    <rPh sb="0" eb="2">
      <t>ケンスウ</t>
    </rPh>
    <rPh sb="3" eb="6">
      <t>ミキニュウ</t>
    </rPh>
    <phoneticPr fontId="3"/>
  </si>
  <si>
    <t>件数、金利が未記入。</t>
    <rPh sb="0" eb="2">
      <t>ケンスウ</t>
    </rPh>
    <rPh sb="3" eb="5">
      <t>キンリ</t>
    </rPh>
    <rPh sb="6" eb="9">
      <t>ミキニュウ</t>
    </rPh>
    <phoneticPr fontId="3"/>
  </si>
  <si>
    <t>残高が内訳の合計値より過少（又は過大）。</t>
    <rPh sb="0" eb="2">
      <t>ザンダカ</t>
    </rPh>
    <rPh sb="3" eb="5">
      <t>ウチワケ</t>
    </rPh>
    <rPh sb="6" eb="9">
      <t>ゴウケイチ</t>
    </rPh>
    <rPh sb="11" eb="13">
      <t>カショウ</t>
    </rPh>
    <rPh sb="14" eb="15">
      <t>マタ</t>
    </rPh>
    <rPh sb="16" eb="18">
      <t>カダイ</t>
    </rPh>
    <phoneticPr fontId="3"/>
  </si>
  <si>
    <t xml:space="preserve"> </t>
    <phoneticPr fontId="3"/>
  </si>
  <si>
    <t xml:space="preserve"> </t>
    <phoneticPr fontId="3"/>
  </si>
  <si>
    <t>誤消</t>
    <rPh sb="0" eb="1">
      <t>ゴ</t>
    </rPh>
    <rPh sb="1" eb="2">
      <t>ケ</t>
    </rPh>
    <phoneticPr fontId="3"/>
  </si>
  <si>
    <t>誤計</t>
    <rPh sb="0" eb="1">
      <t>ゴ</t>
    </rPh>
    <rPh sb="1" eb="2">
      <t>ケイ</t>
    </rPh>
    <phoneticPr fontId="3"/>
  </si>
  <si>
    <t>大大</t>
    <rPh sb="0" eb="1">
      <t>オオ</t>
    </rPh>
    <rPh sb="1" eb="2">
      <t>オオ</t>
    </rPh>
    <phoneticPr fontId="3"/>
  </si>
  <si>
    <t>大正</t>
    <rPh sb="0" eb="1">
      <t>オオ</t>
    </rPh>
    <rPh sb="1" eb="2">
      <t>セイ</t>
    </rPh>
    <phoneticPr fontId="3"/>
  </si>
  <si>
    <t>正大</t>
    <rPh sb="0" eb="1">
      <t>セイ</t>
    </rPh>
    <rPh sb="1" eb="2">
      <t>オオ</t>
    </rPh>
    <phoneticPr fontId="3"/>
  </si>
  <si>
    <t>件数、残高が内訳の合計値と合いません。</t>
    <rPh sb="0" eb="2">
      <t>ケンスウ</t>
    </rPh>
    <rPh sb="3" eb="5">
      <t>ザンダカ</t>
    </rPh>
    <rPh sb="6" eb="8">
      <t>ウチワケ</t>
    </rPh>
    <rPh sb="9" eb="12">
      <t>ゴウケイチ</t>
    </rPh>
    <rPh sb="13" eb="14">
      <t>ア</t>
    </rPh>
    <phoneticPr fontId="3"/>
  </si>
  <si>
    <t>金利の入力誤り。</t>
    <rPh sb="0" eb="2">
      <t>キンリ</t>
    </rPh>
    <rPh sb="3" eb="5">
      <t>ニュウリョク</t>
    </rPh>
    <rPh sb="5" eb="6">
      <t>アヤマ</t>
    </rPh>
    <phoneticPr fontId="3"/>
  </si>
  <si>
    <t>表１の消費者（無担保）残高と不一致。</t>
    <rPh sb="0" eb="1">
      <t>ヒョウ</t>
    </rPh>
    <rPh sb="3" eb="6">
      <t>ショウヒシャ</t>
    </rPh>
    <rPh sb="7" eb="10">
      <t>ムタンポ</t>
    </rPh>
    <rPh sb="11" eb="13">
      <t>ザンダカ</t>
    </rPh>
    <rPh sb="14" eb="17">
      <t>フイッチ</t>
    </rPh>
    <phoneticPr fontId="3"/>
  </si>
  <si>
    <t>件数が内訳の合計値と不一致。</t>
    <rPh sb="0" eb="2">
      <t>ケンスウ</t>
    </rPh>
    <rPh sb="3" eb="5">
      <t>ウチワケ</t>
    </rPh>
    <rPh sb="6" eb="9">
      <t>ゴウケイチ</t>
    </rPh>
    <rPh sb="10" eb="13">
      <t>フイッチ</t>
    </rPh>
    <phoneticPr fontId="3"/>
  </si>
  <si>
    <t>表１の残高合計と不一致。</t>
    <rPh sb="0" eb="1">
      <t>ヒョウ</t>
    </rPh>
    <rPh sb="3" eb="5">
      <t>ザンダカ</t>
    </rPh>
    <rPh sb="5" eb="7">
      <t>ゴウケイ</t>
    </rPh>
    <rPh sb="8" eb="11">
      <t>フイッチ</t>
    </rPh>
    <phoneticPr fontId="3"/>
  </si>
  <si>
    <t>誤誤計</t>
    <rPh sb="0" eb="1">
      <t>ゴ</t>
    </rPh>
    <rPh sb="1" eb="2">
      <t>ゴ</t>
    </rPh>
    <rPh sb="2" eb="3">
      <t>ケイ</t>
    </rPh>
    <phoneticPr fontId="3"/>
  </si>
  <si>
    <t>誤誤消</t>
    <rPh sb="0" eb="1">
      <t>ゴ</t>
    </rPh>
    <rPh sb="1" eb="2">
      <t>ゴ</t>
    </rPh>
    <rPh sb="2" eb="3">
      <t>ケ</t>
    </rPh>
    <phoneticPr fontId="3"/>
  </si>
  <si>
    <t>誤誤事</t>
    <rPh sb="0" eb="1">
      <t>ゴ</t>
    </rPh>
    <rPh sb="1" eb="2">
      <t>ゴ</t>
    </rPh>
    <rPh sb="2" eb="3">
      <t>コト</t>
    </rPh>
    <phoneticPr fontId="3"/>
  </si>
  <si>
    <t>誤正計</t>
    <rPh sb="0" eb="1">
      <t>ゴ</t>
    </rPh>
    <rPh sb="1" eb="2">
      <t>セイ</t>
    </rPh>
    <rPh sb="2" eb="3">
      <t>ケイ</t>
    </rPh>
    <phoneticPr fontId="3"/>
  </si>
  <si>
    <t>正誤計</t>
    <rPh sb="0" eb="1">
      <t>セイ</t>
    </rPh>
    <rPh sb="1" eb="2">
      <t>ゴ</t>
    </rPh>
    <rPh sb="2" eb="3">
      <t>ケイ</t>
    </rPh>
    <phoneticPr fontId="3"/>
  </si>
  <si>
    <t>誤正消</t>
    <rPh sb="0" eb="1">
      <t>ゴ</t>
    </rPh>
    <rPh sb="1" eb="2">
      <t>セイ</t>
    </rPh>
    <rPh sb="2" eb="3">
      <t>ケ</t>
    </rPh>
    <phoneticPr fontId="3"/>
  </si>
  <si>
    <t>正誤消</t>
    <rPh sb="0" eb="1">
      <t>セイ</t>
    </rPh>
    <rPh sb="1" eb="2">
      <t>ゴ</t>
    </rPh>
    <rPh sb="2" eb="3">
      <t>ケ</t>
    </rPh>
    <phoneticPr fontId="3"/>
  </si>
  <si>
    <t>誤正事</t>
    <rPh sb="0" eb="1">
      <t>ゴ</t>
    </rPh>
    <rPh sb="1" eb="2">
      <t>セイ</t>
    </rPh>
    <rPh sb="2" eb="3">
      <t>コト</t>
    </rPh>
    <phoneticPr fontId="3"/>
  </si>
  <si>
    <t>正誤事</t>
    <rPh sb="0" eb="1">
      <t>セイ</t>
    </rPh>
    <rPh sb="1" eb="2">
      <t>ゴ</t>
    </rPh>
    <rPh sb="2" eb="3">
      <t>コト</t>
    </rPh>
    <phoneticPr fontId="3"/>
  </si>
  <si>
    <t>表１の件数合計、残高合計と不一致。</t>
    <rPh sb="0" eb="1">
      <t>ヒョウ</t>
    </rPh>
    <rPh sb="3" eb="5">
      <t>ケンスウ</t>
    </rPh>
    <rPh sb="5" eb="7">
      <t>ゴウケイ</t>
    </rPh>
    <rPh sb="8" eb="10">
      <t>ザンダカ</t>
    </rPh>
    <rPh sb="10" eb="12">
      <t>ゴウケイ</t>
    </rPh>
    <rPh sb="13" eb="16">
      <t>フイッチ</t>
    </rPh>
    <phoneticPr fontId="3"/>
  </si>
  <si>
    <t>表１の件数合計と不一致。</t>
    <rPh sb="0" eb="1">
      <t>ヒョウ</t>
    </rPh>
    <rPh sb="3" eb="5">
      <t>ケンスウ</t>
    </rPh>
    <rPh sb="5" eb="7">
      <t>ゴウケイ</t>
    </rPh>
    <rPh sb="8" eb="11">
      <t>フイッチ</t>
    </rPh>
    <phoneticPr fontId="3"/>
  </si>
  <si>
    <t>表１の消費者（無担保）件数、残高と不一致。</t>
    <rPh sb="0" eb="1">
      <t>ヒョウ</t>
    </rPh>
    <rPh sb="3" eb="6">
      <t>ショウヒシャ</t>
    </rPh>
    <rPh sb="7" eb="10">
      <t>ムタンポ</t>
    </rPh>
    <rPh sb="11" eb="13">
      <t>ケンスウ</t>
    </rPh>
    <rPh sb="14" eb="16">
      <t>ザンダカ</t>
    </rPh>
    <rPh sb="17" eb="20">
      <t>フイッチ</t>
    </rPh>
    <phoneticPr fontId="3"/>
  </si>
  <si>
    <t>表１の消費者（無担保）件数と不一致。</t>
    <rPh sb="0" eb="1">
      <t>ヒョウ</t>
    </rPh>
    <rPh sb="3" eb="6">
      <t>ショウヒシャ</t>
    </rPh>
    <rPh sb="7" eb="10">
      <t>ムタンポ</t>
    </rPh>
    <rPh sb="11" eb="13">
      <t>ケンスウ</t>
    </rPh>
    <rPh sb="14" eb="17">
      <t>フイッチ</t>
    </rPh>
    <phoneticPr fontId="3"/>
  </si>
  <si>
    <t>表１の事業者者（無担保）件数、残高と不一致。</t>
    <rPh sb="0" eb="1">
      <t>ヒョウ</t>
    </rPh>
    <rPh sb="3" eb="6">
      <t>ジギョウシャ</t>
    </rPh>
    <rPh sb="6" eb="7">
      <t>シャ</t>
    </rPh>
    <rPh sb="8" eb="11">
      <t>ムタンポ</t>
    </rPh>
    <rPh sb="12" eb="14">
      <t>ケンスウ</t>
    </rPh>
    <rPh sb="15" eb="17">
      <t>ザンダカ</t>
    </rPh>
    <rPh sb="18" eb="21">
      <t>フイッチ</t>
    </rPh>
    <phoneticPr fontId="3"/>
  </si>
  <si>
    <t>表１の事業者者（無担保）件数と不一致。</t>
    <rPh sb="0" eb="1">
      <t>ヒョウ</t>
    </rPh>
    <rPh sb="3" eb="6">
      <t>ジギョウシャ</t>
    </rPh>
    <rPh sb="6" eb="7">
      <t>シャ</t>
    </rPh>
    <rPh sb="8" eb="11">
      <t>ムタンポ</t>
    </rPh>
    <rPh sb="12" eb="14">
      <t>ケンスウ</t>
    </rPh>
    <rPh sb="15" eb="18">
      <t>フイッチ</t>
    </rPh>
    <phoneticPr fontId="3"/>
  </si>
  <si>
    <t>表１の事業者者（無担保）残高と不一致。</t>
    <rPh sb="0" eb="1">
      <t>ヒョウ</t>
    </rPh>
    <rPh sb="3" eb="6">
      <t>ジギョウシャ</t>
    </rPh>
    <rPh sb="6" eb="7">
      <t>シャ</t>
    </rPh>
    <rPh sb="8" eb="11">
      <t>ムタンポ</t>
    </rPh>
    <rPh sb="12" eb="14">
      <t>ザンダカ</t>
    </rPh>
    <rPh sb="15" eb="18">
      <t>フイッチ</t>
    </rPh>
    <phoneticPr fontId="3"/>
  </si>
  <si>
    <t>表１の消費者（無担保）残高計と不一致。</t>
    <rPh sb="0" eb="1">
      <t>ヒョウ</t>
    </rPh>
    <rPh sb="3" eb="6">
      <t>ショウヒシャ</t>
    </rPh>
    <rPh sb="7" eb="10">
      <t>ムタンポ</t>
    </rPh>
    <rPh sb="11" eb="13">
      <t>ザンダカ</t>
    </rPh>
    <rPh sb="13" eb="14">
      <t>ケイ</t>
    </rPh>
    <rPh sb="15" eb="18">
      <t>フイッチ</t>
    </rPh>
    <phoneticPr fontId="3"/>
  </si>
  <si>
    <t>表１の件数合計、残高合計の数値を超えています。</t>
    <rPh sb="0" eb="1">
      <t>ヒョウ</t>
    </rPh>
    <rPh sb="3" eb="5">
      <t>ケンスウ</t>
    </rPh>
    <rPh sb="5" eb="7">
      <t>ゴウケイ</t>
    </rPh>
    <rPh sb="8" eb="10">
      <t>ザンダカ</t>
    </rPh>
    <rPh sb="10" eb="12">
      <t>ゴウケイ</t>
    </rPh>
    <rPh sb="13" eb="15">
      <t>スウチ</t>
    </rPh>
    <rPh sb="16" eb="17">
      <t>コ</t>
    </rPh>
    <phoneticPr fontId="3"/>
  </si>
  <si>
    <t>表１の件数合計の数値を超えています。</t>
    <rPh sb="0" eb="1">
      <t>ヒョウ</t>
    </rPh>
    <rPh sb="3" eb="5">
      <t>ケンスウ</t>
    </rPh>
    <rPh sb="5" eb="7">
      <t>ゴウケイ</t>
    </rPh>
    <rPh sb="8" eb="10">
      <t>スウチ</t>
    </rPh>
    <rPh sb="11" eb="12">
      <t>コ</t>
    </rPh>
    <phoneticPr fontId="3"/>
  </si>
  <si>
    <t>表１の残高合計の数値を超えています。</t>
    <rPh sb="0" eb="1">
      <t>ヒョウ</t>
    </rPh>
    <rPh sb="3" eb="5">
      <t>ザンダカ</t>
    </rPh>
    <rPh sb="5" eb="7">
      <t>ゴウケイ</t>
    </rPh>
    <rPh sb="8" eb="10">
      <t>スウチ</t>
    </rPh>
    <rPh sb="11" eb="12">
      <t>コ</t>
    </rPh>
    <phoneticPr fontId="3"/>
  </si>
  <si>
    <t>1件当たり単価</t>
    <rPh sb="1" eb="2">
      <t>ケン</t>
    </rPh>
    <rPh sb="2" eb="3">
      <t>ア</t>
    </rPh>
    <rPh sb="5" eb="7">
      <t>タンカ</t>
    </rPh>
    <phoneticPr fontId="3"/>
  </si>
  <si>
    <t>金利（109.5%超）</t>
    <rPh sb="0" eb="2">
      <t>キンリ</t>
    </rPh>
    <rPh sb="9" eb="10">
      <t>チョウ</t>
    </rPh>
    <phoneticPr fontId="3"/>
  </si>
  <si>
    <t>チェック</t>
    <phoneticPr fontId="3"/>
  </si>
  <si>
    <t>件数、残高が未記入。</t>
    <rPh sb="0" eb="2">
      <t>ケンスウ</t>
    </rPh>
    <rPh sb="3" eb="5">
      <t>ザンダカ</t>
    </rPh>
    <rPh sb="6" eb="9">
      <t>ミキニュウ</t>
    </rPh>
    <phoneticPr fontId="3"/>
  </si>
  <si>
    <t>１件当たり残高金額が過大です。</t>
    <rPh sb="1" eb="2">
      <t>ケン</t>
    </rPh>
    <rPh sb="2" eb="3">
      <t>ア</t>
    </rPh>
    <rPh sb="5" eb="7">
      <t>ザンダカ</t>
    </rPh>
    <rPh sb="7" eb="9">
      <t>キンガク</t>
    </rPh>
    <rPh sb="10" eb="12">
      <t>カダイ</t>
    </rPh>
    <phoneticPr fontId="3"/>
  </si>
  <si>
    <t>期間</t>
    <rPh sb="0" eb="2">
      <t>キカン</t>
    </rPh>
    <phoneticPr fontId="3"/>
  </si>
  <si>
    <t>期間の入力誤り。</t>
    <rPh sb="0" eb="2">
      <t>キカン</t>
    </rPh>
    <rPh sb="3" eb="5">
      <t>ニュウリョク</t>
    </rPh>
    <rPh sb="5" eb="6">
      <t>アヤマ</t>
    </rPh>
    <phoneticPr fontId="3"/>
  </si>
  <si>
    <t>有無期</t>
    <rPh sb="0" eb="1">
      <t>ウ</t>
    </rPh>
    <rPh sb="1" eb="2">
      <t>ム</t>
    </rPh>
    <rPh sb="2" eb="3">
      <t>キ</t>
    </rPh>
    <phoneticPr fontId="3"/>
  </si>
  <si>
    <t>無有期</t>
    <rPh sb="0" eb="1">
      <t>ム</t>
    </rPh>
    <rPh sb="1" eb="2">
      <t>ウ</t>
    </rPh>
    <rPh sb="2" eb="3">
      <t>キ</t>
    </rPh>
    <phoneticPr fontId="3"/>
  </si>
  <si>
    <t>期間が未記入。</t>
    <rPh sb="0" eb="2">
      <t>キカン</t>
    </rPh>
    <rPh sb="3" eb="6">
      <t>ミキニュウ</t>
    </rPh>
    <phoneticPr fontId="3"/>
  </si>
  <si>
    <t xml:space="preserve"> </t>
    <phoneticPr fontId="3"/>
  </si>
  <si>
    <t>（ｴﾗｰ表示互換表）</t>
    <rPh sb="4" eb="6">
      <t>ヒョウジ</t>
    </rPh>
    <rPh sb="6" eb="8">
      <t>ゴカン</t>
    </rPh>
    <rPh sb="8" eb="9">
      <t>ヒョウ</t>
    </rPh>
    <phoneticPr fontId="3"/>
  </si>
  <si>
    <t>高っ！</t>
    <rPh sb="0" eb="1">
      <t>タカ</t>
    </rPh>
    <phoneticPr fontId="3"/>
  </si>
  <si>
    <t>金利の記入に間違いはありませんか？</t>
    <rPh sb="0" eb="2">
      <t>キンリ</t>
    </rPh>
    <rPh sb="3" eb="5">
      <t>キニュウ</t>
    </rPh>
    <rPh sb="6" eb="8">
      <t>マチガ</t>
    </rPh>
    <phoneticPr fontId="3"/>
  </si>
  <si>
    <t>期間の入力に間違いはありませんか？</t>
    <rPh sb="0" eb="2">
      <t>キカン</t>
    </rPh>
    <rPh sb="3" eb="5">
      <t>ニュウリョク</t>
    </rPh>
    <rPh sb="6" eb="8">
      <t>マチガ</t>
    </rPh>
    <phoneticPr fontId="3"/>
  </si>
  <si>
    <t>←エラー表示</t>
    <rPh sb="4" eb="6">
      <t>ヒョウジ</t>
    </rPh>
    <phoneticPr fontId="3"/>
  </si>
  <si>
    <t>入力漏れ～金利までのエラー数⇒</t>
    <rPh sb="0" eb="2">
      <t>ニュウリョク</t>
    </rPh>
    <rPh sb="2" eb="3">
      <t>モ</t>
    </rPh>
    <rPh sb="5" eb="7">
      <t>キンリ</t>
    </rPh>
    <rPh sb="13" eb="14">
      <t>スウ</t>
    </rPh>
    <phoneticPr fontId="3"/>
  </si>
  <si>
    <t>全エラー数⇒</t>
    <rPh sb="0" eb="1">
      <t>ゼン</t>
    </rPh>
    <rPh sb="4" eb="5">
      <t>スウ</t>
    </rPh>
    <phoneticPr fontId="3"/>
  </si>
  <si>
    <t>千円</t>
    <rPh sb="0" eb="2">
      <t>センエン</t>
    </rPh>
    <phoneticPr fontId="3"/>
  </si>
  <si>
    <t>単価上限</t>
    <rPh sb="0" eb="2">
      <t>タンカ</t>
    </rPh>
    <rPh sb="2" eb="4">
      <t>ジョウゲン</t>
    </rPh>
    <phoneticPr fontId="3"/>
  </si>
  <si>
    <t>額無</t>
    <rPh sb="0" eb="1">
      <t>ガク</t>
    </rPh>
    <rPh sb="1" eb="2">
      <t>ム</t>
    </rPh>
    <phoneticPr fontId="3"/>
  </si>
  <si>
    <t>数無</t>
    <rPh sb="0" eb="1">
      <t>スウ</t>
    </rPh>
    <rPh sb="1" eb="2">
      <t>ム</t>
    </rPh>
    <phoneticPr fontId="3"/>
  </si>
  <si>
    <t>貸付総額が未記入。</t>
    <rPh sb="0" eb="2">
      <t>カシツ</t>
    </rPh>
    <rPh sb="2" eb="4">
      <t>ソウガク</t>
    </rPh>
    <rPh sb="5" eb="8">
      <t>ミキニュウ</t>
    </rPh>
    <phoneticPr fontId="3"/>
  </si>
  <si>
    <t>貸付件数が未記入。</t>
    <rPh sb="0" eb="2">
      <t>カシツ</t>
    </rPh>
    <rPh sb="2" eb="4">
      <t>ケンスウ</t>
    </rPh>
    <rPh sb="5" eb="8">
      <t>ミキニュウ</t>
    </rPh>
    <phoneticPr fontId="3"/>
  </si>
  <si>
    <t>　</t>
    <phoneticPr fontId="3"/>
  </si>
  <si>
    <t xml:space="preserve">  件</t>
    <rPh sb="2" eb="3">
      <t>ケン</t>
    </rPh>
    <phoneticPr fontId="3"/>
  </si>
  <si>
    <t xml:space="preserve"> </t>
    <phoneticPr fontId="3"/>
  </si>
  <si>
    <t xml:space="preserve"> </t>
    <phoneticPr fontId="3"/>
  </si>
  <si>
    <t xml:space="preserve"> </t>
    <phoneticPr fontId="3"/>
  </si>
  <si>
    <t>件数</t>
    <rPh sb="0" eb="2">
      <t>ケンスウ</t>
    </rPh>
    <phoneticPr fontId="3"/>
  </si>
  <si>
    <t>残高</t>
    <rPh sb="0" eb="2">
      <t>ザンダカ</t>
    </rPh>
    <phoneticPr fontId="3"/>
  </si>
  <si>
    <t>(03)</t>
  </si>
  <si>
    <t>(04)</t>
  </si>
  <si>
    <t>(05)</t>
  </si>
  <si>
    <t>(06)</t>
  </si>
  <si>
    <t>(07)</t>
  </si>
  <si>
    <t>(08)</t>
  </si>
  <si>
    <t>(09)</t>
  </si>
  <si>
    <t>(10)</t>
  </si>
  <si>
    <t>(11)</t>
  </si>
  <si>
    <t>(12)</t>
  </si>
  <si>
    <t>(13)</t>
  </si>
  <si>
    <t>(14)</t>
  </si>
  <si>
    <t>(15)</t>
  </si>
  <si>
    <t>(N01)</t>
    <phoneticPr fontId="3"/>
  </si>
  <si>
    <t>(N02)</t>
  </si>
  <si>
    <t>(N03)</t>
  </si>
  <si>
    <t>(N04)</t>
  </si>
  <si>
    <t>(N05)</t>
  </si>
  <si>
    <t>(N06)</t>
  </si>
  <si>
    <t>(N07)</t>
  </si>
  <si>
    <t>(N08)</t>
  </si>
  <si>
    <t>(N09)</t>
  </si>
  <si>
    <t>(N10)</t>
  </si>
  <si>
    <t>(N11)</t>
  </si>
  <si>
    <t>(N12)</t>
  </si>
  <si>
    <t>(N13)</t>
  </si>
  <si>
    <t>(N14)</t>
  </si>
  <si>
    <t>(N15)</t>
  </si>
  <si>
    <t>第　　　　　号</t>
    <rPh sb="0" eb="1">
      <t>ダイ</t>
    </rPh>
    <rPh sb="6" eb="7">
      <t>ゴウ</t>
    </rPh>
    <phoneticPr fontId="3"/>
  </si>
  <si>
    <t>(      )</t>
    <phoneticPr fontId="3"/>
  </si>
  <si>
    <t xml:space="preserve">(        )        -   </t>
    <phoneticPr fontId="3"/>
  </si>
  <si>
    <t>から</t>
    <phoneticPr fontId="3"/>
  </si>
  <si>
    <t>までの業務の状況を次のとおり報告いたします。</t>
    <rPh sb="3" eb="5">
      <t>ギョウム</t>
    </rPh>
    <rPh sb="6" eb="8">
      <t>ジョウキョウ</t>
    </rPh>
    <rPh sb="9" eb="10">
      <t>ツギ</t>
    </rPh>
    <rPh sb="14" eb="16">
      <t>ホウコク</t>
    </rPh>
    <phoneticPr fontId="3"/>
  </si>
  <si>
    <t>金利</t>
    <rPh sb="0" eb="2">
      <t>キンリ</t>
    </rPh>
    <phoneticPr fontId="3"/>
  </si>
  <si>
    <t>(01)</t>
    <phoneticPr fontId="3"/>
  </si>
  <si>
    <t>(02)</t>
    <phoneticPr fontId="3"/>
  </si>
  <si>
    <t xml:space="preserve"> 氏名、商号
 又は名称</t>
    <rPh sb="1" eb="3">
      <t>シメイ</t>
    </rPh>
    <rPh sb="4" eb="6">
      <t>ショウゴウ</t>
    </rPh>
    <rPh sb="8" eb="9">
      <t>マタ</t>
    </rPh>
    <rPh sb="10" eb="12">
      <t>メイショウ</t>
    </rPh>
    <phoneticPr fontId="4"/>
  </si>
  <si>
    <t>４　各表の残高の単位（百万円、千円）未満の端数は、特に注記がない限り切り捨てて記載する。
　このため、各表の残高内訳の合計は「合計」（又は「計」）欄の残高と合致しない場合がある。</t>
    <rPh sb="5" eb="7">
      <t>ザンダカ</t>
    </rPh>
    <rPh sb="11" eb="14">
      <t>ヒャクマンエン</t>
    </rPh>
    <rPh sb="15" eb="17">
      <t>センエン</t>
    </rPh>
    <rPh sb="25" eb="26">
      <t>トク</t>
    </rPh>
    <rPh sb="27" eb="29">
      <t>チュウキ</t>
    </rPh>
    <rPh sb="32" eb="33">
      <t>カギ</t>
    </rPh>
    <rPh sb="51" eb="53">
      <t>カクヒョウ</t>
    </rPh>
    <rPh sb="54" eb="56">
      <t>ザンダカ</t>
    </rPh>
    <rPh sb="56" eb="58">
      <t>ウチワケ</t>
    </rPh>
    <rPh sb="59" eb="61">
      <t>ゴウケイ</t>
    </rPh>
    <rPh sb="63" eb="65">
      <t>ゴウケイ</t>
    </rPh>
    <rPh sb="67" eb="68">
      <t>マタ</t>
    </rPh>
    <rPh sb="70" eb="71">
      <t>ケイ</t>
    </rPh>
    <rPh sb="73" eb="74">
      <t>ラン</t>
    </rPh>
    <rPh sb="75" eb="77">
      <t>ザンダカ</t>
    </rPh>
    <rPh sb="78" eb="80">
      <t>ガッチ</t>
    </rPh>
    <rPh sb="83" eb="85">
      <t>バアイ</t>
    </rPh>
    <phoneticPr fontId="4"/>
  </si>
  <si>
    <t>６　各表中、貸付残高等の実績がない場合は「-」、単位未満の場合は「0」と記載する。</t>
    <phoneticPr fontId="3"/>
  </si>
  <si>
    <t>　「個人」欄の残高は、「表１」の消費者向計の残高と一致する。</t>
    <phoneticPr fontId="4"/>
  </si>
  <si>
    <t>　「特定非営利活動法人」とは、特定非営利活動促進法（平成10年法律第7号）第10条の規定に基づき設立さ
れた特定非営利活動法人をいう。　</t>
    <phoneticPr fontId="3"/>
  </si>
  <si>
    <t>特定非営利活動法人</t>
    <rPh sb="0" eb="2">
      <t>トクテイ</t>
    </rPh>
    <rPh sb="2" eb="5">
      <t>ヒエイリ</t>
    </rPh>
    <rPh sb="5" eb="7">
      <t>カツドウ</t>
    </rPh>
    <rPh sb="7" eb="9">
      <t>ホウジン</t>
    </rPh>
    <phoneticPr fontId="3"/>
  </si>
  <si>
    <t>　「合計」欄の件数及び残高は、「表１」の消費者向無担保貸付金の件数及び残高と一致する。</t>
    <rPh sb="2" eb="4">
      <t>ゴウケイ</t>
    </rPh>
    <rPh sb="5" eb="6">
      <t>ラン</t>
    </rPh>
    <rPh sb="7" eb="9">
      <t>ケンスウ</t>
    </rPh>
    <rPh sb="9" eb="10">
      <t>オヨ</t>
    </rPh>
    <rPh sb="11" eb="13">
      <t>ザンダカ</t>
    </rPh>
    <rPh sb="16" eb="17">
      <t>ヒョウ</t>
    </rPh>
    <rPh sb="20" eb="23">
      <t>ショウヒシャ</t>
    </rPh>
    <rPh sb="23" eb="24">
      <t>ム</t>
    </rPh>
    <rPh sb="24" eb="27">
      <t>ムタンポ</t>
    </rPh>
    <rPh sb="27" eb="29">
      <t>カシツケ</t>
    </rPh>
    <rPh sb="29" eb="30">
      <t>キン</t>
    </rPh>
    <rPh sb="31" eb="33">
      <t>ケンスウ</t>
    </rPh>
    <rPh sb="33" eb="34">
      <t>オヨ</t>
    </rPh>
    <rPh sb="35" eb="37">
      <t>ザンダカ</t>
    </rPh>
    <rPh sb="38" eb="40">
      <t>イッチ</t>
    </rPh>
    <phoneticPr fontId="4"/>
  </si>
  <si>
    <t>　新規貸付件数は、当該年度に行った新規顧客に対する初回貸付の件数を記載する。</t>
    <rPh sb="1" eb="3">
      <t>シンキ</t>
    </rPh>
    <rPh sb="3" eb="5">
      <t>カシツケ</t>
    </rPh>
    <rPh sb="5" eb="7">
      <t>ケンスウ</t>
    </rPh>
    <rPh sb="9" eb="11">
      <t>トウガイ</t>
    </rPh>
    <rPh sb="11" eb="13">
      <t>ネンド</t>
    </rPh>
    <rPh sb="14" eb="15">
      <t>オコナ</t>
    </rPh>
    <rPh sb="17" eb="19">
      <t>シンキ</t>
    </rPh>
    <rPh sb="19" eb="21">
      <t>コキャク</t>
    </rPh>
    <rPh sb="22" eb="23">
      <t>タイ</t>
    </rPh>
    <rPh sb="25" eb="27">
      <t>ショカイ</t>
    </rPh>
    <rPh sb="27" eb="29">
      <t>カシツケ</t>
    </rPh>
    <rPh sb="30" eb="32">
      <t>ケンスウ</t>
    </rPh>
    <rPh sb="33" eb="35">
      <t>キサイ</t>
    </rPh>
    <phoneticPr fontId="4"/>
  </si>
  <si>
    <t>　「(2-1)　新規貸付状況」を記載した場合には、本表(2-2)の記載は不要とする。</t>
    <rPh sb="8" eb="10">
      <t>シンキ</t>
    </rPh>
    <rPh sb="16" eb="18">
      <t>キサイ</t>
    </rPh>
    <rPh sb="20" eb="22">
      <t>バアイ</t>
    </rPh>
    <rPh sb="33" eb="35">
      <t>キサイ</t>
    </rPh>
    <rPh sb="36" eb="38">
      <t>フヨウ</t>
    </rPh>
    <phoneticPr fontId="4"/>
  </si>
  <si>
    <t xml:space="preserve"> 所属</t>
    <rPh sb="1" eb="3">
      <t>ショゾク</t>
    </rPh>
    <phoneticPr fontId="3"/>
  </si>
  <si>
    <t xml:space="preserve"> 氏名</t>
    <rPh sb="1" eb="3">
      <t>シメイ</t>
    </rPh>
    <phoneticPr fontId="3"/>
  </si>
  <si>
    <t xml:space="preserve"> 電話番号</t>
    <rPh sb="1" eb="3">
      <t>デンワ</t>
    </rPh>
    <rPh sb="3" eb="5">
      <t>バンゴウ</t>
    </rPh>
    <phoneticPr fontId="4"/>
  </si>
  <si>
    <t>新規申込件数の数値を超えています。</t>
    <rPh sb="0" eb="2">
      <t>シンキ</t>
    </rPh>
    <rPh sb="2" eb="4">
      <t>モウシコ</t>
    </rPh>
    <rPh sb="4" eb="6">
      <t>ケンスウ</t>
    </rPh>
    <rPh sb="7" eb="9">
      <t>スウチ</t>
    </rPh>
    <rPh sb="10" eb="11">
      <t>コ</t>
    </rPh>
    <phoneticPr fontId="3"/>
  </si>
  <si>
    <t>12表内における整合性</t>
    <rPh sb="2" eb="3">
      <t>ヒョウ</t>
    </rPh>
    <rPh sb="3" eb="4">
      <t>ナイ</t>
    </rPh>
    <rPh sb="8" eb="11">
      <t>セイゴウセイ</t>
    </rPh>
    <phoneticPr fontId="3"/>
  </si>
  <si>
    <t>申無</t>
    <rPh sb="0" eb="1">
      <t>モウ</t>
    </rPh>
    <rPh sb="1" eb="2">
      <t>ナ</t>
    </rPh>
    <phoneticPr fontId="3"/>
  </si>
  <si>
    <t>新規契約件数の数値を超えています。</t>
    <rPh sb="0" eb="2">
      <t>シンキ</t>
    </rPh>
    <rPh sb="2" eb="4">
      <t>ケイヤク</t>
    </rPh>
    <rPh sb="4" eb="6">
      <t>ケンスウ</t>
    </rPh>
    <rPh sb="7" eb="9">
      <t>スウチ</t>
    </rPh>
    <rPh sb="10" eb="11">
      <t>コ</t>
    </rPh>
    <phoneticPr fontId="3"/>
  </si>
  <si>
    <t>正契大</t>
    <rPh sb="0" eb="1">
      <t>セイ</t>
    </rPh>
    <rPh sb="1" eb="2">
      <t>チギリ</t>
    </rPh>
    <rPh sb="2" eb="3">
      <t>ダイ</t>
    </rPh>
    <phoneticPr fontId="3"/>
  </si>
  <si>
    <t>新規申込件数が未記入。</t>
    <rPh sb="0" eb="2">
      <t>シンキ</t>
    </rPh>
    <rPh sb="2" eb="4">
      <t>モウシコ</t>
    </rPh>
    <rPh sb="4" eb="6">
      <t>ケンスウ</t>
    </rPh>
    <rPh sb="7" eb="8">
      <t>ミ</t>
    </rPh>
    <rPh sb="8" eb="10">
      <t>キニュウ</t>
    </rPh>
    <phoneticPr fontId="3"/>
  </si>
  <si>
    <t>表１との整合性</t>
    <phoneticPr fontId="3"/>
  </si>
  <si>
    <t>←いずれかの欄に○印をご記載下さい！</t>
    <rPh sb="6" eb="7">
      <t>ラン</t>
    </rPh>
    <rPh sb="9" eb="10">
      <t>ジルシ</t>
    </rPh>
    <rPh sb="12" eb="14">
      <t>キサイ</t>
    </rPh>
    <rPh sb="14" eb="15">
      <t>クダ</t>
    </rPh>
    <phoneticPr fontId="3"/>
  </si>
  <si>
    <t>１　本報告書は、法の規制を受ける貸付けについて、直近の3月31日時点の計数等を記載する。</t>
    <phoneticPr fontId="4"/>
  </si>
  <si>
    <t>　業種別貸付残高は貸付先の主な事業（過去１年間における総売上高のうち割合の最も高いもの）により分類
する。</t>
    <rPh sb="1" eb="3">
      <t>ギョウシュ</t>
    </rPh>
    <rPh sb="3" eb="4">
      <t>ベツ</t>
    </rPh>
    <rPh sb="4" eb="6">
      <t>カシツケ</t>
    </rPh>
    <rPh sb="6" eb="8">
      <t>ザンダカ</t>
    </rPh>
    <rPh sb="9" eb="11">
      <t>カシツケ</t>
    </rPh>
    <rPh sb="11" eb="12">
      <t>サキ</t>
    </rPh>
    <rPh sb="13" eb="14">
      <t>オモ</t>
    </rPh>
    <rPh sb="15" eb="17">
      <t>ジギョウ</t>
    </rPh>
    <rPh sb="18" eb="20">
      <t>カコ</t>
    </rPh>
    <rPh sb="21" eb="22">
      <t>ネン</t>
    </rPh>
    <rPh sb="22" eb="23">
      <t>マ</t>
    </rPh>
    <rPh sb="27" eb="28">
      <t>ソウ</t>
    </rPh>
    <rPh sb="28" eb="31">
      <t>ウリアゲダカ</t>
    </rPh>
    <rPh sb="34" eb="36">
      <t>ワリアイ</t>
    </rPh>
    <rPh sb="37" eb="38">
      <t>モット</t>
    </rPh>
    <rPh sb="39" eb="40">
      <t>タカ</t>
    </rPh>
    <rPh sb="47" eb="48">
      <t>ブン</t>
    </rPh>
    <rPh sb="48" eb="49">
      <t>タグイ</t>
    </rPh>
    <phoneticPr fontId="4"/>
  </si>
  <si>
    <t>表１の「関係会社向」けの範囲</t>
    <rPh sb="0" eb="1">
      <t>ヒョウ</t>
    </rPh>
    <rPh sb="4" eb="6">
      <t>カンケイ</t>
    </rPh>
    <rPh sb="6" eb="8">
      <t>カイシャ</t>
    </rPh>
    <rPh sb="8" eb="9">
      <t>ム</t>
    </rPh>
    <rPh sb="12" eb="14">
      <t>ハンイ</t>
    </rPh>
    <phoneticPr fontId="3"/>
  </si>
  <si>
    <t>　「関係会社」とは、提出業者の親会社、子会社及び関連会社並びに提出業者が他の会社等の関連会社
である場合における当該他の会社等をいう。
　表１の「関係会社向」の範囲は、業務報告書提出業者の関係会社及び同提出業者の親会社の関係会社
に対する貸付けとする。（法の規制を受ける貸付けに限る。）</t>
    <rPh sb="84" eb="86">
      <t>ギョウム</t>
    </rPh>
    <rPh sb="86" eb="89">
      <t>ホウコクショ</t>
    </rPh>
    <rPh sb="100" eb="101">
      <t>ドウ</t>
    </rPh>
    <phoneticPr fontId="3"/>
  </si>
  <si>
    <t>新規契約件数の数値を下回っています。</t>
    <rPh sb="10" eb="12">
      <t>シタマワ</t>
    </rPh>
    <phoneticPr fontId="3"/>
  </si>
  <si>
    <t>正貸大</t>
    <rPh sb="0" eb="1">
      <t>セイ</t>
    </rPh>
    <rPh sb="1" eb="2">
      <t>カ</t>
    </rPh>
    <rPh sb="2" eb="3">
      <t>ダイ</t>
    </rPh>
    <phoneticPr fontId="3"/>
  </si>
  <si>
    <t>正当小</t>
    <rPh sb="0" eb="1">
      <t>セイ</t>
    </rPh>
    <rPh sb="1" eb="2">
      <t>トウ</t>
    </rPh>
    <rPh sb="2" eb="3">
      <t>ショウ</t>
    </rPh>
    <phoneticPr fontId="3"/>
  </si>
  <si>
    <t>　　　　　　　　　　　　　　　先数・残高
業　種　別</t>
    <rPh sb="15" eb="16">
      <t>サキ</t>
    </rPh>
    <rPh sb="21" eb="22">
      <t>ギョウ</t>
    </rPh>
    <rPh sb="23" eb="24">
      <t>タネ</t>
    </rPh>
    <phoneticPr fontId="3"/>
  </si>
  <si>
    <t>兵庫県神戸県民局長</t>
    <rPh sb="0" eb="3">
      <t>ヒョウゴケン</t>
    </rPh>
    <rPh sb="3" eb="5">
      <t>コウベ</t>
    </rPh>
    <rPh sb="5" eb="7">
      <t>ケンミン</t>
    </rPh>
    <rPh sb="7" eb="9">
      <t>キョクチョウ</t>
    </rPh>
    <phoneticPr fontId="3"/>
  </si>
  <si>
    <t>兵庫県県阪神南民局長</t>
    <rPh sb="0" eb="3">
      <t>ヒョウゴケン</t>
    </rPh>
    <rPh sb="3" eb="4">
      <t>ケン</t>
    </rPh>
    <rPh sb="4" eb="6">
      <t>ハンシン</t>
    </rPh>
    <rPh sb="6" eb="7">
      <t>ミナミ</t>
    </rPh>
    <rPh sb="7" eb="8">
      <t>ミン</t>
    </rPh>
    <rPh sb="8" eb="10">
      <t>キョクチョウ</t>
    </rPh>
    <phoneticPr fontId="3"/>
  </si>
  <si>
    <t>兵庫県県阪神北民局長</t>
    <rPh sb="0" eb="3">
      <t>ヒョウゴケン</t>
    </rPh>
    <rPh sb="3" eb="4">
      <t>ケン</t>
    </rPh>
    <rPh sb="4" eb="6">
      <t>ハンシン</t>
    </rPh>
    <rPh sb="6" eb="7">
      <t>キタ</t>
    </rPh>
    <rPh sb="7" eb="8">
      <t>ミン</t>
    </rPh>
    <rPh sb="8" eb="10">
      <t>キョクチョウ</t>
    </rPh>
    <phoneticPr fontId="3"/>
  </si>
  <si>
    <t>兵庫県東播磨県民局長</t>
    <rPh sb="0" eb="3">
      <t>ヒョウゴケン</t>
    </rPh>
    <rPh sb="3" eb="4">
      <t>ヒガシ</t>
    </rPh>
    <rPh sb="4" eb="6">
      <t>ハリマ</t>
    </rPh>
    <rPh sb="6" eb="8">
      <t>ケンミン</t>
    </rPh>
    <rPh sb="8" eb="10">
      <t>キョクチョウ</t>
    </rPh>
    <phoneticPr fontId="3"/>
  </si>
  <si>
    <t>兵庫県北播磨県民局長</t>
    <rPh sb="0" eb="3">
      <t>ヒョウゴケン</t>
    </rPh>
    <rPh sb="3" eb="4">
      <t>キタ</t>
    </rPh>
    <rPh sb="4" eb="6">
      <t>ハリマ</t>
    </rPh>
    <rPh sb="6" eb="8">
      <t>ケンミン</t>
    </rPh>
    <rPh sb="8" eb="10">
      <t>キョクチョウ</t>
    </rPh>
    <phoneticPr fontId="3"/>
  </si>
  <si>
    <t>兵庫県中播磨県民局長</t>
    <rPh sb="0" eb="3">
      <t>ヒョウゴケン</t>
    </rPh>
    <rPh sb="3" eb="4">
      <t>ナカ</t>
    </rPh>
    <rPh sb="4" eb="6">
      <t>ハリマ</t>
    </rPh>
    <rPh sb="6" eb="8">
      <t>ケンミン</t>
    </rPh>
    <rPh sb="8" eb="10">
      <t>キョクチョウ</t>
    </rPh>
    <phoneticPr fontId="3"/>
  </si>
  <si>
    <t>兵庫県西播磨県民局長</t>
    <rPh sb="0" eb="3">
      <t>ヒョウゴケン</t>
    </rPh>
    <rPh sb="3" eb="4">
      <t>ニシ</t>
    </rPh>
    <rPh sb="4" eb="6">
      <t>ハリマ</t>
    </rPh>
    <rPh sb="6" eb="8">
      <t>ケンミン</t>
    </rPh>
    <rPh sb="8" eb="10">
      <t>キョクチョウ</t>
    </rPh>
    <phoneticPr fontId="3"/>
  </si>
  <si>
    <t>兵庫県但馬県民局長</t>
    <rPh sb="0" eb="3">
      <t>ヒョウゴケン</t>
    </rPh>
    <rPh sb="3" eb="5">
      <t>タジマ</t>
    </rPh>
    <rPh sb="5" eb="7">
      <t>ケンミン</t>
    </rPh>
    <rPh sb="7" eb="9">
      <t>キョクチョウ</t>
    </rPh>
    <phoneticPr fontId="3"/>
  </si>
  <si>
    <t>兵庫県丹波県民局長</t>
    <rPh sb="0" eb="3">
      <t>ヒョウゴケン</t>
    </rPh>
    <rPh sb="3" eb="5">
      <t>タンバ</t>
    </rPh>
    <rPh sb="5" eb="7">
      <t>ケンミン</t>
    </rPh>
    <rPh sb="7" eb="9">
      <t>キョクチョウ</t>
    </rPh>
    <phoneticPr fontId="3"/>
  </si>
  <si>
    <t>兵庫県淡路県民局長</t>
    <rPh sb="0" eb="3">
      <t>ヒョウゴケン</t>
    </rPh>
    <rPh sb="3" eb="5">
      <t>アワジ</t>
    </rPh>
    <rPh sb="5" eb="7">
      <t>ケンミン</t>
    </rPh>
    <rPh sb="7" eb="9">
      <t>キョクチョウ</t>
    </rPh>
    <phoneticPr fontId="3"/>
  </si>
  <si>
    <t>連絡者</t>
    <rPh sb="0" eb="3">
      <t>レンラクシャ</t>
    </rPh>
    <phoneticPr fontId="4"/>
  </si>
  <si>
    <t>表示</t>
    <phoneticPr fontId="3"/>
  </si>
  <si>
    <t>１　貸金業協会に加盟している</t>
    <rPh sb="2" eb="4">
      <t>カシキン</t>
    </rPh>
    <rPh sb="4" eb="5">
      <t>ギョウ</t>
    </rPh>
    <rPh sb="5" eb="7">
      <t>キョウカイ</t>
    </rPh>
    <rPh sb="8" eb="10">
      <t>カメイ</t>
    </rPh>
    <phoneticPr fontId="4"/>
  </si>
  <si>
    <t>←１～12及び13両方の欄に○印が記載されています！</t>
    <rPh sb="5" eb="6">
      <t>オヨ</t>
    </rPh>
    <rPh sb="9" eb="11">
      <t>リョウホウ</t>
    </rPh>
    <rPh sb="12" eb="13">
      <t>ラン</t>
    </rPh>
    <rPh sb="15" eb="16">
      <t>ジルシ</t>
    </rPh>
    <rPh sb="17" eb="19">
      <t>キサイ</t>
    </rPh>
    <phoneticPr fontId="3"/>
  </si>
  <si>
    <t>１</t>
    <phoneticPr fontId="4"/>
  </si>
  <si>
    <t>　一般社団法人等とは、一般社団法人、一般財団法人、公益社団法人、公益財団法人等をいう。</t>
    <phoneticPr fontId="3"/>
  </si>
  <si>
    <t>（日本産業規格Ａ４）</t>
    <rPh sb="3" eb="5">
      <t>サンギョウ</t>
    </rPh>
    <rPh sb="5" eb="7">
      <t>キカク</t>
    </rPh>
    <phoneticPr fontId="4"/>
  </si>
  <si>
    <t>表示</t>
    <phoneticPr fontId="3"/>
  </si>
  <si>
    <t>表示</t>
    <phoneticPr fontId="3"/>
  </si>
  <si>
    <t>表示</t>
    <phoneticPr fontId="3"/>
  </si>
  <si>
    <t>残高の集計方法等について</t>
    <rPh sb="0" eb="2">
      <t>ザンダカ</t>
    </rPh>
    <rPh sb="3" eb="5">
      <t>シュウケイ</t>
    </rPh>
    <rPh sb="5" eb="7">
      <t>ホウホウ</t>
    </rPh>
    <rPh sb="7" eb="8">
      <t>トウ</t>
    </rPh>
    <phoneticPr fontId="4"/>
  </si>
  <si>
    <t>◆業務報告書「目次」の記載上の注意４</t>
    <rPh sb="1" eb="3">
      <t>ギョウム</t>
    </rPh>
    <rPh sb="3" eb="6">
      <t>ホウコクショ</t>
    </rPh>
    <rPh sb="7" eb="9">
      <t>モクジ</t>
    </rPh>
    <rPh sb="11" eb="13">
      <t>キサイ</t>
    </rPh>
    <rPh sb="13" eb="14">
      <t>ジョウ</t>
    </rPh>
    <rPh sb="15" eb="17">
      <t>チュウイ</t>
    </rPh>
    <phoneticPr fontId="4"/>
  </si>
  <si>
    <t>　・各表の残高内訳欄については、それぞれ単位未満の端数を切り捨てて下さい。</t>
    <rPh sb="2" eb="4">
      <t>カクヒョウ</t>
    </rPh>
    <rPh sb="5" eb="7">
      <t>ザンダカ</t>
    </rPh>
    <rPh sb="7" eb="9">
      <t>ウチワケ</t>
    </rPh>
    <rPh sb="9" eb="10">
      <t>ラン</t>
    </rPh>
    <rPh sb="20" eb="22">
      <t>タンイ</t>
    </rPh>
    <rPh sb="22" eb="24">
      <t>ミマン</t>
    </rPh>
    <rPh sb="25" eb="27">
      <t>ハスウ</t>
    </rPh>
    <rPh sb="28" eb="29">
      <t>キ</t>
    </rPh>
    <rPh sb="30" eb="31">
      <t>ス</t>
    </rPh>
    <rPh sb="33" eb="34">
      <t>クダ</t>
    </rPh>
    <phoneticPr fontId="4"/>
  </si>
  <si>
    <t>　・各表の「計」や「合計」は、各社で集計した貸付金残高の合計額について単位未満の</t>
    <rPh sb="2" eb="4">
      <t>カクヒョウ</t>
    </rPh>
    <rPh sb="6" eb="7">
      <t>ケイ</t>
    </rPh>
    <rPh sb="10" eb="12">
      <t>ゴウケイ</t>
    </rPh>
    <rPh sb="15" eb="17">
      <t>カクシャ</t>
    </rPh>
    <rPh sb="18" eb="20">
      <t>シュウケイ</t>
    </rPh>
    <rPh sb="22" eb="25">
      <t>カシツケキン</t>
    </rPh>
    <rPh sb="25" eb="27">
      <t>ザンダカ</t>
    </rPh>
    <rPh sb="28" eb="30">
      <t>ゴウケイ</t>
    </rPh>
    <rPh sb="30" eb="31">
      <t>ガク</t>
    </rPh>
    <rPh sb="35" eb="37">
      <t>タンイ</t>
    </rPh>
    <rPh sb="37" eb="39">
      <t>ミマン</t>
    </rPh>
    <phoneticPr fontId="4"/>
  </si>
  <si>
    <t>　　端数を切り捨てて下さい。</t>
    <rPh sb="2" eb="4">
      <t>ハスウ</t>
    </rPh>
    <rPh sb="5" eb="6">
      <t>キ</t>
    </rPh>
    <rPh sb="7" eb="8">
      <t>ス</t>
    </rPh>
    <rPh sb="10" eb="11">
      <t>クダ</t>
    </rPh>
    <phoneticPr fontId="4"/>
  </si>
  <si>
    <t>　　※「計」や「合計」の残高は、残高内訳欄の数値の合計と異なる場合がありますので注意</t>
    <rPh sb="4" eb="5">
      <t>ケイ</t>
    </rPh>
    <rPh sb="8" eb="10">
      <t>ゴウケイ</t>
    </rPh>
    <rPh sb="12" eb="14">
      <t>ザンダカ</t>
    </rPh>
    <rPh sb="28" eb="29">
      <t>コト</t>
    </rPh>
    <rPh sb="31" eb="33">
      <t>バアイ</t>
    </rPh>
    <rPh sb="40" eb="42">
      <t>チュウイ</t>
    </rPh>
    <phoneticPr fontId="4"/>
  </si>
  <si>
    <t>　　　して下さい。</t>
    <rPh sb="5" eb="6">
      <t>クダ</t>
    </rPh>
    <phoneticPr fontId="4"/>
  </si>
  <si>
    <t>　　　　各表の残高内訳の「合計」　≦　「合計」　→　【正】</t>
    <rPh sb="4" eb="6">
      <t>カクヒョウ</t>
    </rPh>
    <rPh sb="7" eb="9">
      <t>ザンダカ</t>
    </rPh>
    <rPh sb="9" eb="11">
      <t>ウチワケ</t>
    </rPh>
    <rPh sb="13" eb="15">
      <t>ゴウケイ</t>
    </rPh>
    <rPh sb="20" eb="22">
      <t>ゴウケイ</t>
    </rPh>
    <phoneticPr fontId="4"/>
  </si>
  <si>
    <t>　　　　各表の残高内訳の「合計」　＞　「合計」　→　【誤】</t>
    <rPh sb="4" eb="6">
      <t>カクヒョウ</t>
    </rPh>
    <rPh sb="7" eb="9">
      <t>ザンダカ</t>
    </rPh>
    <rPh sb="9" eb="11">
      <t>ウチワケ</t>
    </rPh>
    <rPh sb="13" eb="15">
      <t>ゴウケイ</t>
    </rPh>
    <rPh sb="20" eb="22">
      <t>ゴウケイ</t>
    </rPh>
    <phoneticPr fontId="4"/>
  </si>
  <si>
    <r>
      <t>・残高内訳欄毎の構成割合は、</t>
    </r>
    <r>
      <rPr>
        <u/>
        <sz val="10"/>
        <rFont val="ＭＳ 明朝"/>
        <family val="1"/>
        <charset val="128"/>
      </rPr>
      <t>残高内訳欄の切捨て処理した額（分子）</t>
    </r>
    <r>
      <rPr>
        <sz val="11"/>
        <rFont val="ＭＳ Ｐゴシック"/>
        <family val="3"/>
        <charset val="128"/>
      </rPr>
      <t>を</t>
    </r>
    <r>
      <rPr>
        <u/>
        <sz val="10"/>
        <rFont val="ＭＳ 明朝"/>
        <family val="1"/>
        <charset val="128"/>
      </rPr>
      <t>「合計」欄の額（分母）</t>
    </r>
    <r>
      <rPr>
        <sz val="11"/>
        <rFont val="ＭＳ Ｐゴシック"/>
        <family val="3"/>
        <charset val="128"/>
      </rPr>
      <t/>
    </r>
    <rPh sb="1" eb="3">
      <t>ザンダカ</t>
    </rPh>
    <rPh sb="3" eb="5">
      <t>ウチワケ</t>
    </rPh>
    <rPh sb="5" eb="6">
      <t>ラン</t>
    </rPh>
    <rPh sb="6" eb="7">
      <t>ゴト</t>
    </rPh>
    <rPh sb="8" eb="10">
      <t>コウセイ</t>
    </rPh>
    <rPh sb="10" eb="12">
      <t>ワリアイ</t>
    </rPh>
    <rPh sb="14" eb="19">
      <t>ザンダカウチワケラン</t>
    </rPh>
    <rPh sb="20" eb="22">
      <t>キリス</t>
    </rPh>
    <rPh sb="23" eb="25">
      <t>ショリ</t>
    </rPh>
    <rPh sb="27" eb="28">
      <t>ガク</t>
    </rPh>
    <rPh sb="29" eb="31">
      <t>ブンシ</t>
    </rPh>
    <rPh sb="34" eb="36">
      <t>ゴウケイ</t>
    </rPh>
    <rPh sb="37" eb="38">
      <t>ラン</t>
    </rPh>
    <rPh sb="39" eb="40">
      <t>ガク</t>
    </rPh>
    <rPh sb="41" eb="43">
      <t>ブンボ</t>
    </rPh>
    <phoneticPr fontId="4"/>
  </si>
  <si>
    <r>
      <t>　</t>
    </r>
    <r>
      <rPr>
        <u/>
        <sz val="10"/>
        <rFont val="ＭＳ 明朝"/>
        <family val="1"/>
        <charset val="128"/>
      </rPr>
      <t>で除した数値</t>
    </r>
    <r>
      <rPr>
        <sz val="11"/>
        <rFont val="ＭＳ Ｐゴシック"/>
        <family val="3"/>
        <charset val="128"/>
      </rPr>
      <t>となります。従って、残高内訳欄の各構成割合の数値を合算しても１００％になら</t>
    </r>
    <rPh sb="13" eb="14">
      <t>シタガ</t>
    </rPh>
    <rPh sb="17" eb="19">
      <t>ザンダカ</t>
    </rPh>
    <rPh sb="19" eb="21">
      <t>ウチワケ</t>
    </rPh>
    <rPh sb="21" eb="22">
      <t>ラン</t>
    </rPh>
    <rPh sb="23" eb="26">
      <t>カクコウセイ</t>
    </rPh>
    <rPh sb="26" eb="28">
      <t>ワリアイ</t>
    </rPh>
    <rPh sb="29" eb="31">
      <t>スウチ</t>
    </rPh>
    <rPh sb="32" eb="34">
      <t>ガッサン</t>
    </rPh>
    <phoneticPr fontId="4"/>
  </si>
  <si>
    <t>　ない場合があります。</t>
    <phoneticPr fontId="4"/>
  </si>
  <si>
    <t>　当然、３月決算以外の業者もありますので、償却が行われていない数値が前提になります。</t>
    <rPh sb="1" eb="3">
      <t>トウゼン</t>
    </rPh>
    <rPh sb="5" eb="6">
      <t>ガツ</t>
    </rPh>
    <rPh sb="6" eb="8">
      <t>ケッサン</t>
    </rPh>
    <rPh sb="8" eb="10">
      <t>イガイ</t>
    </rPh>
    <rPh sb="11" eb="13">
      <t>ギョウシャ</t>
    </rPh>
    <rPh sb="21" eb="23">
      <t>ショウキャク</t>
    </rPh>
    <rPh sb="24" eb="25">
      <t>オコナ</t>
    </rPh>
    <rPh sb="31" eb="33">
      <t>スウチ</t>
    </rPh>
    <rPh sb="34" eb="36">
      <t>ゼンテイ</t>
    </rPh>
    <phoneticPr fontId="4"/>
  </si>
  <si>
    <t>　事業報告書の表４の記載上の注意１において、３月決算の法人について業務報告書を先に提出す
　る場合、事業報告書表４と表５の記載は省略できるようになりました。事業報告書は、前記の通
　り「償却前」の数値記載が義務付けられていますので、同一の数値が記載される業務報告書も
　「償却前」の数値が記載されていなければならないことになります。</t>
    <rPh sb="1" eb="3">
      <t>ジギョウ</t>
    </rPh>
    <rPh sb="3" eb="6">
      <t>ホウコクショ</t>
    </rPh>
    <rPh sb="7" eb="8">
      <t>ヒョウ</t>
    </rPh>
    <rPh sb="10" eb="12">
      <t>キサイ</t>
    </rPh>
    <rPh sb="12" eb="13">
      <t>ジョウ</t>
    </rPh>
    <rPh sb="14" eb="16">
      <t>チュウイ</t>
    </rPh>
    <rPh sb="23" eb="24">
      <t>ガツ</t>
    </rPh>
    <rPh sb="24" eb="26">
      <t>ケッサン</t>
    </rPh>
    <rPh sb="27" eb="29">
      <t>ホウジン</t>
    </rPh>
    <rPh sb="33" eb="35">
      <t>ギョウム</t>
    </rPh>
    <rPh sb="35" eb="38">
      <t>ホウコクショ</t>
    </rPh>
    <rPh sb="39" eb="40">
      <t>サキ</t>
    </rPh>
    <rPh sb="41" eb="43">
      <t>テイシュツ</t>
    </rPh>
    <rPh sb="47" eb="49">
      <t>バアイ</t>
    </rPh>
    <rPh sb="50" eb="52">
      <t>ジギョウ</t>
    </rPh>
    <rPh sb="52" eb="55">
      <t>ホウコクショ</t>
    </rPh>
    <rPh sb="55" eb="56">
      <t>ヒョウ</t>
    </rPh>
    <rPh sb="58" eb="59">
      <t>ヒョウ</t>
    </rPh>
    <rPh sb="61" eb="63">
      <t>キサイ</t>
    </rPh>
    <rPh sb="64" eb="66">
      <t>ショウリャク</t>
    </rPh>
    <rPh sb="78" eb="80">
      <t>ジギョウ</t>
    </rPh>
    <rPh sb="80" eb="83">
      <t>ホウコクショ</t>
    </rPh>
    <rPh sb="85" eb="87">
      <t>ゼンキ</t>
    </rPh>
    <rPh sb="88" eb="89">
      <t>トオ</t>
    </rPh>
    <rPh sb="93" eb="95">
      <t>ショウキャク</t>
    </rPh>
    <rPh sb="95" eb="96">
      <t>マエ</t>
    </rPh>
    <rPh sb="98" eb="100">
      <t>スウチ</t>
    </rPh>
    <rPh sb="100" eb="102">
      <t>キサイ</t>
    </rPh>
    <rPh sb="103" eb="106">
      <t>ギムヅ</t>
    </rPh>
    <rPh sb="116" eb="118">
      <t>ドウイツ</t>
    </rPh>
    <rPh sb="119" eb="121">
      <t>スウチ</t>
    </rPh>
    <rPh sb="122" eb="124">
      <t>キサイ</t>
    </rPh>
    <rPh sb="127" eb="129">
      <t>ギョウム</t>
    </rPh>
    <rPh sb="129" eb="132">
      <t>ホウコクショ</t>
    </rPh>
    <rPh sb="136" eb="138">
      <t>ショウキャク</t>
    </rPh>
    <rPh sb="138" eb="139">
      <t>マエ</t>
    </rPh>
    <rPh sb="141" eb="143">
      <t>スウチ</t>
    </rPh>
    <rPh sb="144" eb="146">
      <t>キサイ</t>
    </rPh>
    <phoneticPr fontId="4"/>
  </si>
  <si>
    <t>１．業務報告書と事業報告書の残高集計に関する記載</t>
    <rPh sb="2" eb="7">
      <t>ギョウムホウコクショ</t>
    </rPh>
    <rPh sb="8" eb="10">
      <t>ジギョウ</t>
    </rPh>
    <rPh sb="10" eb="13">
      <t>ホウコクショ</t>
    </rPh>
    <rPh sb="14" eb="16">
      <t>ザンダカ</t>
    </rPh>
    <rPh sb="16" eb="18">
      <t>シュウケイ</t>
    </rPh>
    <rPh sb="19" eb="20">
      <t>カン</t>
    </rPh>
    <rPh sb="22" eb="24">
      <t>キサイ</t>
    </rPh>
    <phoneticPr fontId="4"/>
  </si>
  <si>
    <t>２．業務報告書と事業報告書の構成割合について</t>
    <rPh sb="2" eb="7">
      <t>ギョウムホウコクショ</t>
    </rPh>
    <rPh sb="14" eb="16">
      <t>コウセイ</t>
    </rPh>
    <rPh sb="16" eb="18">
      <t>ワリアイ</t>
    </rPh>
    <phoneticPr fontId="4"/>
  </si>
  <si>
    <t>３．業務報告書と事業報告書の残高について（償却前か償却後の数値か？）</t>
    <rPh sb="2" eb="7">
      <t>ギョウムホウコクショ</t>
    </rPh>
    <rPh sb="8" eb="10">
      <t>ジギョウ</t>
    </rPh>
    <rPh sb="10" eb="13">
      <t>ホウコクショ</t>
    </rPh>
    <rPh sb="14" eb="16">
      <t>ザンダカ</t>
    </rPh>
    <rPh sb="21" eb="23">
      <t>ショウキャク</t>
    </rPh>
    <rPh sb="23" eb="24">
      <t>マエ</t>
    </rPh>
    <rPh sb="25" eb="27">
      <t>ショウキャク</t>
    </rPh>
    <rPh sb="27" eb="28">
      <t>ゴ</t>
    </rPh>
    <rPh sb="29" eb="31">
      <t>スウチ</t>
    </rPh>
    <phoneticPr fontId="4"/>
  </si>
  <si>
    <r>
      <t>・上記１.の集計方法をとるため、</t>
    </r>
    <r>
      <rPr>
        <u/>
        <sz val="10"/>
        <color indexed="10"/>
        <rFont val="ＭＳ 明朝"/>
        <family val="1"/>
        <charset val="128"/>
      </rPr>
      <t>合計欄にある構成割合は、常に１００％（固定値）</t>
    </r>
    <r>
      <rPr>
        <sz val="11"/>
        <rFont val="ＭＳ Ｐゴシック"/>
        <family val="3"/>
        <charset val="128"/>
      </rPr>
      <t>になります。</t>
    </r>
    <rPh sb="1" eb="3">
      <t>ジョウキ</t>
    </rPh>
    <rPh sb="6" eb="8">
      <t>シュウケイ</t>
    </rPh>
    <rPh sb="8" eb="10">
      <t>ホウホウ</t>
    </rPh>
    <rPh sb="16" eb="18">
      <t>ゴウケイ</t>
    </rPh>
    <rPh sb="18" eb="19">
      <t>ラン</t>
    </rPh>
    <rPh sb="22" eb="24">
      <t>コウセイ</t>
    </rPh>
    <rPh sb="24" eb="26">
      <t>ワリアイ</t>
    </rPh>
    <rPh sb="28" eb="29">
      <t>ツネ</t>
    </rPh>
    <rPh sb="35" eb="37">
      <t>コテイ</t>
    </rPh>
    <rPh sb="37" eb="38">
      <t>チ</t>
    </rPh>
    <phoneticPr fontId="4"/>
  </si>
  <si>
    <r>
      <t>・</t>
    </r>
    <r>
      <rPr>
        <sz val="11"/>
        <rFont val="ＭＳ Ｐゴシック"/>
        <family val="3"/>
        <charset val="128"/>
      </rPr>
      <t>事業報告書では、表９の記載上の注意２において、「貸付金残高は、償却前の貸付金残高とする。」</t>
    </r>
    <rPh sb="1" eb="3">
      <t>ジギョウ</t>
    </rPh>
    <rPh sb="3" eb="6">
      <t>ホウコクショ</t>
    </rPh>
    <rPh sb="9" eb="10">
      <t>ヒョウ</t>
    </rPh>
    <rPh sb="12" eb="14">
      <t>キサイ</t>
    </rPh>
    <rPh sb="14" eb="15">
      <t>ジョウ</t>
    </rPh>
    <rPh sb="16" eb="18">
      <t>チュウイ</t>
    </rPh>
    <rPh sb="25" eb="27">
      <t>カシツケ</t>
    </rPh>
    <rPh sb="27" eb="28">
      <t>キン</t>
    </rPh>
    <rPh sb="28" eb="30">
      <t>ザンダカ</t>
    </rPh>
    <rPh sb="32" eb="34">
      <t>ショウキャク</t>
    </rPh>
    <rPh sb="34" eb="35">
      <t>マエ</t>
    </rPh>
    <rPh sb="36" eb="38">
      <t>カシツケ</t>
    </rPh>
    <rPh sb="38" eb="39">
      <t>キン</t>
    </rPh>
    <rPh sb="39" eb="41">
      <t>ザンダカ</t>
    </rPh>
    <phoneticPr fontId="4"/>
  </si>
  <si>
    <r>
      <t>　と表記されていますので、</t>
    </r>
    <r>
      <rPr>
        <u/>
        <sz val="10"/>
        <color indexed="10"/>
        <rFont val="ＭＳ 明朝"/>
        <family val="1"/>
        <charset val="128"/>
      </rPr>
      <t>貸付金残高は</t>
    </r>
    <r>
      <rPr>
        <b/>
        <u/>
        <sz val="10"/>
        <color indexed="10"/>
        <rFont val="ＭＳ 明朝"/>
        <family val="1"/>
        <charset val="128"/>
      </rPr>
      <t>「償却前」の数値を記載する必要</t>
    </r>
    <r>
      <rPr>
        <u/>
        <sz val="10"/>
        <color indexed="10"/>
        <rFont val="ＭＳ 明朝"/>
        <family val="1"/>
        <charset val="128"/>
      </rPr>
      <t>があります</t>
    </r>
    <r>
      <rPr>
        <sz val="10"/>
        <color indexed="10"/>
        <rFont val="ＭＳ 明朝"/>
        <family val="1"/>
        <charset val="128"/>
      </rPr>
      <t>。</t>
    </r>
    <rPh sb="2" eb="4">
      <t>ヒョウキ</t>
    </rPh>
    <rPh sb="13" eb="15">
      <t>カシツケ</t>
    </rPh>
    <rPh sb="15" eb="16">
      <t>キン</t>
    </rPh>
    <rPh sb="16" eb="18">
      <t>ザンダカ</t>
    </rPh>
    <rPh sb="20" eb="23">
      <t>ショウキャクマエ</t>
    </rPh>
    <rPh sb="25" eb="27">
      <t>スウチ</t>
    </rPh>
    <rPh sb="28" eb="30">
      <t>キサイ</t>
    </rPh>
    <rPh sb="32" eb="34">
      <t>ヒツヨウ</t>
    </rPh>
    <phoneticPr fontId="4"/>
  </si>
  <si>
    <r>
      <t>・</t>
    </r>
    <r>
      <rPr>
        <sz val="11"/>
        <rFont val="ＭＳ Ｐゴシック"/>
        <family val="3"/>
        <charset val="128"/>
      </rPr>
      <t>業務報告書については、目次の記載上の注意において、「法の規制を受ける貸付けについて、
　直近の３月３１日時点の計数等を記載する」とされているだけです。</t>
    </r>
    <rPh sb="1" eb="3">
      <t>ギョウム</t>
    </rPh>
    <rPh sb="3" eb="6">
      <t>ホウコクショ</t>
    </rPh>
    <rPh sb="12" eb="14">
      <t>モクジ</t>
    </rPh>
    <rPh sb="15" eb="17">
      <t>キサイ</t>
    </rPh>
    <rPh sb="17" eb="18">
      <t>ジョウ</t>
    </rPh>
    <rPh sb="19" eb="21">
      <t>チュウイ</t>
    </rPh>
    <rPh sb="27" eb="28">
      <t>ホウ</t>
    </rPh>
    <rPh sb="29" eb="31">
      <t>キセイ</t>
    </rPh>
    <rPh sb="32" eb="33">
      <t>ウ</t>
    </rPh>
    <rPh sb="35" eb="37">
      <t>カシツ</t>
    </rPh>
    <rPh sb="45" eb="47">
      <t>チョッキン</t>
    </rPh>
    <rPh sb="49" eb="50">
      <t>ガツ</t>
    </rPh>
    <rPh sb="52" eb="53">
      <t>ニチ</t>
    </rPh>
    <rPh sb="53" eb="55">
      <t>ジテン</t>
    </rPh>
    <rPh sb="56" eb="59">
      <t>ケイスウトウ</t>
    </rPh>
    <phoneticPr fontId="4"/>
  </si>
  <si>
    <r>
      <t>　従いまして、</t>
    </r>
    <r>
      <rPr>
        <sz val="11"/>
        <rFont val="ＭＳ Ｐゴシック"/>
        <family val="3"/>
        <charset val="128"/>
      </rPr>
      <t>業務報告書に記載する貸付金残高についても、事業報告書同様「償却前」の数値が
　入ることになります。</t>
    </r>
    <rPh sb="1" eb="2">
      <t>シタガ</t>
    </rPh>
    <rPh sb="7" eb="9">
      <t>ギョウム</t>
    </rPh>
    <rPh sb="9" eb="12">
      <t>ホウコクショ</t>
    </rPh>
    <rPh sb="13" eb="15">
      <t>キサイ</t>
    </rPh>
    <rPh sb="17" eb="19">
      <t>カシツケ</t>
    </rPh>
    <rPh sb="19" eb="20">
      <t>キン</t>
    </rPh>
    <rPh sb="20" eb="22">
      <t>ザンダカ</t>
    </rPh>
    <rPh sb="28" eb="30">
      <t>ジギョウ</t>
    </rPh>
    <rPh sb="30" eb="33">
      <t>ホウコクショ</t>
    </rPh>
    <rPh sb="33" eb="35">
      <t>ドウヨウ</t>
    </rPh>
    <rPh sb="36" eb="38">
      <t>ショウキャク</t>
    </rPh>
    <rPh sb="38" eb="39">
      <t>マエ</t>
    </rPh>
    <rPh sb="41" eb="43">
      <t>スウチ</t>
    </rPh>
    <rPh sb="46" eb="47">
      <t>ハイ</t>
    </rPh>
    <phoneticPr fontId="4"/>
  </si>
  <si>
    <r>
      <t>　</t>
    </r>
    <r>
      <rPr>
        <u/>
        <sz val="10"/>
        <color indexed="10"/>
        <rFont val="ＭＳ 明朝"/>
        <family val="1"/>
        <charset val="128"/>
      </rPr>
      <t>「各表の残高の単位（百万円、千円）未満の端数は、特に注記がない限り切り捨てて記載する。</t>
    </r>
    <r>
      <rPr>
        <sz val="10"/>
        <rFont val="ＭＳ 明朝"/>
        <family val="1"/>
        <charset val="128"/>
      </rPr>
      <t xml:space="preserve">
　このため、各表の残高内訳の合計は「合計」（又は「計」）欄の残高と合致しない場合がある。」</t>
    </r>
    <phoneticPr fontId="4"/>
  </si>
  <si>
    <t>・事業報告書の残高の集計方法も、前項記載の業務報告書と同じ扱いになります。</t>
  </si>
  <si>
    <t>【ポイント】</t>
    <phoneticPr fontId="4"/>
  </si>
  <si>
    <t>貸金業協会等への加入状況等</t>
    <rPh sb="0" eb="2">
      <t>カシキン</t>
    </rPh>
    <rPh sb="2" eb="3">
      <t>ギョウ</t>
    </rPh>
    <rPh sb="3" eb="5">
      <t>キョウカイ</t>
    </rPh>
    <rPh sb="5" eb="6">
      <t>トウ</t>
    </rPh>
    <rPh sb="8" eb="10">
      <t>カニュウ</t>
    </rPh>
    <rPh sb="10" eb="12">
      <t>ジョウキョウ</t>
    </rPh>
    <rPh sb="12" eb="13">
      <t>ナド</t>
    </rPh>
    <phoneticPr fontId="4"/>
  </si>
  <si>
    <t>（注）「登録番号」の括弧書については、記載を省略することができる。</t>
    <rPh sb="1" eb="2">
      <t>チュウ</t>
    </rPh>
    <rPh sb="4" eb="6">
      <t>トウロク</t>
    </rPh>
    <rPh sb="6" eb="8">
      <t>バンゴウ</t>
    </rPh>
    <rPh sb="10" eb="12">
      <t>カッコ</t>
    </rPh>
    <rPh sb="12" eb="13">
      <t>ショ</t>
    </rPh>
    <rPh sb="19" eb="21">
      <t>キサイ</t>
    </rPh>
    <rPh sb="22" eb="24">
      <t>ショウリャク</t>
    </rPh>
    <phoneticPr fontId="3"/>
  </si>
  <si>
    <t>３　電話加入権に質権を設定することを目的とした事業協同組合に加盟している</t>
    <phoneticPr fontId="3"/>
  </si>
  <si>
    <t>４　一般社団法人日本クレジット協会に加盟している</t>
    <phoneticPr fontId="3"/>
  </si>
  <si>
    <t>５　日本クレジットカード協会に加盟している</t>
    <phoneticPr fontId="3"/>
  </si>
  <si>
    <t>６　包括信用購入あっせん業者又は個別信用購入あっせん業者として登録を受けている</t>
    <phoneticPr fontId="3"/>
  </si>
  <si>
    <t>７　電気機械器具関係の一般社団法人等に加盟している（関係会社が加盟している場合を含む）</t>
    <phoneticPr fontId="3"/>
  </si>
  <si>
    <t>８　自動車関係の一般社団法人等に加盟している（関係会社が加盟している場合を含む）</t>
    <phoneticPr fontId="3"/>
  </si>
  <si>
    <t>９　日本百貨店協会、日本チェーンストア協会、協同組合連合会日本商店連盟、協同組合連合会日本専門
　店会連盟に加盟している（関係会社が加盟している場合を含む）</t>
    <phoneticPr fontId="3"/>
  </si>
  <si>
    <t>10　建設・不動産関係の一般社団法人等に加盟している（関係会社が加盟している場合を含む）</t>
    <phoneticPr fontId="3"/>
  </si>
  <si>
    <t>11　質屋の許可を受けている</t>
    <phoneticPr fontId="3"/>
  </si>
  <si>
    <t>12　公益社団法人リース事業協会に加盟している</t>
    <phoneticPr fontId="3"/>
  </si>
  <si>
    <t>13　日賦貸金業者として登録されている</t>
    <phoneticPr fontId="3"/>
  </si>
  <si>
    <t>14　上記のいずれにも該当しない</t>
    <phoneticPr fontId="3"/>
  </si>
  <si>
    <t>　１～１４の該当する項目の左の欄に○印を記載し、参考についてはその名称を記載すること。</t>
    <phoneticPr fontId="3"/>
  </si>
  <si>
    <t>２　指定信用情報機関に加盟している</t>
    <rPh sb="2" eb="4">
      <t>シテイ</t>
    </rPh>
    <rPh sb="4" eb="6">
      <t>シンヨウ</t>
    </rPh>
    <rPh sb="6" eb="8">
      <t>ジョウホウ</t>
    </rPh>
    <rPh sb="8" eb="10">
      <t>キカン</t>
    </rPh>
    <rPh sb="11" eb="13">
      <t>カメイ</t>
    </rPh>
    <phoneticPr fontId="3"/>
  </si>
  <si>
    <t>※　その他加入している団体があればその名称を記載すること</t>
    <rPh sb="4" eb="5">
      <t>タ</t>
    </rPh>
    <rPh sb="5" eb="7">
      <t>カニュウ</t>
    </rPh>
    <rPh sb="11" eb="13">
      <t>ダンタイ</t>
    </rPh>
    <rPh sb="19" eb="21">
      <t>メイショウ</t>
    </rPh>
    <rPh sb="22" eb="24">
      <t>キサイ</t>
    </rPh>
    <phoneticPr fontId="4"/>
  </si>
  <si>
    <t>13　貸金業協会等への加入状況等</t>
    <rPh sb="3" eb="5">
      <t>カシキン</t>
    </rPh>
    <rPh sb="5" eb="6">
      <t>ギョウ</t>
    </rPh>
    <rPh sb="6" eb="8">
      <t>キョウカイ</t>
    </rPh>
    <rPh sb="8" eb="9">
      <t>トウ</t>
    </rPh>
    <rPh sb="11" eb="13">
      <t>カニュウ</t>
    </rPh>
    <rPh sb="13" eb="15">
      <t>ジョウキョウ</t>
    </rPh>
    <rPh sb="15" eb="16">
      <t>トウ</t>
    </rPh>
    <phoneticPr fontId="4"/>
  </si>
  <si>
    <t>(　　)</t>
    <phoneticPr fontId="3"/>
  </si>
  <si>
    <t>令和　年　月　日から</t>
    <rPh sb="0" eb="2">
      <t>レイワ</t>
    </rPh>
    <rPh sb="3" eb="4">
      <t>ネン</t>
    </rPh>
    <rPh sb="5" eb="6">
      <t>ガツ</t>
    </rPh>
    <rPh sb="7" eb="8">
      <t>ニチ</t>
    </rPh>
    <phoneticPr fontId="3"/>
  </si>
  <si>
    <t>令和　年　月　日まで</t>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</si>
</sst>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quot;▲ &quot;#,##0"/>
    <numFmt numFmtId="178" formatCode="0.00_ "/>
    <numFmt numFmtId="179" formatCode="0_ "/>
    <numFmt numFmtId="180" formatCode="[$-411]ggge&quot;年&quot;m&quot;月&quot;d&quot;日&quot;;@"/>
    <numFmt numFmtId="181" formatCode="#,##0_ "/>
    <numFmt numFmtId="182" formatCode="#,##0.00_ "/>
    <numFmt numFmtId="183" formatCode="#,##0.00_ &quot;年&quot;"/>
    <numFmt numFmtId="184" formatCode="0.000%"/>
    <numFmt numFmtId="185" formatCode="0.0000_ "/>
    <numFmt numFmtId="186" formatCode="#,##0.00;&quot;▲ &quot;#,##0.00"/>
    <numFmt numFmtId="187" formatCode="#,##0.0_);[Red]\(#,##0.0\)"/>
    <numFmt numFmtId="188" formatCode="&quot;第&quot;#####&quot;号&quot;"/>
    <numFmt numFmtId="189" formatCode="[$-411]ggge&quot;年&quot;m&quot;月&quot;d&quot;日&quot;&quot;から&quot;"/>
    <numFmt numFmtId="190" formatCode="[$-411]ggge&quot;年&quot;m&quot;月&quot;d&quot;日まで&quot;"/>
    <numFmt numFmtId="191" formatCode="_(* #,##0_);_(* \(#,##0\);_(* &quot;-&quot;_);_(@_)"/>
  </numFmts>
  <fonts count="4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6"/>
      <name val="ＭＳ 明朝"/>
      <family val="1"/>
      <charset val="128"/>
    </font>
    <font>
      <sz val="12"/>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9"/>
      <color indexed="10"/>
      <name val="ＭＳ Ｐ明朝"/>
      <family val="1"/>
      <charset val="128"/>
    </font>
    <font>
      <sz val="8"/>
      <name val="ＭＳ Ｐ明朝"/>
      <family val="1"/>
      <charset val="128"/>
    </font>
    <font>
      <sz val="10"/>
      <color indexed="10"/>
      <name val="ＭＳ Ｐ明朝"/>
      <family val="1"/>
      <charset val="128"/>
    </font>
    <font>
      <u/>
      <sz val="11"/>
      <color indexed="12"/>
      <name val="ＭＳ Ｐゴシック"/>
      <family val="3"/>
      <charset val="128"/>
    </font>
    <font>
      <sz val="9"/>
      <name val="ＭＳ Ｐゴシック"/>
      <family val="3"/>
      <charset val="128"/>
    </font>
    <font>
      <sz val="14"/>
      <name val="ＭＳ Ｐ明朝"/>
      <family val="1"/>
      <charset val="128"/>
    </font>
    <font>
      <strike/>
      <sz val="10"/>
      <name val="ＭＳ Ｐ明朝"/>
      <family val="1"/>
      <charset val="128"/>
    </font>
    <font>
      <sz val="9"/>
      <name val="ＭＳ 明朝"/>
      <family val="1"/>
      <charset val="128"/>
    </font>
    <font>
      <sz val="9"/>
      <color indexed="8"/>
      <name val="ＭＳ Ｐゴシック"/>
      <family val="3"/>
      <charset val="128"/>
    </font>
    <font>
      <sz val="14"/>
      <color indexed="8"/>
      <name val="ＭＳ Ｐゴシック"/>
      <family val="3"/>
      <charset val="128"/>
    </font>
    <font>
      <b/>
      <sz val="11"/>
      <name val="ＭＳ Ｐゴシック"/>
      <family val="3"/>
      <charset val="128"/>
    </font>
    <font>
      <b/>
      <u/>
      <sz val="11"/>
      <color indexed="12"/>
      <name val="ＭＳ Ｐゴシック"/>
      <family val="3"/>
      <charset val="128"/>
    </font>
    <font>
      <u/>
      <sz val="12"/>
      <color indexed="12"/>
      <name val="ＭＳ Ｐゴシック"/>
      <family val="3"/>
      <charset val="128"/>
    </font>
    <font>
      <sz val="8"/>
      <name val="ＭＳ Ｐゴシック"/>
      <family val="3"/>
      <charset val="128"/>
    </font>
    <font>
      <sz val="10"/>
      <name val="ＭＳ 明朝"/>
      <family val="1"/>
      <charset val="128"/>
    </font>
    <font>
      <sz val="10"/>
      <color indexed="10"/>
      <name val="ＭＳ Ｐ明朝"/>
      <family val="1"/>
      <charset val="128"/>
    </font>
    <font>
      <strike/>
      <sz val="9"/>
      <color indexed="10"/>
      <name val="ＭＳ Ｐ明朝"/>
      <family val="1"/>
      <charset val="128"/>
    </font>
    <font>
      <b/>
      <sz val="9"/>
      <color indexed="10"/>
      <name val="ＭＳ Ｐ明朝"/>
      <family val="1"/>
      <charset val="128"/>
    </font>
    <font>
      <b/>
      <sz val="10"/>
      <color indexed="10"/>
      <name val="ＭＳ Ｐゴシック"/>
      <family val="3"/>
      <charset val="128"/>
    </font>
    <font>
      <b/>
      <sz val="14"/>
      <color indexed="10"/>
      <name val="ＭＳ Ｐゴシック"/>
      <family val="3"/>
      <charset val="128"/>
    </font>
    <font>
      <b/>
      <sz val="9"/>
      <color indexed="10"/>
      <name val="ＭＳ Ｐゴシック"/>
      <family val="3"/>
      <charset val="128"/>
    </font>
    <font>
      <b/>
      <sz val="11"/>
      <color indexed="10"/>
      <name val="ＭＳ Ｐ明朝"/>
      <family val="1"/>
      <charset val="128"/>
    </font>
    <font>
      <b/>
      <sz val="12"/>
      <color indexed="10"/>
      <name val="ＭＳ Ｐゴシック"/>
      <family val="3"/>
      <charset val="128"/>
    </font>
    <font>
      <b/>
      <sz val="20"/>
      <color indexed="10"/>
      <name val="ＭＳ Ｐゴシック"/>
      <family val="3"/>
      <charset val="128"/>
    </font>
    <font>
      <sz val="20"/>
      <name val="ＭＳ Ｐゴシック"/>
      <family val="3"/>
      <charset val="128"/>
    </font>
    <font>
      <sz val="14"/>
      <name val="HGS明朝B"/>
      <family val="1"/>
      <charset val="128"/>
    </font>
    <font>
      <sz val="12"/>
      <name val="ＭＳ 明朝"/>
      <family val="1"/>
      <charset val="128"/>
    </font>
    <font>
      <sz val="10"/>
      <name val="ＭＳ ゴシック"/>
      <family val="3"/>
      <charset val="128"/>
    </font>
    <font>
      <u/>
      <sz val="10"/>
      <name val="ＭＳ 明朝"/>
      <family val="1"/>
      <charset val="128"/>
    </font>
    <font>
      <u/>
      <sz val="10"/>
      <color indexed="10"/>
      <name val="ＭＳ 明朝"/>
      <family val="1"/>
      <charset val="128"/>
    </font>
    <font>
      <b/>
      <u/>
      <sz val="10"/>
      <color indexed="10"/>
      <name val="ＭＳ 明朝"/>
      <family val="1"/>
      <charset val="128"/>
    </font>
    <font>
      <sz val="10"/>
      <color indexed="10"/>
      <name val="ＭＳ 明朝"/>
      <family val="1"/>
      <charset val="128"/>
    </font>
    <font>
      <b/>
      <sz val="11"/>
      <color rgb="FF3333FF"/>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46"/>
        <bgColor indexed="64"/>
      </patternFill>
    </fill>
    <fill>
      <patternFill patternType="solid">
        <fgColor indexed="11"/>
        <bgColor indexed="64"/>
      </patternFill>
    </fill>
    <fill>
      <patternFill patternType="solid">
        <fgColor indexed="13"/>
        <bgColor indexed="64"/>
      </patternFill>
    </fill>
    <fill>
      <patternFill patternType="solid">
        <fgColor theme="0"/>
        <bgColor indexed="64"/>
      </patternFill>
    </fill>
  </fills>
  <borders count="175">
    <border>
      <left/>
      <right/>
      <top/>
      <bottom/>
      <diagonal/>
    </border>
    <border>
      <left/>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DashDotDot">
        <color indexed="64"/>
      </right>
      <top/>
      <bottom style="dotted">
        <color indexed="64"/>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DashDotDot">
        <color indexed="64"/>
      </left>
      <right/>
      <top style="mediumDashDotDot">
        <color indexed="64"/>
      </top>
      <bottom/>
      <diagonal/>
    </border>
    <border>
      <left/>
      <right style="thin">
        <color indexed="64"/>
      </right>
      <top style="mediumDashDotDot">
        <color indexed="64"/>
      </top>
      <bottom/>
      <diagonal/>
    </border>
    <border>
      <left/>
      <right style="dotted">
        <color indexed="64"/>
      </right>
      <top style="mediumDashDotDot">
        <color indexed="64"/>
      </top>
      <bottom/>
      <diagonal/>
    </border>
    <border>
      <left style="mediumDashDotDot">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mediumDashDotDot">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diagonalUp="1">
      <left style="medium">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hair">
        <color indexed="64"/>
      </bottom>
      <diagonal style="thin">
        <color indexed="64"/>
      </diagonal>
    </border>
    <border diagonalUp="1">
      <left style="medium">
        <color indexed="64"/>
      </left>
      <right style="thin">
        <color indexed="64"/>
      </right>
      <top style="hair">
        <color indexed="64"/>
      </top>
      <bottom style="hair">
        <color indexed="64"/>
      </bottom>
      <diagonal style="thin">
        <color indexed="64"/>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left style="hair">
        <color indexed="64"/>
      </left>
      <right/>
      <top style="thin">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 fillId="0" borderId="0">
      <alignment vertical="center"/>
    </xf>
    <xf numFmtId="0" fontId="23" fillId="0" borderId="0"/>
  </cellStyleXfs>
  <cellXfs count="734">
    <xf numFmtId="0" fontId="0" fillId="0" borderId="0" xfId="0">
      <alignment vertical="center"/>
    </xf>
    <xf numFmtId="49" fontId="2" fillId="2" borderId="0" xfId="0" applyNumberFormat="1" applyFont="1" applyFill="1">
      <alignment vertical="center"/>
    </xf>
    <xf numFmtId="179" fontId="24" fillId="2" borderId="0" xfId="0" applyNumberFormat="1" applyFont="1" applyFill="1">
      <alignment vertical="center"/>
    </xf>
    <xf numFmtId="49" fontId="2" fillId="2" borderId="0" xfId="0" applyNumberFormat="1" applyFont="1" applyFill="1" applyAlignment="1">
      <alignment horizontal="right" vertical="center"/>
    </xf>
    <xf numFmtId="49" fontId="5" fillId="2" borderId="0" xfId="0" applyNumberFormat="1" applyFont="1" applyFill="1">
      <alignment vertical="center"/>
    </xf>
    <xf numFmtId="49" fontId="7" fillId="2" borderId="0" xfId="0" applyNumberFormat="1" applyFont="1" applyFill="1">
      <alignment vertical="center"/>
    </xf>
    <xf numFmtId="49" fontId="8" fillId="2" borderId="0" xfId="0" applyNumberFormat="1" applyFont="1" applyFill="1">
      <alignment vertical="center"/>
    </xf>
    <xf numFmtId="49" fontId="6" fillId="2" borderId="0" xfId="0" applyNumberFormat="1" applyFont="1" applyFill="1" applyAlignment="1">
      <alignment vertical="top"/>
    </xf>
    <xf numFmtId="49" fontId="25" fillId="2" borderId="0" xfId="0" applyNumberFormat="1" applyFont="1" applyFill="1">
      <alignment vertical="center"/>
    </xf>
    <xf numFmtId="49" fontId="9" fillId="2" borderId="0" xfId="0" applyNumberFormat="1" applyFont="1" applyFill="1">
      <alignment vertical="center"/>
    </xf>
    <xf numFmtId="49" fontId="2" fillId="2" borderId="0" xfId="0" applyNumberFormat="1" applyFont="1" applyFill="1" applyAlignment="1">
      <alignment horizontal="center" vertical="center"/>
    </xf>
    <xf numFmtId="49" fontId="6" fillId="2" borderId="0" xfId="0" applyNumberFormat="1" applyFont="1" applyFill="1" applyAlignment="1">
      <alignment horizontal="left" vertical="top"/>
    </xf>
    <xf numFmtId="49" fontId="6" fillId="2" borderId="1" xfId="0" applyNumberFormat="1" applyFont="1" applyFill="1" applyBorder="1">
      <alignment vertical="center"/>
    </xf>
    <xf numFmtId="49" fontId="6" fillId="2" borderId="2" xfId="0" applyNumberFormat="1" applyFont="1" applyFill="1" applyBorder="1">
      <alignment vertical="center"/>
    </xf>
    <xf numFmtId="49" fontId="6" fillId="2" borderId="3" xfId="0" applyNumberFormat="1" applyFont="1" applyFill="1" applyBorder="1">
      <alignment vertical="center"/>
    </xf>
    <xf numFmtId="49" fontId="6" fillId="2" borderId="4" xfId="0" applyNumberFormat="1" applyFont="1" applyFill="1" applyBorder="1" applyAlignment="1">
      <alignment vertical="center" wrapText="1"/>
    </xf>
    <xf numFmtId="49" fontId="6" fillId="2" borderId="5" xfId="0" applyNumberFormat="1" applyFont="1" applyFill="1" applyBorder="1">
      <alignment vertical="center"/>
    </xf>
    <xf numFmtId="49" fontId="6" fillId="2" borderId="6" xfId="0" applyNumberFormat="1" applyFont="1" applyFill="1" applyBorder="1">
      <alignment vertical="center"/>
    </xf>
    <xf numFmtId="49" fontId="6" fillId="2" borderId="7" xfId="0" applyNumberFormat="1" applyFont="1" applyFill="1" applyBorder="1">
      <alignment vertical="center"/>
    </xf>
    <xf numFmtId="49" fontId="6" fillId="2" borderId="8" xfId="0" applyNumberFormat="1" applyFont="1" applyFill="1" applyBorder="1">
      <alignment vertical="center"/>
    </xf>
    <xf numFmtId="49" fontId="11" fillId="2" borderId="0" xfId="0" applyNumberFormat="1" applyFont="1" applyFill="1">
      <alignment vertical="center"/>
    </xf>
    <xf numFmtId="49" fontId="6" fillId="2" borderId="9" xfId="0" applyNumberFormat="1" applyFont="1" applyFill="1" applyBorder="1">
      <alignment vertical="center"/>
    </xf>
    <xf numFmtId="49" fontId="6" fillId="2" borderId="10" xfId="0" applyNumberFormat="1" applyFont="1" applyFill="1" applyBorder="1">
      <alignment vertical="center"/>
    </xf>
    <xf numFmtId="49" fontId="6" fillId="2" borderId="11" xfId="0" applyNumberFormat="1" applyFont="1" applyFill="1" applyBorder="1">
      <alignment vertical="center"/>
    </xf>
    <xf numFmtId="49" fontId="6" fillId="2" borderId="12" xfId="0" applyNumberFormat="1" applyFont="1" applyFill="1" applyBorder="1">
      <alignment vertical="center"/>
    </xf>
    <xf numFmtId="49" fontId="6" fillId="2" borderId="13" xfId="0" applyNumberFormat="1" applyFont="1" applyFill="1" applyBorder="1">
      <alignment vertical="center"/>
    </xf>
    <xf numFmtId="49" fontId="6" fillId="2" borderId="14" xfId="0" applyNumberFormat="1" applyFont="1" applyFill="1" applyBorder="1">
      <alignment vertical="center"/>
    </xf>
    <xf numFmtId="49" fontId="6" fillId="2" borderId="15" xfId="0" applyNumberFormat="1" applyFont="1" applyFill="1" applyBorder="1">
      <alignment vertical="center"/>
    </xf>
    <xf numFmtId="0" fontId="0" fillId="2" borderId="0" xfId="0" applyFill="1">
      <alignment vertical="center"/>
    </xf>
    <xf numFmtId="49" fontId="6" fillId="2" borderId="16"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17" xfId="0" applyNumberFormat="1" applyFont="1" applyFill="1" applyBorder="1" applyAlignment="1">
      <alignment horizontal="left" vertical="center"/>
    </xf>
    <xf numFmtId="49" fontId="6" fillId="2" borderId="0" xfId="0" applyNumberFormat="1" applyFont="1" applyFill="1" applyAlignment="1">
      <alignment horizontal="right" vertical="center"/>
    </xf>
    <xf numFmtId="49" fontId="6" fillId="2" borderId="6" xfId="0" applyNumberFormat="1" applyFont="1" applyFill="1" applyBorder="1" applyAlignment="1">
      <alignment horizontal="right" vertical="center"/>
    </xf>
    <xf numFmtId="49" fontId="6" fillId="2" borderId="15" xfId="0" applyNumberFormat="1" applyFont="1" applyFill="1" applyBorder="1" applyAlignment="1">
      <alignment horizontal="right" vertical="center"/>
    </xf>
    <xf numFmtId="49" fontId="6" fillId="2" borderId="18" xfId="0" applyNumberFormat="1" applyFont="1" applyFill="1" applyBorder="1">
      <alignment vertical="center"/>
    </xf>
    <xf numFmtId="49" fontId="6" fillId="2" borderId="8" xfId="0" applyNumberFormat="1" applyFont="1" applyFill="1" applyBorder="1" applyAlignment="1">
      <alignment horizontal="right" vertical="center"/>
    </xf>
    <xf numFmtId="49" fontId="6" fillId="2" borderId="0" xfId="0" applyNumberFormat="1" applyFont="1" applyFill="1" applyAlignment="1">
      <alignment horizontal="justify" vertical="center" wrapText="1"/>
    </xf>
    <xf numFmtId="0" fontId="2" fillId="2" borderId="0" xfId="0" applyFont="1" applyFill="1" applyAlignment="1">
      <alignment vertical="center" wrapText="1"/>
    </xf>
    <xf numFmtId="49" fontId="6" fillId="2" borderId="16" xfId="0" applyNumberFormat="1" applyFont="1" applyFill="1" applyBorder="1">
      <alignment vertical="center"/>
    </xf>
    <xf numFmtId="49" fontId="6" fillId="2" borderId="17" xfId="0" applyNumberFormat="1" applyFont="1" applyFill="1" applyBorder="1">
      <alignment vertical="center"/>
    </xf>
    <xf numFmtId="49" fontId="6" fillId="2" borderId="19"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6" fillId="2" borderId="21" xfId="0" applyNumberFormat="1" applyFont="1" applyFill="1" applyBorder="1">
      <alignment vertical="center"/>
    </xf>
    <xf numFmtId="49" fontId="2" fillId="2" borderId="9" xfId="0" applyNumberFormat="1" applyFont="1" applyFill="1" applyBorder="1" applyAlignment="1">
      <alignment horizontal="center" vertical="center"/>
    </xf>
    <xf numFmtId="49" fontId="2" fillId="2" borderId="9" xfId="0" applyNumberFormat="1" applyFont="1" applyFill="1" applyBorder="1">
      <alignment vertical="center"/>
    </xf>
    <xf numFmtId="49" fontId="2" fillId="2" borderId="22" xfId="0" applyNumberFormat="1" applyFont="1" applyFill="1" applyBorder="1">
      <alignment vertical="center"/>
    </xf>
    <xf numFmtId="49" fontId="10" fillId="2" borderId="0" xfId="0" applyNumberFormat="1" applyFont="1" applyFill="1" applyAlignment="1">
      <alignment vertical="top"/>
    </xf>
    <xf numFmtId="49" fontId="2" fillId="2" borderId="11"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13" xfId="0" applyNumberFormat="1" applyFont="1" applyFill="1" applyBorder="1">
      <alignment vertical="center"/>
    </xf>
    <xf numFmtId="0" fontId="2" fillId="2" borderId="23" xfId="0" applyFont="1" applyFill="1" applyBorder="1" applyAlignment="1">
      <alignment horizontal="distributed" vertical="center"/>
    </xf>
    <xf numFmtId="49" fontId="2" fillId="2" borderId="2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10" fillId="2" borderId="0" xfId="0" applyNumberFormat="1" applyFont="1" applyFill="1">
      <alignment vertical="center"/>
    </xf>
    <xf numFmtId="49" fontId="10" fillId="2" borderId="0" xfId="0" applyNumberFormat="1" applyFont="1" applyFill="1" applyAlignment="1">
      <alignment horizontal="right" vertical="top"/>
    </xf>
    <xf numFmtId="49" fontId="2" fillId="2" borderId="1" xfId="0" applyNumberFormat="1" applyFont="1" applyFill="1" applyBorder="1">
      <alignment vertical="center"/>
    </xf>
    <xf numFmtId="49" fontId="2" fillId="2" borderId="11" xfId="0" applyNumberFormat="1" applyFont="1" applyFill="1" applyBorder="1">
      <alignment vertical="center"/>
    </xf>
    <xf numFmtId="49" fontId="6" fillId="2" borderId="0" xfId="0" applyNumberFormat="1" applyFont="1" applyFill="1" applyAlignment="1">
      <alignment vertical="distributed"/>
    </xf>
    <xf numFmtId="49" fontId="10" fillId="2" borderId="0" xfId="0" applyNumberFormat="1" applyFont="1" applyFill="1" applyAlignment="1">
      <alignment horizontal="center" vertical="center"/>
    </xf>
    <xf numFmtId="49" fontId="26" fillId="2" borderId="0" xfId="0" applyNumberFormat="1" applyFont="1" applyFill="1" applyAlignment="1">
      <alignment horizontal="left" vertical="center"/>
    </xf>
    <xf numFmtId="49" fontId="27" fillId="2" borderId="0" xfId="0" applyNumberFormat="1" applyFont="1" applyFill="1">
      <alignment vertical="center"/>
    </xf>
    <xf numFmtId="49" fontId="6" fillId="2" borderId="10" xfId="0" applyNumberFormat="1" applyFont="1" applyFill="1" applyBorder="1" applyAlignment="1">
      <alignment horizontal="left" vertical="center"/>
    </xf>
    <xf numFmtId="49" fontId="6" fillId="2" borderId="20" xfId="0" applyNumberFormat="1" applyFont="1" applyFill="1" applyBorder="1" applyAlignment="1">
      <alignment horizontal="center" vertical="center"/>
    </xf>
    <xf numFmtId="0" fontId="2" fillId="2" borderId="0" xfId="0" applyFont="1" applyFill="1">
      <alignment vertical="center"/>
    </xf>
    <xf numFmtId="49" fontId="15" fillId="2" borderId="0" xfId="0" applyNumberFormat="1" applyFont="1" applyFill="1">
      <alignment vertical="center"/>
    </xf>
    <xf numFmtId="185" fontId="2" fillId="2" borderId="0" xfId="0" applyNumberFormat="1" applyFont="1" applyFill="1">
      <alignment vertical="center"/>
    </xf>
    <xf numFmtId="49" fontId="28" fillId="2" borderId="0" xfId="0" applyNumberFormat="1" applyFont="1" applyFill="1" applyAlignment="1">
      <alignment horizontal="center" vertical="center"/>
    </xf>
    <xf numFmtId="0" fontId="16" fillId="2" borderId="0" xfId="0" applyFont="1" applyFill="1">
      <alignment vertical="center"/>
    </xf>
    <xf numFmtId="0" fontId="0" fillId="3" borderId="24" xfId="0" applyFill="1" applyBorder="1">
      <alignment vertical="center"/>
    </xf>
    <xf numFmtId="0" fontId="0" fillId="3" borderId="2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0" xfId="0" applyFill="1">
      <alignment vertical="center"/>
    </xf>
    <xf numFmtId="0" fontId="0" fillId="3" borderId="28" xfId="0" applyFill="1" applyBorder="1">
      <alignment vertical="center"/>
    </xf>
    <xf numFmtId="0" fontId="19" fillId="3" borderId="0" xfId="0" applyFont="1" applyFill="1">
      <alignment vertical="center"/>
    </xf>
    <xf numFmtId="0" fontId="0" fillId="3" borderId="29" xfId="0" applyFill="1" applyBorder="1">
      <alignment vertical="center"/>
    </xf>
    <xf numFmtId="0" fontId="0" fillId="3" borderId="9" xfId="0" applyFill="1" applyBorder="1">
      <alignment vertical="center"/>
    </xf>
    <xf numFmtId="0" fontId="0" fillId="3" borderId="30" xfId="0" applyFill="1" applyBorder="1">
      <alignment vertical="center"/>
    </xf>
    <xf numFmtId="0" fontId="17" fillId="3" borderId="31" xfId="0" applyFont="1" applyFill="1" applyBorder="1" applyAlignment="1">
      <alignment horizontal="center" vertical="center"/>
    </xf>
    <xf numFmtId="0" fontId="0" fillId="3" borderId="31" xfId="0" applyFill="1" applyBorder="1">
      <alignment vertical="center"/>
    </xf>
    <xf numFmtId="0" fontId="0" fillId="3" borderId="21" xfId="0" applyFill="1" applyBorder="1">
      <alignment vertical="center"/>
    </xf>
    <xf numFmtId="0" fontId="0" fillId="3" borderId="16" xfId="0" applyFill="1" applyBorder="1">
      <alignment vertical="center"/>
    </xf>
    <xf numFmtId="0" fontId="0" fillId="3" borderId="3" xfId="0" applyFill="1" applyBorder="1">
      <alignment vertical="center"/>
    </xf>
    <xf numFmtId="0" fontId="0" fillId="3" borderId="17" xfId="0" applyFill="1" applyBorder="1">
      <alignment vertical="center"/>
    </xf>
    <xf numFmtId="0" fontId="17" fillId="3" borderId="29" xfId="0" applyFont="1" applyFill="1" applyBorder="1" applyAlignment="1">
      <alignment horizontal="left" vertical="center"/>
    </xf>
    <xf numFmtId="0" fontId="0" fillId="3" borderId="32" xfId="0" applyFill="1" applyBorder="1">
      <alignment vertical="center"/>
    </xf>
    <xf numFmtId="0" fontId="0" fillId="3" borderId="33" xfId="0" applyFill="1" applyBorder="1">
      <alignment vertical="center"/>
    </xf>
    <xf numFmtId="0" fontId="0" fillId="3" borderId="34"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4" borderId="37" xfId="0" applyFill="1" applyBorder="1">
      <alignment vertical="center"/>
    </xf>
    <xf numFmtId="0" fontId="0" fillId="4" borderId="0" xfId="0" applyFill="1">
      <alignment vertical="center"/>
    </xf>
    <xf numFmtId="0" fontId="0" fillId="4" borderId="38" xfId="0" applyFill="1" applyBorder="1">
      <alignment vertical="center"/>
    </xf>
    <xf numFmtId="0" fontId="0" fillId="4" borderId="29" xfId="0" applyFill="1" applyBorder="1">
      <alignment vertical="center"/>
    </xf>
    <xf numFmtId="0" fontId="0" fillId="4" borderId="9" xfId="0" applyFill="1" applyBorder="1">
      <alignment vertical="center"/>
    </xf>
    <xf numFmtId="0" fontId="0" fillId="4" borderId="3" xfId="0" applyFill="1" applyBorder="1">
      <alignment vertical="center"/>
    </xf>
    <xf numFmtId="0" fontId="0" fillId="4" borderId="17" xfId="0" applyFill="1" applyBorder="1">
      <alignment vertical="center"/>
    </xf>
    <xf numFmtId="0" fontId="0" fillId="4" borderId="31" xfId="0" applyFill="1" applyBorder="1">
      <alignment vertical="center"/>
    </xf>
    <xf numFmtId="0" fontId="0" fillId="4" borderId="21" xfId="0" applyFill="1" applyBorder="1">
      <alignment vertical="center"/>
    </xf>
    <xf numFmtId="0" fontId="0" fillId="4" borderId="30" xfId="0" applyFill="1" applyBorder="1">
      <alignment vertical="center"/>
    </xf>
    <xf numFmtId="0" fontId="17" fillId="4" borderId="31" xfId="0" applyFont="1" applyFill="1" applyBorder="1" applyAlignment="1">
      <alignment horizontal="center" vertical="center"/>
    </xf>
    <xf numFmtId="0" fontId="0" fillId="4" borderId="16" xfId="0" applyFill="1" applyBorder="1">
      <alignment vertical="center"/>
    </xf>
    <xf numFmtId="0" fontId="17" fillId="4" borderId="29" xfId="0" applyFont="1" applyFill="1" applyBorder="1" applyAlignment="1">
      <alignment horizontal="righ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5" borderId="42" xfId="0" applyFill="1" applyBorder="1">
      <alignment vertical="center"/>
    </xf>
    <xf numFmtId="0" fontId="0" fillId="5" borderId="35" xfId="0" applyFill="1" applyBorder="1">
      <alignment vertical="center"/>
    </xf>
    <xf numFmtId="0" fontId="0" fillId="5" borderId="43" xfId="0" applyFill="1" applyBorder="1">
      <alignment vertical="center"/>
    </xf>
    <xf numFmtId="0" fontId="0" fillId="5" borderId="44" xfId="0" applyFill="1" applyBorder="1">
      <alignment vertical="center"/>
    </xf>
    <xf numFmtId="0" fontId="0" fillId="5" borderId="37" xfId="0" applyFill="1" applyBorder="1">
      <alignment vertical="center"/>
    </xf>
    <xf numFmtId="0" fontId="0" fillId="5" borderId="0" xfId="0" applyFill="1">
      <alignment vertical="center"/>
    </xf>
    <xf numFmtId="0" fontId="0" fillId="5" borderId="28" xfId="0" applyFill="1" applyBorder="1">
      <alignment vertical="center"/>
    </xf>
    <xf numFmtId="0" fontId="0" fillId="5" borderId="29" xfId="0" applyFill="1" applyBorder="1">
      <alignment vertical="center"/>
    </xf>
    <xf numFmtId="0" fontId="0" fillId="5" borderId="9" xfId="0" applyFill="1" applyBorder="1">
      <alignment vertical="center"/>
    </xf>
    <xf numFmtId="0" fontId="0" fillId="5" borderId="45" xfId="0" applyFill="1" applyBorder="1">
      <alignment vertical="center"/>
    </xf>
    <xf numFmtId="0" fontId="0" fillId="5" borderId="31" xfId="0" applyFill="1" applyBorder="1">
      <alignment vertical="center"/>
    </xf>
    <xf numFmtId="0" fontId="0" fillId="5" borderId="21" xfId="0" applyFill="1" applyBorder="1">
      <alignment vertical="center"/>
    </xf>
    <xf numFmtId="0" fontId="0" fillId="5" borderId="30" xfId="0" applyFill="1" applyBorder="1">
      <alignment vertical="center"/>
    </xf>
    <xf numFmtId="0" fontId="17" fillId="5" borderId="31" xfId="0" applyFont="1" applyFill="1" applyBorder="1" applyAlignment="1">
      <alignment horizontal="center" vertical="center"/>
    </xf>
    <xf numFmtId="0" fontId="0" fillId="5" borderId="46" xfId="0" applyFill="1" applyBorder="1">
      <alignment vertical="center"/>
    </xf>
    <xf numFmtId="0" fontId="17" fillId="5" borderId="46" xfId="0" applyFont="1" applyFill="1" applyBorder="1" applyAlignment="1">
      <alignment horizontal="center" vertical="center"/>
    </xf>
    <xf numFmtId="0" fontId="0" fillId="5" borderId="3" xfId="0" applyFill="1" applyBorder="1">
      <alignment vertical="center"/>
    </xf>
    <xf numFmtId="0" fontId="0" fillId="5" borderId="17" xfId="0" applyFill="1" applyBorder="1">
      <alignment vertical="center"/>
    </xf>
    <xf numFmtId="0" fontId="0" fillId="5" borderId="16" xfId="0" applyFill="1" applyBorder="1">
      <alignment vertical="center"/>
    </xf>
    <xf numFmtId="0" fontId="0" fillId="5" borderId="47" xfId="0" applyFill="1" applyBorder="1">
      <alignment vertical="center"/>
    </xf>
    <xf numFmtId="0" fontId="0" fillId="5" borderId="48" xfId="0" applyFill="1" applyBorder="1">
      <alignment vertical="center"/>
    </xf>
    <xf numFmtId="0" fontId="0" fillId="5" borderId="33" xfId="0" applyFill="1" applyBorder="1">
      <alignment vertical="center"/>
    </xf>
    <xf numFmtId="0" fontId="0" fillId="5" borderId="49" xfId="0" applyFill="1" applyBorder="1">
      <alignment vertical="center"/>
    </xf>
    <xf numFmtId="0" fontId="0" fillId="5" borderId="50" xfId="0" applyFill="1" applyBorder="1">
      <alignment vertical="center"/>
    </xf>
    <xf numFmtId="0" fontId="0" fillId="5" borderId="51" xfId="0" applyFill="1" applyBorder="1">
      <alignment vertical="center"/>
    </xf>
    <xf numFmtId="49" fontId="0" fillId="2" borderId="3" xfId="0" applyNumberFormat="1" applyFill="1" applyBorder="1" applyAlignment="1">
      <alignment vertical="top" wrapText="1"/>
    </xf>
    <xf numFmtId="0" fontId="20" fillId="2" borderId="0" xfId="2" applyFont="1" applyFill="1" applyAlignment="1" applyProtection="1">
      <alignment vertical="center"/>
    </xf>
    <xf numFmtId="49" fontId="26" fillId="2" borderId="0" xfId="0" applyNumberFormat="1" applyFont="1" applyFill="1">
      <alignment vertical="center"/>
    </xf>
    <xf numFmtId="49" fontId="5" fillId="2" borderId="0" xfId="0" applyNumberFormat="1" applyFont="1" applyFill="1" applyAlignment="1">
      <alignment horizontal="center" vertical="center"/>
    </xf>
    <xf numFmtId="0" fontId="29" fillId="2" borderId="0" xfId="0" applyFont="1" applyFill="1" applyAlignment="1">
      <alignment horizontal="left" vertical="center"/>
    </xf>
    <xf numFmtId="0" fontId="0" fillId="6" borderId="0" xfId="0" applyFill="1">
      <alignment vertical="center"/>
    </xf>
    <xf numFmtId="184" fontId="0" fillId="6" borderId="0" xfId="0" applyNumberFormat="1" applyFill="1">
      <alignment vertical="center"/>
    </xf>
    <xf numFmtId="0" fontId="13" fillId="6" borderId="0" xfId="0" applyFont="1" applyFill="1">
      <alignment vertical="center"/>
    </xf>
    <xf numFmtId="0" fontId="0" fillId="6" borderId="0" xfId="0" applyFill="1" applyAlignment="1">
      <alignment horizontal="center" vertical="center"/>
    </xf>
    <xf numFmtId="0" fontId="13" fillId="6" borderId="0" xfId="0" applyFont="1" applyFill="1" applyAlignment="1">
      <alignment horizontal="center" vertical="center"/>
    </xf>
    <xf numFmtId="0" fontId="13" fillId="6" borderId="52" xfId="0" applyFont="1" applyFill="1" applyBorder="1" applyAlignment="1">
      <alignment horizontal="center" vertical="center" shrinkToFit="1"/>
    </xf>
    <xf numFmtId="0" fontId="13" fillId="6" borderId="53" xfId="0" applyFont="1" applyFill="1" applyBorder="1" applyAlignment="1">
      <alignment horizontal="center" vertical="center" shrinkToFit="1"/>
    </xf>
    <xf numFmtId="0" fontId="13" fillId="6" borderId="0" xfId="0" applyFont="1" applyFill="1" applyAlignment="1">
      <alignment horizontal="center" vertical="center" shrinkToFit="1"/>
    </xf>
    <xf numFmtId="0" fontId="13" fillId="6" borderId="52" xfId="0" applyFont="1" applyFill="1" applyBorder="1" applyAlignment="1">
      <alignment horizontal="center" vertical="center"/>
    </xf>
    <xf numFmtId="0" fontId="13" fillId="6" borderId="53" xfId="0" applyFont="1" applyFill="1" applyBorder="1">
      <alignment vertical="center"/>
    </xf>
    <xf numFmtId="49" fontId="6" fillId="6" borderId="0" xfId="0" applyNumberFormat="1" applyFont="1" applyFill="1">
      <alignment vertical="center"/>
    </xf>
    <xf numFmtId="0" fontId="19" fillId="6" borderId="0" xfId="0" applyFont="1" applyFill="1">
      <alignment vertical="center"/>
    </xf>
    <xf numFmtId="0" fontId="13" fillId="6" borderId="54" xfId="0" applyFont="1" applyFill="1" applyBorder="1" applyAlignment="1">
      <alignment horizontal="center" vertical="center"/>
    </xf>
    <xf numFmtId="0" fontId="13" fillId="6" borderId="54" xfId="0" applyFont="1" applyFill="1" applyBorder="1">
      <alignment vertical="center"/>
    </xf>
    <xf numFmtId="178" fontId="0" fillId="6" borderId="0" xfId="0" applyNumberFormat="1" applyFill="1">
      <alignment vertical="center"/>
    </xf>
    <xf numFmtId="0" fontId="0" fillId="6" borderId="0" xfId="0" applyFill="1" applyAlignment="1">
      <alignment horizontal="right" vertical="center"/>
    </xf>
    <xf numFmtId="0" fontId="13" fillId="6" borderId="55" xfId="0" applyFont="1" applyFill="1" applyBorder="1" applyAlignment="1">
      <alignment horizontal="center" vertical="center"/>
    </xf>
    <xf numFmtId="0" fontId="13" fillId="6" borderId="31" xfId="0" applyFont="1" applyFill="1" applyBorder="1">
      <alignment vertical="center"/>
    </xf>
    <xf numFmtId="0" fontId="13" fillId="6" borderId="56" xfId="0" applyFont="1" applyFill="1" applyBorder="1" applyAlignment="1">
      <alignment horizontal="center" vertical="center"/>
    </xf>
    <xf numFmtId="0" fontId="13" fillId="6" borderId="57" xfId="0" applyFont="1" applyFill="1" applyBorder="1">
      <alignment vertical="center"/>
    </xf>
    <xf numFmtId="0" fontId="13" fillId="6" borderId="58" xfId="0" applyFont="1" applyFill="1" applyBorder="1" applyAlignment="1">
      <alignment horizontal="center" vertical="center"/>
    </xf>
    <xf numFmtId="0" fontId="13" fillId="6" borderId="59" xfId="0" applyFont="1" applyFill="1" applyBorder="1">
      <alignment vertical="center"/>
    </xf>
    <xf numFmtId="0" fontId="13" fillId="6" borderId="55" xfId="0" applyFont="1" applyFill="1" applyBorder="1">
      <alignment vertical="center"/>
    </xf>
    <xf numFmtId="0" fontId="13" fillId="6" borderId="60" xfId="0" applyFont="1" applyFill="1" applyBorder="1" applyAlignment="1">
      <alignment horizontal="center" vertical="center"/>
    </xf>
    <xf numFmtId="0" fontId="13" fillId="6" borderId="61" xfId="0" applyFont="1" applyFill="1" applyBorder="1">
      <alignment vertical="center"/>
    </xf>
    <xf numFmtId="0" fontId="13" fillId="6" borderId="62" xfId="0" applyFont="1" applyFill="1" applyBorder="1">
      <alignment vertical="center"/>
    </xf>
    <xf numFmtId="0" fontId="13" fillId="6" borderId="15" xfId="0" applyFont="1" applyFill="1" applyBorder="1">
      <alignment vertical="center"/>
    </xf>
    <xf numFmtId="0" fontId="13" fillId="6" borderId="63" xfId="0" applyFont="1" applyFill="1" applyBorder="1" applyAlignment="1">
      <alignment horizontal="center" vertical="center"/>
    </xf>
    <xf numFmtId="0" fontId="13" fillId="6" borderId="64" xfId="0" applyFont="1" applyFill="1" applyBorder="1" applyAlignment="1">
      <alignment horizontal="center" vertical="center"/>
    </xf>
    <xf numFmtId="0" fontId="13" fillId="6" borderId="0" xfId="0" applyFont="1" applyFill="1" applyAlignment="1">
      <alignment horizontal="right" vertical="center"/>
    </xf>
    <xf numFmtId="0" fontId="13" fillId="6" borderId="18" xfId="0" applyFont="1" applyFill="1" applyBorder="1">
      <alignment vertical="center"/>
    </xf>
    <xf numFmtId="0" fontId="13" fillId="6" borderId="65" xfId="0" applyFont="1" applyFill="1" applyBorder="1" applyAlignment="1">
      <alignment horizontal="center" vertical="center"/>
    </xf>
    <xf numFmtId="0" fontId="13" fillId="6" borderId="66" xfId="0" applyFont="1" applyFill="1" applyBorder="1">
      <alignment vertical="center"/>
    </xf>
    <xf numFmtId="0" fontId="13" fillId="6" borderId="58" xfId="0" applyFont="1" applyFill="1" applyBorder="1">
      <alignment vertical="center"/>
    </xf>
    <xf numFmtId="0" fontId="13" fillId="6" borderId="67" xfId="0" applyFont="1" applyFill="1" applyBorder="1" applyAlignment="1">
      <alignment horizontal="center" vertical="center"/>
    </xf>
    <xf numFmtId="0" fontId="13" fillId="6" borderId="68" xfId="0" applyFont="1" applyFill="1" applyBorder="1">
      <alignment vertical="center"/>
    </xf>
    <xf numFmtId="0" fontId="13" fillId="6" borderId="69" xfId="0" applyFont="1" applyFill="1" applyBorder="1" applyAlignment="1">
      <alignment horizontal="center" vertical="center"/>
    </xf>
    <xf numFmtId="0" fontId="13" fillId="6" borderId="70" xfId="0" applyFont="1" applyFill="1" applyBorder="1" applyAlignment="1">
      <alignment horizontal="center" vertical="center"/>
    </xf>
    <xf numFmtId="0" fontId="16" fillId="6" borderId="0" xfId="0" applyFont="1" applyFill="1" applyAlignment="1">
      <alignment horizontal="justify" vertical="center"/>
    </xf>
    <xf numFmtId="49" fontId="2" fillId="6" borderId="0" xfId="0" applyNumberFormat="1" applyFont="1" applyFill="1">
      <alignment vertical="center"/>
    </xf>
    <xf numFmtId="187" fontId="0" fillId="6" borderId="0" xfId="0" applyNumberFormat="1" applyFill="1">
      <alignment vertical="center"/>
    </xf>
    <xf numFmtId="0" fontId="13" fillId="6" borderId="18" xfId="0" applyFont="1" applyFill="1" applyBorder="1" applyAlignment="1">
      <alignment horizontal="center" vertical="center"/>
    </xf>
    <xf numFmtId="0" fontId="13" fillId="6" borderId="71" xfId="0" applyFont="1" applyFill="1" applyBorder="1" applyAlignment="1">
      <alignment horizontal="center" vertical="center" shrinkToFit="1"/>
    </xf>
    <xf numFmtId="0" fontId="13" fillId="6" borderId="72" xfId="0" applyFont="1" applyFill="1" applyBorder="1" applyAlignment="1">
      <alignment horizontal="center" vertical="center" shrinkToFit="1"/>
    </xf>
    <xf numFmtId="49" fontId="6" fillId="2" borderId="0" xfId="0" applyNumberFormat="1" applyFont="1" applyFill="1" applyAlignment="1">
      <alignment vertical="center" wrapText="1"/>
    </xf>
    <xf numFmtId="49" fontId="2" fillId="2" borderId="0" xfId="0" applyNumberFormat="1" applyFont="1" applyFill="1" applyAlignment="1">
      <alignment horizontal="distributed" vertical="center"/>
    </xf>
    <xf numFmtId="49" fontId="6" fillId="2" borderId="0" xfId="0" applyNumberFormat="1" applyFont="1" applyFill="1" applyAlignment="1">
      <alignment vertical="top" wrapText="1"/>
    </xf>
    <xf numFmtId="49" fontId="6" fillId="2" borderId="20" xfId="0" applyNumberFormat="1" applyFont="1" applyFill="1" applyBorder="1">
      <alignment vertical="center"/>
    </xf>
    <xf numFmtId="49" fontId="6" fillId="2" borderId="0" xfId="0" applyNumberFormat="1" applyFont="1" applyFill="1">
      <alignment vertical="center"/>
    </xf>
    <xf numFmtId="49" fontId="6" fillId="2" borderId="73" xfId="0" applyNumberFormat="1" applyFont="1" applyFill="1" applyBorder="1" applyAlignment="1">
      <alignment vertical="center" wrapText="1"/>
    </xf>
    <xf numFmtId="49" fontId="6" fillId="2" borderId="20"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2" fillId="2" borderId="1" xfId="0" applyNumberFormat="1" applyFont="1" applyFill="1" applyBorder="1" applyAlignment="1">
      <alignment horizontal="distributed" vertical="center"/>
    </xf>
    <xf numFmtId="49" fontId="2" fillId="2" borderId="13"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6" fillId="2" borderId="20" xfId="0" applyNumberFormat="1" applyFont="1" applyFill="1" applyBorder="1" applyAlignment="1">
      <alignment horizontal="right" vertical="center"/>
    </xf>
    <xf numFmtId="49" fontId="6" fillId="2" borderId="8" xfId="0" applyNumberFormat="1" applyFont="1" applyFill="1" applyBorder="1" applyAlignment="1">
      <alignment horizontal="left" vertical="center"/>
    </xf>
    <xf numFmtId="0" fontId="6" fillId="2" borderId="0" xfId="0" applyFont="1" applyFill="1">
      <alignment vertical="center"/>
    </xf>
    <xf numFmtId="49" fontId="6" fillId="2" borderId="31" xfId="0" applyNumberFormat="1" applyFont="1" applyFill="1" applyBorder="1">
      <alignment vertical="center"/>
    </xf>
    <xf numFmtId="49" fontId="6" fillId="2" borderId="19" xfId="0" applyNumberFormat="1" applyFont="1" applyFill="1" applyBorder="1">
      <alignment vertical="center"/>
    </xf>
    <xf numFmtId="49" fontId="6" fillId="2" borderId="19" xfId="0" applyNumberFormat="1" applyFont="1" applyFill="1" applyBorder="1" applyAlignment="1">
      <alignment horizontal="left" vertical="center"/>
    </xf>
    <xf numFmtId="49" fontId="6" fillId="2" borderId="9"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74" xfId="0" applyNumberFormat="1" applyFont="1" applyFill="1" applyBorder="1" applyAlignment="1">
      <alignment horizontal="center" vertical="center"/>
    </xf>
    <xf numFmtId="0" fontId="13" fillId="6" borderId="63" xfId="0" applyFont="1" applyFill="1" applyBorder="1">
      <alignment vertical="center"/>
    </xf>
    <xf numFmtId="0" fontId="13" fillId="6" borderId="65" xfId="0" applyFont="1" applyFill="1" applyBorder="1">
      <alignment vertical="center"/>
    </xf>
    <xf numFmtId="0" fontId="13" fillId="6" borderId="75" xfId="0" applyFont="1" applyFill="1" applyBorder="1" applyAlignment="1" applyProtection="1">
      <alignment horizontal="center" vertical="center"/>
      <protection locked="0"/>
    </xf>
    <xf numFmtId="0" fontId="6" fillId="2" borderId="31" xfId="0" applyFont="1" applyFill="1" applyBorder="1">
      <alignment vertical="center"/>
    </xf>
    <xf numFmtId="0" fontId="6" fillId="2" borderId="31" xfId="0" applyFont="1" applyFill="1" applyBorder="1" applyAlignment="1">
      <alignment horizontal="left" vertical="center"/>
    </xf>
    <xf numFmtId="187" fontId="22" fillId="6" borderId="0" xfId="0" applyNumberFormat="1" applyFont="1" applyFill="1">
      <alignment vertical="center"/>
    </xf>
    <xf numFmtId="181" fontId="13" fillId="6" borderId="76" xfId="0" applyNumberFormat="1" applyFont="1" applyFill="1" applyBorder="1">
      <alignment vertical="center"/>
    </xf>
    <xf numFmtId="181" fontId="13" fillId="6" borderId="77" xfId="0" applyNumberFormat="1" applyFont="1" applyFill="1" applyBorder="1">
      <alignment vertical="center"/>
    </xf>
    <xf numFmtId="181" fontId="13" fillId="6" borderId="78" xfId="0" applyNumberFormat="1" applyFont="1" applyFill="1" applyBorder="1">
      <alignment vertical="center"/>
    </xf>
    <xf numFmtId="181" fontId="13" fillId="6" borderId="79" xfId="0" applyNumberFormat="1" applyFont="1" applyFill="1" applyBorder="1">
      <alignment vertical="center"/>
    </xf>
    <xf numFmtId="181" fontId="13" fillId="6" borderId="63" xfId="0" applyNumberFormat="1" applyFont="1" applyFill="1" applyBorder="1">
      <alignment vertical="center"/>
    </xf>
    <xf numFmtId="181" fontId="13" fillId="6" borderId="0" xfId="0" applyNumberFormat="1" applyFont="1" applyFill="1">
      <alignment vertical="center"/>
    </xf>
    <xf numFmtId="181" fontId="13" fillId="6" borderId="68" xfId="0" applyNumberFormat="1" applyFont="1" applyFill="1" applyBorder="1">
      <alignment vertical="center"/>
    </xf>
    <xf numFmtId="181" fontId="13" fillId="6" borderId="80" xfId="0" applyNumberFormat="1" applyFont="1" applyFill="1" applyBorder="1">
      <alignment vertical="center"/>
    </xf>
    <xf numFmtId="181" fontId="13" fillId="6" borderId="81" xfId="0" applyNumberFormat="1" applyFont="1" applyFill="1" applyBorder="1">
      <alignment vertical="center"/>
    </xf>
    <xf numFmtId="181" fontId="13" fillId="6" borderId="82" xfId="0" applyNumberFormat="1" applyFont="1" applyFill="1" applyBorder="1">
      <alignment vertical="center"/>
    </xf>
    <xf numFmtId="181" fontId="13" fillId="6" borderId="65" xfId="0" applyNumberFormat="1" applyFont="1" applyFill="1" applyBorder="1">
      <alignment vertical="center"/>
    </xf>
    <xf numFmtId="181" fontId="13" fillId="6" borderId="54" xfId="0" applyNumberFormat="1" applyFont="1" applyFill="1" applyBorder="1">
      <alignment vertical="center"/>
    </xf>
    <xf numFmtId="49" fontId="0" fillId="6" borderId="0" xfId="0" applyNumberFormat="1" applyFill="1" applyAlignment="1">
      <alignment horizontal="center" vertical="center"/>
    </xf>
    <xf numFmtId="49" fontId="0" fillId="6" borderId="0" xfId="0" quotePrefix="1" applyNumberFormat="1" applyFill="1" applyAlignment="1">
      <alignment horizontal="center" vertical="center"/>
    </xf>
    <xf numFmtId="0" fontId="0" fillId="6" borderId="54" xfId="0" applyFill="1" applyBorder="1" applyProtection="1">
      <alignment vertical="center"/>
      <protection locked="0"/>
    </xf>
    <xf numFmtId="181" fontId="13" fillId="6" borderId="83" xfId="0" applyNumberFormat="1" applyFont="1" applyFill="1" applyBorder="1">
      <alignment vertical="center"/>
    </xf>
    <xf numFmtId="181" fontId="13" fillId="6" borderId="84" xfId="0" applyNumberFormat="1" applyFont="1" applyFill="1" applyBorder="1">
      <alignment vertical="center"/>
    </xf>
    <xf numFmtId="181" fontId="13" fillId="6" borderId="85" xfId="0" applyNumberFormat="1" applyFont="1" applyFill="1" applyBorder="1">
      <alignment vertical="center"/>
    </xf>
    <xf numFmtId="181" fontId="13" fillId="6" borderId="86" xfId="0" applyNumberFormat="1" applyFont="1" applyFill="1" applyBorder="1">
      <alignment vertical="center"/>
    </xf>
    <xf numFmtId="181" fontId="13" fillId="6" borderId="87" xfId="0" applyNumberFormat="1" applyFont="1" applyFill="1" applyBorder="1">
      <alignment vertical="center"/>
    </xf>
    <xf numFmtId="0" fontId="13" fillId="6" borderId="9" xfId="0" applyFont="1" applyFill="1" applyBorder="1" applyAlignment="1">
      <alignment horizontal="center" vertical="center"/>
    </xf>
    <xf numFmtId="181" fontId="13" fillId="6" borderId="88" xfId="0" applyNumberFormat="1" applyFont="1" applyFill="1" applyBorder="1">
      <alignment vertical="center"/>
    </xf>
    <xf numFmtId="181" fontId="13" fillId="6" borderId="89" xfId="0" applyNumberFormat="1" applyFont="1" applyFill="1" applyBorder="1">
      <alignment vertical="center"/>
    </xf>
    <xf numFmtId="0" fontId="30" fillId="2" borderId="0" xfId="0" applyFont="1" applyFill="1">
      <alignment vertical="center"/>
    </xf>
    <xf numFmtId="0" fontId="13" fillId="7" borderId="55" xfId="0" applyFont="1" applyFill="1" applyBorder="1" applyAlignment="1">
      <alignment horizontal="center" vertical="center"/>
    </xf>
    <xf numFmtId="0" fontId="13" fillId="7" borderId="52" xfId="0" applyFont="1" applyFill="1" applyBorder="1" applyAlignment="1">
      <alignment horizontal="center" vertical="center"/>
    </xf>
    <xf numFmtId="0" fontId="13" fillId="7" borderId="53" xfId="0" applyFont="1" applyFill="1" applyBorder="1">
      <alignment vertical="center"/>
    </xf>
    <xf numFmtId="0" fontId="13" fillId="7" borderId="58" xfId="0" applyFont="1" applyFill="1" applyBorder="1" applyAlignment="1">
      <alignment horizontal="center" vertical="center"/>
    </xf>
    <xf numFmtId="0" fontId="13" fillId="7" borderId="63" xfId="0" applyFont="1" applyFill="1" applyBorder="1" applyAlignment="1">
      <alignment horizontal="center" vertical="center"/>
    </xf>
    <xf numFmtId="0" fontId="0" fillId="6" borderId="71" xfId="0" applyFill="1" applyBorder="1">
      <alignment vertical="center"/>
    </xf>
    <xf numFmtId="0" fontId="0" fillId="6" borderId="71" xfId="0" applyFill="1" applyBorder="1" applyAlignment="1">
      <alignment vertical="center" wrapText="1"/>
    </xf>
    <xf numFmtId="0" fontId="31" fillId="6" borderId="0" xfId="0" applyFont="1" applyFill="1">
      <alignment vertical="center"/>
    </xf>
    <xf numFmtId="0" fontId="18" fillId="2" borderId="0" xfId="0" applyFont="1" applyFill="1">
      <alignment vertical="center"/>
    </xf>
    <xf numFmtId="0" fontId="2" fillId="2" borderId="0" xfId="0" applyFont="1" applyFill="1" applyAlignment="1">
      <alignment vertical="center" textRotation="255"/>
    </xf>
    <xf numFmtId="0" fontId="23" fillId="0" borderId="0" xfId="4" applyAlignment="1">
      <alignment vertical="center"/>
    </xf>
    <xf numFmtId="0" fontId="35" fillId="0" borderId="0" xfId="4" applyFont="1" applyAlignment="1">
      <alignment horizontal="center" vertical="center"/>
    </xf>
    <xf numFmtId="0" fontId="41" fillId="0" borderId="0" xfId="4" applyFont="1" applyAlignment="1">
      <alignment vertical="center"/>
    </xf>
    <xf numFmtId="0" fontId="36" fillId="0" borderId="0" xfId="4" applyFont="1" applyAlignment="1">
      <alignment vertical="center"/>
    </xf>
    <xf numFmtId="0" fontId="23" fillId="0" borderId="0" xfId="4" applyAlignment="1">
      <alignment vertical="top" wrapText="1"/>
    </xf>
    <xf numFmtId="0" fontId="0" fillId="0" borderId="0" xfId="4" applyFont="1" applyAlignment="1">
      <alignment horizontal="left" vertical="center"/>
    </xf>
    <xf numFmtId="49" fontId="6" fillId="2" borderId="73" xfId="0" applyNumberFormat="1" applyFont="1" applyFill="1" applyBorder="1">
      <alignment vertical="center"/>
    </xf>
    <xf numFmtId="49" fontId="6" fillId="2" borderId="90" xfId="0" applyNumberFormat="1" applyFont="1" applyFill="1" applyBorder="1">
      <alignment vertical="center"/>
    </xf>
    <xf numFmtId="179" fontId="2" fillId="8" borderId="0" xfId="0" applyNumberFormat="1" applyFont="1" applyFill="1" applyAlignment="1" applyProtection="1">
      <alignment horizontal="left" vertical="center"/>
      <protection locked="0"/>
    </xf>
    <xf numFmtId="49" fontId="2" fillId="8" borderId="0" xfId="0" applyNumberFormat="1" applyFont="1" applyFill="1">
      <alignment vertical="center"/>
    </xf>
    <xf numFmtId="0" fontId="0" fillId="8" borderId="0" xfId="0" applyFill="1">
      <alignment vertical="center"/>
    </xf>
    <xf numFmtId="49" fontId="2" fillId="8" borderId="0" xfId="0" applyNumberFormat="1" applyFont="1" applyFill="1" applyAlignment="1">
      <alignment vertical="center" wrapText="1"/>
    </xf>
    <xf numFmtId="49" fontId="2" fillId="8" borderId="0" xfId="0" applyNumberFormat="1" applyFont="1" applyFill="1" applyAlignment="1">
      <alignment vertical="top"/>
    </xf>
    <xf numFmtId="49" fontId="2" fillId="8" borderId="0" xfId="0" applyNumberFormat="1" applyFont="1" applyFill="1" applyAlignment="1"/>
    <xf numFmtId="49" fontId="6" fillId="8" borderId="0" xfId="0" applyNumberFormat="1" applyFont="1" applyFill="1">
      <alignment vertical="center"/>
    </xf>
    <xf numFmtId="49" fontId="25" fillId="8" borderId="0" xfId="0" applyNumberFormat="1" applyFont="1" applyFill="1">
      <alignment vertical="center"/>
    </xf>
    <xf numFmtId="49" fontId="9" fillId="8" borderId="0" xfId="0" applyNumberFormat="1" applyFont="1" applyFill="1">
      <alignment vertical="center"/>
    </xf>
    <xf numFmtId="0" fontId="13" fillId="6" borderId="72" xfId="0" applyFont="1" applyFill="1" applyBorder="1" applyAlignment="1">
      <alignment horizontal="center" vertical="center"/>
    </xf>
    <xf numFmtId="181" fontId="2" fillId="2" borderId="91" xfId="0" applyNumberFormat="1" applyFont="1" applyFill="1" applyBorder="1" applyAlignment="1" applyProtection="1">
      <alignment horizontal="right" vertical="center"/>
      <protection locked="0"/>
    </xf>
    <xf numFmtId="181" fontId="2" fillId="2" borderId="20" xfId="0" applyNumberFormat="1" applyFont="1" applyFill="1" applyBorder="1" applyAlignment="1" applyProtection="1">
      <alignment horizontal="right" vertical="center"/>
      <protection locked="0"/>
    </xf>
    <xf numFmtId="181" fontId="2" fillId="2" borderId="92" xfId="0" applyNumberFormat="1" applyFont="1" applyFill="1" applyBorder="1" applyAlignment="1" applyProtection="1">
      <alignment horizontal="right" vertical="center"/>
      <protection locked="0"/>
    </xf>
    <xf numFmtId="49" fontId="2" fillId="2" borderId="3" xfId="0" applyNumberFormat="1" applyFont="1" applyFill="1" applyBorder="1" applyAlignment="1">
      <alignment horizontal="center" vertical="distributed"/>
    </xf>
    <xf numFmtId="49" fontId="2" fillId="2" borderId="0" xfId="0" applyNumberFormat="1" applyFont="1" applyFill="1" applyAlignment="1">
      <alignment horizontal="center" vertical="distributed"/>
    </xf>
    <xf numFmtId="49" fontId="2" fillId="2" borderId="31" xfId="0" applyNumberFormat="1" applyFont="1" applyFill="1" applyBorder="1" applyAlignment="1">
      <alignment horizontal="center" vertical="distributed"/>
    </xf>
    <xf numFmtId="181" fontId="2" fillId="2" borderId="93" xfId="0" applyNumberFormat="1" applyFont="1" applyFill="1" applyBorder="1" applyAlignment="1" applyProtection="1">
      <alignment horizontal="right" vertical="center"/>
      <protection locked="0"/>
    </xf>
    <xf numFmtId="181" fontId="2" fillId="2" borderId="94" xfId="0" applyNumberFormat="1" applyFont="1" applyFill="1" applyBorder="1" applyAlignment="1" applyProtection="1">
      <alignment horizontal="right" vertical="center"/>
      <protection locked="0"/>
    </xf>
    <xf numFmtId="181" fontId="2" fillId="2" borderId="95" xfId="0" applyNumberFormat="1" applyFont="1" applyFill="1" applyBorder="1" applyAlignment="1" applyProtection="1">
      <alignment horizontal="right" vertical="center"/>
      <protection locked="0"/>
    </xf>
    <xf numFmtId="178" fontId="2" fillId="2" borderId="91" xfId="0" applyNumberFormat="1" applyFont="1" applyFill="1" applyBorder="1" applyAlignment="1">
      <alignment horizontal="right" vertical="center"/>
    </xf>
    <xf numFmtId="178" fontId="2" fillId="2" borderId="20" xfId="0" applyNumberFormat="1" applyFont="1" applyFill="1" applyBorder="1" applyAlignment="1">
      <alignment horizontal="right" vertical="center"/>
    </xf>
    <xf numFmtId="178" fontId="2" fillId="2" borderId="92" xfId="0" applyNumberFormat="1" applyFont="1" applyFill="1" applyBorder="1" applyAlignment="1">
      <alignment horizontal="right" vertical="center"/>
    </xf>
    <xf numFmtId="182" fontId="2" fillId="2" borderId="91" xfId="0" applyNumberFormat="1" applyFont="1" applyFill="1" applyBorder="1" applyAlignment="1" applyProtection="1">
      <alignment horizontal="right" vertical="center"/>
      <protection locked="0"/>
    </xf>
    <xf numFmtId="182" fontId="2" fillId="2" borderId="20" xfId="0" applyNumberFormat="1" applyFont="1" applyFill="1" applyBorder="1" applyAlignment="1" applyProtection="1">
      <alignment horizontal="right" vertical="center"/>
      <protection locked="0"/>
    </xf>
    <xf numFmtId="182" fontId="2" fillId="2" borderId="92" xfId="0" applyNumberFormat="1" applyFont="1" applyFill="1" applyBorder="1" applyAlignment="1" applyProtection="1">
      <alignment horizontal="right" vertical="center"/>
      <protection locked="0"/>
    </xf>
    <xf numFmtId="182" fontId="2" fillId="2" borderId="150" xfId="0" applyNumberFormat="1" applyFont="1" applyFill="1" applyBorder="1" applyAlignment="1">
      <alignment horizontal="right" vertical="center"/>
    </xf>
    <xf numFmtId="182" fontId="2" fillId="2" borderId="151" xfId="0" applyNumberFormat="1" applyFont="1" applyFill="1" applyBorder="1" applyAlignment="1">
      <alignment horizontal="right" vertical="center"/>
    </xf>
    <xf numFmtId="182" fontId="2" fillId="2" borderId="152" xfId="0" applyNumberFormat="1" applyFont="1" applyFill="1" applyBorder="1" applyAlignment="1">
      <alignment horizontal="right" vertical="center"/>
    </xf>
    <xf numFmtId="178" fontId="2" fillId="2" borderId="103" xfId="0" applyNumberFormat="1" applyFont="1" applyFill="1" applyBorder="1" applyAlignment="1">
      <alignment horizontal="right" vertical="center"/>
    </xf>
    <xf numFmtId="178" fontId="2" fillId="2" borderId="19" xfId="0" applyNumberFormat="1" applyFont="1" applyFill="1" applyBorder="1" applyAlignment="1">
      <alignment horizontal="right" vertical="center"/>
    </xf>
    <xf numFmtId="178" fontId="2" fillId="2" borderId="104" xfId="0" applyNumberFormat="1" applyFont="1" applyFill="1" applyBorder="1" applyAlignment="1">
      <alignment horizontal="right" vertical="center"/>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10" fillId="2" borderId="16" xfId="0" applyNumberFormat="1" applyFont="1" applyFill="1" applyBorder="1" applyAlignment="1">
      <alignment horizontal="right" vertical="top"/>
    </xf>
    <xf numFmtId="49" fontId="10" fillId="2" borderId="3" xfId="0" applyNumberFormat="1" applyFont="1" applyFill="1" applyBorder="1" applyAlignment="1">
      <alignment horizontal="right" vertical="top"/>
    </xf>
    <xf numFmtId="49" fontId="10" fillId="2" borderId="121" xfId="0" applyNumberFormat="1" applyFont="1" applyFill="1" applyBorder="1" applyAlignment="1">
      <alignment horizontal="right" vertical="top"/>
    </xf>
    <xf numFmtId="49" fontId="10" fillId="2" borderId="2" xfId="0" applyNumberFormat="1" applyFont="1" applyFill="1" applyBorder="1" applyAlignment="1">
      <alignment horizontal="right" vertical="top"/>
    </xf>
    <xf numFmtId="49" fontId="10" fillId="2" borderId="17" xfId="0" applyNumberFormat="1" applyFont="1" applyFill="1" applyBorder="1" applyAlignment="1">
      <alignment horizontal="right" vertical="top"/>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178" fontId="2" fillId="2" borderId="96" xfId="0" applyNumberFormat="1" applyFont="1" applyFill="1" applyBorder="1" applyAlignment="1">
      <alignment horizontal="right" vertical="center"/>
    </xf>
    <xf numFmtId="178" fontId="2" fillId="2" borderId="97" xfId="0" applyNumberFormat="1" applyFont="1" applyFill="1" applyBorder="1" applyAlignment="1">
      <alignment horizontal="right" vertical="center"/>
    </xf>
    <xf numFmtId="178" fontId="2" fillId="2" borderId="98" xfId="0" applyNumberFormat="1" applyFont="1" applyFill="1" applyBorder="1" applyAlignment="1">
      <alignment horizontal="right" vertical="center"/>
    </xf>
    <xf numFmtId="182" fontId="2" fillId="2" borderId="19" xfId="0" applyNumberFormat="1" applyFont="1" applyFill="1" applyBorder="1" applyAlignment="1">
      <alignment horizontal="right" vertical="center"/>
    </xf>
    <xf numFmtId="182" fontId="2" fillId="2" borderId="99" xfId="0" applyNumberFormat="1" applyFont="1" applyFill="1" applyBorder="1" applyAlignment="1">
      <alignment horizontal="right" vertical="center"/>
    </xf>
    <xf numFmtId="178" fontId="2" fillId="2" borderId="15" xfId="0" applyNumberFormat="1" applyFont="1" applyFill="1" applyBorder="1" applyAlignment="1">
      <alignment horizontal="right" vertical="center"/>
    </xf>
    <xf numFmtId="181" fontId="2" fillId="2" borderId="100" xfId="0" applyNumberFormat="1" applyFont="1" applyFill="1" applyBorder="1" applyAlignment="1" applyProtection="1">
      <alignment horizontal="right" vertical="center"/>
      <protection locked="0"/>
    </xf>
    <xf numFmtId="181" fontId="2" fillId="2" borderId="101" xfId="0" applyNumberFormat="1" applyFont="1" applyFill="1" applyBorder="1" applyAlignment="1" applyProtection="1">
      <alignment horizontal="right" vertical="center"/>
      <protection locked="0"/>
    </xf>
    <xf numFmtId="181" fontId="2" fillId="2" borderId="102" xfId="0" applyNumberFormat="1" applyFont="1" applyFill="1" applyBorder="1" applyAlignment="1" applyProtection="1">
      <alignment horizontal="right" vertical="center"/>
      <protection locked="0"/>
    </xf>
    <xf numFmtId="49" fontId="6" fillId="2" borderId="30" xfId="0" applyNumberFormat="1" applyFont="1" applyFill="1" applyBorder="1" applyAlignment="1">
      <alignment horizontal="right" vertical="center"/>
    </xf>
    <xf numFmtId="49" fontId="6" fillId="2" borderId="31" xfId="0" applyNumberFormat="1" applyFont="1" applyFill="1" applyBorder="1" applyAlignment="1">
      <alignment horizontal="right" vertical="center"/>
    </xf>
    <xf numFmtId="49" fontId="6" fillId="2" borderId="105" xfId="0" applyNumberFormat="1" applyFont="1" applyFill="1" applyBorder="1" applyAlignment="1">
      <alignment horizontal="right" vertical="center"/>
    </xf>
    <xf numFmtId="182" fontId="2" fillId="2" borderId="106" xfId="0" applyNumberFormat="1" applyFont="1" applyFill="1" applyBorder="1" applyAlignment="1" applyProtection="1">
      <alignment horizontal="right" vertical="center"/>
      <protection locked="0"/>
    </xf>
    <xf numFmtId="182" fontId="2" fillId="2" borderId="107" xfId="0" applyNumberFormat="1" applyFont="1" applyFill="1" applyBorder="1" applyAlignment="1" applyProtection="1">
      <alignment horizontal="right" vertical="center"/>
      <protection locked="0"/>
    </xf>
    <xf numFmtId="182" fontId="2" fillId="2" borderId="108" xfId="0" applyNumberFormat="1" applyFont="1" applyFill="1" applyBorder="1" applyAlignment="1" applyProtection="1">
      <alignment horizontal="right" vertical="center"/>
      <protection locked="0"/>
    </xf>
    <xf numFmtId="49" fontId="6" fillId="2" borderId="0" xfId="0" applyNumberFormat="1" applyFont="1" applyFill="1" applyAlignment="1">
      <alignment vertical="center" wrapText="1"/>
    </xf>
    <xf numFmtId="178" fontId="2" fillId="2" borderId="18" xfId="0" applyNumberFormat="1" applyFont="1" applyFill="1" applyBorder="1" applyAlignment="1">
      <alignment horizontal="right" vertical="center"/>
    </xf>
    <xf numFmtId="178" fontId="2" fillId="2" borderId="99" xfId="0" applyNumberFormat="1" applyFont="1" applyFill="1" applyBorder="1" applyAlignment="1">
      <alignment horizontal="right" vertical="center"/>
    </xf>
    <xf numFmtId="183" fontId="2" fillId="2" borderId="109" xfId="0" applyNumberFormat="1" applyFont="1" applyFill="1" applyBorder="1" applyAlignment="1">
      <alignment horizontal="center" vertical="center"/>
    </xf>
    <xf numFmtId="183" fontId="2" fillId="2" borderId="31" xfId="0" applyNumberFormat="1" applyFont="1" applyFill="1" applyBorder="1" applyAlignment="1">
      <alignment horizontal="center" vertical="center"/>
    </xf>
    <xf numFmtId="49" fontId="6" fillId="2" borderId="0" xfId="0" applyNumberFormat="1" applyFont="1" applyFill="1" applyAlignment="1">
      <alignment horizontal="left" vertical="center" wrapText="1"/>
    </xf>
    <xf numFmtId="49" fontId="6" fillId="2" borderId="15" xfId="0" applyNumberFormat="1" applyFont="1" applyFill="1" applyBorder="1" applyAlignment="1">
      <alignment horizontal="center" vertical="center"/>
    </xf>
    <xf numFmtId="49" fontId="6" fillId="2" borderId="19" xfId="0" applyNumberFormat="1" applyFont="1" applyFill="1" applyBorder="1">
      <alignment vertical="center"/>
    </xf>
    <xf numFmtId="0" fontId="10" fillId="2" borderId="148" xfId="0" applyFont="1" applyFill="1" applyBorder="1" applyAlignment="1">
      <alignment horizontal="right" vertical="center"/>
    </xf>
    <xf numFmtId="0" fontId="10" fillId="2" borderId="94" xfId="0" applyFont="1" applyFill="1" applyBorder="1" applyAlignment="1">
      <alignment horizontal="right" vertical="center"/>
    </xf>
    <xf numFmtId="0" fontId="10" fillId="2" borderId="149" xfId="0" applyFont="1" applyFill="1" applyBorder="1" applyAlignment="1">
      <alignment horizontal="right" vertical="center"/>
    </xf>
    <xf numFmtId="182" fontId="2" fillId="2" borderId="100" xfId="0" applyNumberFormat="1" applyFont="1" applyFill="1" applyBorder="1" applyAlignment="1" applyProtection="1">
      <alignment horizontal="right" vertical="center"/>
      <protection locked="0"/>
    </xf>
    <xf numFmtId="182" fontId="2" fillId="2" borderId="101" xfId="0" applyNumberFormat="1" applyFont="1" applyFill="1" applyBorder="1" applyAlignment="1" applyProtection="1">
      <alignment horizontal="right" vertical="center"/>
      <protection locked="0"/>
    </xf>
    <xf numFmtId="182" fontId="2" fillId="2" borderId="102" xfId="0" applyNumberFormat="1" applyFont="1" applyFill="1" applyBorder="1" applyAlignment="1" applyProtection="1">
      <alignment horizontal="right" vertical="center"/>
      <protection locked="0"/>
    </xf>
    <xf numFmtId="0" fontId="2" fillId="2" borderId="110" xfId="0" applyFont="1" applyFill="1" applyBorder="1" applyAlignment="1">
      <alignment horizontal="center" vertical="center"/>
    </xf>
    <xf numFmtId="0" fontId="2" fillId="2" borderId="111" xfId="0" applyFont="1" applyFill="1" applyBorder="1" applyAlignment="1">
      <alignment horizontal="center" vertical="center"/>
    </xf>
    <xf numFmtId="0" fontId="2" fillId="2" borderId="8" xfId="0" applyFont="1" applyFill="1" applyBorder="1">
      <alignment vertical="center"/>
    </xf>
    <xf numFmtId="9" fontId="6" fillId="2" borderId="2" xfId="1" applyFont="1" applyFill="1" applyBorder="1" applyAlignment="1" applyProtection="1">
      <alignment horizontal="right" vertical="center"/>
    </xf>
    <xf numFmtId="9" fontId="6" fillId="2" borderId="3" xfId="1" applyFont="1" applyFill="1" applyBorder="1" applyAlignment="1" applyProtection="1">
      <alignment horizontal="right" vertical="center"/>
    </xf>
    <xf numFmtId="9" fontId="6" fillId="2" borderId="17" xfId="1" applyFont="1" applyFill="1" applyBorder="1" applyAlignment="1" applyProtection="1">
      <alignment horizontal="right" vertical="center"/>
    </xf>
    <xf numFmtId="49" fontId="6" fillId="2" borderId="14" xfId="0" applyNumberFormat="1" applyFont="1" applyFill="1" applyBorder="1" applyAlignment="1">
      <alignment horizontal="center" vertical="center"/>
    </xf>
    <xf numFmtId="0" fontId="2" fillId="2" borderId="15" xfId="0" applyFont="1" applyFill="1" applyBorder="1">
      <alignment vertical="center"/>
    </xf>
    <xf numFmtId="0" fontId="2" fillId="2" borderId="31" xfId="0" applyFont="1" applyFill="1" applyBorder="1">
      <alignment vertical="center"/>
    </xf>
    <xf numFmtId="49" fontId="6" fillId="2" borderId="15" xfId="0" applyNumberFormat="1" applyFont="1" applyFill="1" applyBorder="1" applyAlignment="1">
      <alignment horizontal="distributed" vertical="center"/>
    </xf>
    <xf numFmtId="49" fontId="6" fillId="2" borderId="6" xfId="0" applyNumberFormat="1" applyFont="1" applyFill="1" applyBorder="1" applyAlignment="1">
      <alignment horizontal="left" vertical="center"/>
    </xf>
    <xf numFmtId="181" fontId="2" fillId="2" borderId="123" xfId="0" applyNumberFormat="1" applyFont="1" applyFill="1" applyBorder="1" applyAlignment="1" applyProtection="1">
      <alignment horizontal="right" vertical="center"/>
      <protection locked="0"/>
    </xf>
    <xf numFmtId="181" fontId="2" fillId="2" borderId="6" xfId="0" applyNumberFormat="1" applyFont="1" applyFill="1" applyBorder="1" applyAlignment="1" applyProtection="1">
      <alignment horizontal="right" vertical="center"/>
      <protection locked="0"/>
    </xf>
    <xf numFmtId="181" fontId="2" fillId="2" borderId="124" xfId="0" applyNumberFormat="1" applyFont="1" applyFill="1" applyBorder="1" applyAlignment="1" applyProtection="1">
      <alignment horizontal="right" vertical="center"/>
      <protection locked="0"/>
    </xf>
    <xf numFmtId="49" fontId="6" fillId="2" borderId="0" xfId="0" applyNumberFormat="1" applyFont="1" applyFill="1">
      <alignment vertical="center"/>
    </xf>
    <xf numFmtId="49" fontId="6"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112" xfId="0" applyNumberFormat="1" applyFont="1" applyFill="1" applyBorder="1" applyAlignment="1">
      <alignment horizontal="center" vertical="center"/>
    </xf>
    <xf numFmtId="182" fontId="2" fillId="2" borderId="119" xfId="0" applyNumberFormat="1" applyFont="1" applyFill="1" applyBorder="1">
      <alignment vertical="center"/>
    </xf>
    <xf numFmtId="182" fontId="2" fillId="2" borderId="120" xfId="0" applyNumberFormat="1" applyFont="1" applyFill="1" applyBorder="1">
      <alignment vertical="center"/>
    </xf>
    <xf numFmtId="49" fontId="6" fillId="2" borderId="113" xfId="0" applyNumberFormat="1" applyFont="1" applyFill="1" applyBorder="1" applyAlignment="1">
      <alignment horizontal="left" vertical="center" wrapText="1"/>
    </xf>
    <xf numFmtId="49" fontId="6" fillId="2" borderId="114" xfId="0" applyNumberFormat="1" applyFont="1" applyFill="1" applyBorder="1" applyAlignment="1">
      <alignment horizontal="left" vertical="center"/>
    </xf>
    <xf numFmtId="49" fontId="6" fillId="2" borderId="115" xfId="0" applyNumberFormat="1" applyFont="1" applyFill="1" applyBorder="1" applyAlignment="1">
      <alignment horizontal="left" vertical="center"/>
    </xf>
    <xf numFmtId="49" fontId="6" fillId="2" borderId="116" xfId="0" applyNumberFormat="1" applyFont="1" applyFill="1" applyBorder="1" applyAlignment="1">
      <alignment horizontal="left" vertical="center"/>
    </xf>
    <xf numFmtId="49" fontId="6" fillId="2" borderId="117" xfId="0" applyNumberFormat="1" applyFont="1" applyFill="1" applyBorder="1" applyAlignment="1">
      <alignment horizontal="left" vertical="center"/>
    </xf>
    <xf numFmtId="49" fontId="6" fillId="2" borderId="118" xfId="0" applyNumberFormat="1" applyFont="1" applyFill="1" applyBorder="1" applyAlignment="1">
      <alignment horizontal="left" vertical="center"/>
    </xf>
    <xf numFmtId="49" fontId="6" fillId="2" borderId="16"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0" fontId="2" fillId="2" borderId="110" xfId="0" applyFont="1" applyFill="1" applyBorder="1" applyAlignment="1">
      <alignment horizontal="right" vertical="center"/>
    </xf>
    <xf numFmtId="0" fontId="2" fillId="2" borderId="111" xfId="0" applyFont="1" applyFill="1" applyBorder="1" applyAlignment="1">
      <alignment horizontal="right" vertical="center"/>
    </xf>
    <xf numFmtId="176" fontId="2" fillId="2" borderId="100" xfId="0" applyNumberFormat="1" applyFont="1" applyFill="1" applyBorder="1" applyAlignment="1" applyProtection="1">
      <alignment horizontal="right" vertical="center"/>
      <protection locked="0"/>
    </xf>
    <xf numFmtId="176" fontId="2" fillId="2" borderId="101" xfId="0" applyNumberFormat="1" applyFont="1" applyFill="1" applyBorder="1" applyAlignment="1" applyProtection="1">
      <alignment horizontal="right" vertical="center"/>
      <protection locked="0"/>
    </xf>
    <xf numFmtId="176" fontId="2" fillId="2" borderId="102" xfId="0" applyNumberFormat="1" applyFont="1" applyFill="1" applyBorder="1" applyAlignment="1" applyProtection="1">
      <alignment horizontal="right" vertical="center"/>
      <protection locked="0"/>
    </xf>
    <xf numFmtId="176" fontId="2" fillId="2" borderId="91" xfId="0" applyNumberFormat="1" applyFont="1" applyFill="1" applyBorder="1" applyAlignment="1" applyProtection="1">
      <alignment horizontal="right" vertical="center"/>
      <protection locked="0"/>
    </xf>
    <xf numFmtId="176" fontId="2" fillId="2" borderId="20" xfId="0" applyNumberFormat="1" applyFont="1" applyFill="1" applyBorder="1" applyAlignment="1" applyProtection="1">
      <alignment horizontal="right" vertical="center"/>
      <protection locked="0"/>
    </xf>
    <xf numFmtId="176" fontId="2" fillId="2" borderId="92" xfId="0" applyNumberFormat="1" applyFont="1" applyFill="1" applyBorder="1" applyAlignment="1" applyProtection="1">
      <alignment horizontal="right" vertical="center"/>
      <protection locked="0"/>
    </xf>
    <xf numFmtId="49" fontId="6" fillId="2" borderId="20" xfId="0" applyNumberFormat="1" applyFont="1" applyFill="1" applyBorder="1" applyAlignment="1">
      <alignment horizontal="left" vertical="center"/>
    </xf>
    <xf numFmtId="0" fontId="6" fillId="2" borderId="120" xfId="0" applyFont="1" applyFill="1" applyBorder="1" applyAlignment="1">
      <alignment horizontal="center" vertical="center"/>
    </xf>
    <xf numFmtId="0" fontId="6" fillId="2" borderId="125" xfId="0" applyFont="1" applyFill="1" applyBorder="1" applyAlignment="1">
      <alignment horizontal="center" vertical="center"/>
    </xf>
    <xf numFmtId="176" fontId="2" fillId="2" borderId="126" xfId="0" applyNumberFormat="1" applyFont="1" applyFill="1" applyBorder="1" applyAlignment="1" applyProtection="1">
      <alignment horizontal="right" vertical="center"/>
      <protection locked="0"/>
    </xf>
    <xf numFmtId="176" fontId="2" fillId="2" borderId="8" xfId="0" applyNumberFormat="1" applyFont="1" applyFill="1" applyBorder="1" applyAlignment="1" applyProtection="1">
      <alignment horizontal="right" vertical="center"/>
      <protection locked="0"/>
    </xf>
    <xf numFmtId="176" fontId="2" fillId="2" borderId="127" xfId="0" applyNumberFormat="1" applyFont="1" applyFill="1" applyBorder="1" applyAlignment="1" applyProtection="1">
      <alignment horizontal="right" vertical="center"/>
      <protection locked="0"/>
    </xf>
    <xf numFmtId="49" fontId="6" fillId="2" borderId="16" xfId="0"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121" xfId="0" applyNumberFormat="1" applyFont="1" applyFill="1" applyBorder="1" applyAlignment="1">
      <alignment horizontal="right" vertical="top"/>
    </xf>
    <xf numFmtId="176" fontId="2" fillId="2" borderId="93" xfId="0" applyNumberFormat="1" applyFont="1" applyFill="1" applyBorder="1" applyAlignment="1" applyProtection="1">
      <alignment horizontal="right" vertical="center"/>
      <protection locked="0"/>
    </xf>
    <xf numFmtId="176" fontId="2" fillId="2" borderId="94" xfId="0" applyNumberFormat="1" applyFont="1" applyFill="1" applyBorder="1" applyAlignment="1" applyProtection="1">
      <alignment horizontal="right" vertical="center"/>
      <protection locked="0"/>
    </xf>
    <xf numFmtId="176" fontId="2" fillId="2" borderId="95" xfId="0" applyNumberFormat="1" applyFont="1" applyFill="1" applyBorder="1" applyAlignment="1" applyProtection="1">
      <alignment horizontal="right" vertical="center"/>
      <protection locked="0"/>
    </xf>
    <xf numFmtId="49" fontId="6" fillId="2" borderId="9"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128"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49" fontId="6" fillId="2" borderId="122" xfId="0" applyNumberFormat="1" applyFont="1" applyFill="1" applyBorder="1" applyAlignment="1">
      <alignment horizontal="center" vertical="center"/>
    </xf>
    <xf numFmtId="176" fontId="2" fillId="2" borderId="123" xfId="0" applyNumberFormat="1" applyFont="1" applyFill="1" applyBorder="1" applyAlignment="1" applyProtection="1">
      <alignment horizontal="right" vertical="center"/>
      <protection locked="0"/>
    </xf>
    <xf numFmtId="176" fontId="2" fillId="2" borderId="6" xfId="0" applyNumberFormat="1" applyFont="1" applyFill="1" applyBorder="1" applyAlignment="1" applyProtection="1">
      <alignment horizontal="right" vertical="center"/>
      <protection locked="0"/>
    </xf>
    <xf numFmtId="176" fontId="2" fillId="2" borderId="124" xfId="0" applyNumberFormat="1" applyFont="1" applyFill="1" applyBorder="1" applyAlignment="1" applyProtection="1">
      <alignment horizontal="right" vertical="center"/>
      <protection locked="0"/>
    </xf>
    <xf numFmtId="49" fontId="6" fillId="2" borderId="8" xfId="0" applyNumberFormat="1" applyFont="1" applyFill="1" applyBorder="1" applyAlignment="1">
      <alignment horizontal="distributed" vertical="center"/>
    </xf>
    <xf numFmtId="178" fontId="2" fillId="2" borderId="19" xfId="0" applyNumberFormat="1" applyFont="1" applyFill="1" applyBorder="1">
      <alignment vertical="center"/>
    </xf>
    <xf numFmtId="178" fontId="2" fillId="2" borderId="103" xfId="0" applyNumberFormat="1" applyFont="1" applyFill="1" applyBorder="1">
      <alignment vertical="center"/>
    </xf>
    <xf numFmtId="178" fontId="2" fillId="2" borderId="99" xfId="0" applyNumberFormat="1" applyFont="1" applyFill="1" applyBorder="1">
      <alignment vertical="center"/>
    </xf>
    <xf numFmtId="49" fontId="6" fillId="2" borderId="1" xfId="0" applyNumberFormat="1" applyFont="1" applyFill="1" applyBorder="1" applyAlignment="1">
      <alignment horizontal="center" vertical="center"/>
    </xf>
    <xf numFmtId="49" fontId="6" fillId="2" borderId="74" xfId="0" applyNumberFormat="1" applyFont="1" applyFill="1" applyBorder="1" applyAlignment="1">
      <alignment horizontal="center" vertical="center"/>
    </xf>
    <xf numFmtId="49" fontId="6" fillId="2" borderId="2" xfId="0" applyNumberFormat="1" applyFont="1" applyFill="1" applyBorder="1" applyAlignment="1">
      <alignment horizontal="right" vertical="top"/>
    </xf>
    <xf numFmtId="49" fontId="6" fillId="2" borderId="17" xfId="0" applyNumberFormat="1" applyFont="1" applyFill="1" applyBorder="1" applyAlignment="1">
      <alignment horizontal="right" vertical="top"/>
    </xf>
    <xf numFmtId="0" fontId="6" fillId="2" borderId="16" xfId="0" applyFont="1" applyFill="1" applyBorder="1" applyAlignment="1">
      <alignment horizontal="right" vertical="top"/>
    </xf>
    <xf numFmtId="0" fontId="6" fillId="2" borderId="3" xfId="0" applyFont="1" applyFill="1" applyBorder="1" applyAlignment="1">
      <alignment horizontal="right" vertical="top"/>
    </xf>
    <xf numFmtId="0" fontId="6" fillId="2" borderId="121" xfId="0" applyFont="1" applyFill="1" applyBorder="1" applyAlignment="1">
      <alignment horizontal="right" vertical="top"/>
    </xf>
    <xf numFmtId="49" fontId="6" fillId="2" borderId="30" xfId="0" applyNumberFormat="1" applyFont="1" applyFill="1" applyBorder="1" applyAlignment="1">
      <alignment horizontal="center" vertical="center"/>
    </xf>
    <xf numFmtId="49" fontId="6" fillId="2" borderId="105"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0" fontId="0" fillId="0" borderId="0" xfId="0" applyAlignment="1">
      <alignment vertical="center" wrapText="1"/>
    </xf>
    <xf numFmtId="49" fontId="6" fillId="2" borderId="20" xfId="0" applyNumberFormat="1" applyFont="1" applyFill="1" applyBorder="1" applyAlignment="1">
      <alignment horizontal="distributed" vertical="center"/>
    </xf>
    <xf numFmtId="186" fontId="2" fillId="2" borderId="91" xfId="0" applyNumberFormat="1" applyFont="1" applyFill="1" applyBorder="1" applyAlignment="1" applyProtection="1">
      <alignment horizontal="right" vertical="center"/>
      <protection locked="0"/>
    </xf>
    <xf numFmtId="186" fontId="2" fillId="2" borderId="20" xfId="0" applyNumberFormat="1" applyFont="1" applyFill="1" applyBorder="1" applyAlignment="1" applyProtection="1">
      <alignment horizontal="right" vertical="center"/>
      <protection locked="0"/>
    </xf>
    <xf numFmtId="186" fontId="2" fillId="2" borderId="92" xfId="0" applyNumberFormat="1" applyFont="1" applyFill="1" applyBorder="1" applyAlignment="1" applyProtection="1">
      <alignment horizontal="right" vertical="center"/>
      <protection locked="0"/>
    </xf>
    <xf numFmtId="178" fontId="2" fillId="2" borderId="126" xfId="0" applyNumberFormat="1" applyFont="1" applyFill="1" applyBorder="1" applyAlignment="1">
      <alignment horizontal="right" vertical="center"/>
    </xf>
    <xf numFmtId="178" fontId="2" fillId="2" borderId="8" xfId="0" applyNumberFormat="1" applyFont="1" applyFill="1" applyBorder="1" applyAlignment="1">
      <alignment horizontal="right" vertical="center"/>
    </xf>
    <xf numFmtId="178" fontId="2" fillId="2" borderId="23" xfId="0" applyNumberFormat="1" applyFont="1" applyFill="1" applyBorder="1" applyAlignment="1">
      <alignment horizontal="right" vertical="center"/>
    </xf>
    <xf numFmtId="0" fontId="10" fillId="2" borderId="0" xfId="1" applyNumberFormat="1" applyFont="1" applyFill="1" applyBorder="1" applyAlignment="1" applyProtection="1">
      <alignment horizontal="right" vertical="center"/>
    </xf>
    <xf numFmtId="0" fontId="10" fillId="2" borderId="128" xfId="1" applyNumberFormat="1" applyFont="1" applyFill="1" applyBorder="1" applyAlignment="1" applyProtection="1">
      <alignment horizontal="right" vertical="center"/>
    </xf>
    <xf numFmtId="9" fontId="6" fillId="2" borderId="9" xfId="1" applyFont="1" applyFill="1" applyBorder="1" applyAlignment="1" applyProtection="1">
      <alignment horizontal="right" vertical="center"/>
    </xf>
    <xf numFmtId="9" fontId="6" fillId="2" borderId="0" xfId="1" applyFont="1" applyFill="1" applyBorder="1" applyAlignment="1" applyProtection="1">
      <alignment horizontal="right" vertical="center"/>
    </xf>
    <xf numFmtId="0" fontId="2" fillId="2" borderId="0" xfId="0" applyFont="1" applyFill="1">
      <alignment vertical="center"/>
    </xf>
    <xf numFmtId="0" fontId="2" fillId="2" borderId="128" xfId="0" applyFont="1" applyFill="1" applyBorder="1">
      <alignment vertical="center"/>
    </xf>
    <xf numFmtId="178" fontId="2" fillId="2" borderId="133"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178" fontId="2" fillId="2" borderId="134" xfId="0" applyNumberFormat="1" applyFont="1" applyFill="1" applyBorder="1" applyAlignment="1">
      <alignment horizontal="right" vertical="center"/>
    </xf>
    <xf numFmtId="178" fontId="2" fillId="2" borderId="14" xfId="0" applyNumberFormat="1" applyFont="1" applyFill="1" applyBorder="1" applyAlignment="1">
      <alignment horizontal="right" vertical="center"/>
    </xf>
    <xf numFmtId="178" fontId="2" fillId="2" borderId="135" xfId="0" applyNumberFormat="1" applyFont="1" applyFill="1" applyBorder="1" applyAlignment="1">
      <alignment horizontal="right" vertical="center"/>
    </xf>
    <xf numFmtId="178" fontId="2" fillId="2" borderId="120" xfId="0" applyNumberFormat="1" applyFont="1" applyFill="1" applyBorder="1" applyAlignment="1">
      <alignment horizontal="right" vertical="center"/>
    </xf>
    <xf numFmtId="178" fontId="2" fillId="2" borderId="125" xfId="0" applyNumberFormat="1" applyFont="1" applyFill="1" applyBorder="1" applyAlignment="1">
      <alignment horizontal="right" vertical="center"/>
    </xf>
    <xf numFmtId="49" fontId="6" fillId="2" borderId="0" xfId="0" applyNumberFormat="1" applyFont="1" applyFill="1" applyAlignment="1">
      <alignment vertical="top" wrapText="1"/>
    </xf>
    <xf numFmtId="49" fontId="6" fillId="2" borderId="73"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9" fontId="6" fillId="2" borderId="129" xfId="1" applyFont="1" applyFill="1" applyBorder="1" applyAlignment="1" applyProtection="1">
      <alignment horizontal="right" vertical="center"/>
    </xf>
    <xf numFmtId="9" fontId="6" fillId="2" borderId="29" xfId="1" applyFont="1" applyFill="1" applyBorder="1" applyAlignment="1" applyProtection="1">
      <alignment horizontal="right" vertical="center"/>
    </xf>
    <xf numFmtId="49" fontId="6" fillId="2" borderId="19" xfId="0" applyNumberFormat="1" applyFont="1" applyFill="1" applyBorder="1" applyAlignment="1">
      <alignment horizontal="distributed" vertical="center"/>
    </xf>
    <xf numFmtId="177" fontId="2" fillId="2" borderId="91" xfId="0" applyNumberFormat="1" applyFont="1" applyFill="1" applyBorder="1" applyAlignment="1" applyProtection="1">
      <alignment horizontal="right" vertical="center" shrinkToFit="1"/>
      <protection locked="0"/>
    </xf>
    <xf numFmtId="177" fontId="2" fillId="2" borderId="20" xfId="0" applyNumberFormat="1" applyFont="1" applyFill="1" applyBorder="1" applyAlignment="1" applyProtection="1">
      <alignment horizontal="right" vertical="center" shrinkToFit="1"/>
      <protection locked="0"/>
    </xf>
    <xf numFmtId="177" fontId="2" fillId="2" borderId="92" xfId="0" applyNumberFormat="1" applyFont="1" applyFill="1" applyBorder="1" applyAlignment="1" applyProtection="1">
      <alignment horizontal="right" vertical="center" shrinkToFit="1"/>
      <protection locked="0"/>
    </xf>
    <xf numFmtId="177" fontId="2" fillId="2" borderId="93" xfId="0" applyNumberFormat="1" applyFont="1" applyFill="1" applyBorder="1" applyAlignment="1" applyProtection="1">
      <alignment horizontal="right" vertical="center" shrinkToFit="1"/>
      <protection locked="0"/>
    </xf>
    <xf numFmtId="177" fontId="2" fillId="2" borderId="94" xfId="0" applyNumberFormat="1" applyFont="1" applyFill="1" applyBorder="1" applyAlignment="1" applyProtection="1">
      <alignment horizontal="right" vertical="center" shrinkToFit="1"/>
      <protection locked="0"/>
    </xf>
    <xf numFmtId="177" fontId="2" fillId="2" borderId="95" xfId="0" applyNumberFormat="1" applyFont="1" applyFill="1" applyBorder="1" applyAlignment="1" applyProtection="1">
      <alignment horizontal="right" vertical="center" shrinkToFit="1"/>
      <protection locked="0"/>
    </xf>
    <xf numFmtId="0" fontId="2" fillId="2" borderId="0" xfId="0" applyFont="1" applyFill="1" applyAlignment="1">
      <alignment horizontal="right" vertical="center"/>
    </xf>
    <xf numFmtId="0" fontId="2" fillId="2" borderId="29" xfId="0" applyFont="1" applyFill="1" applyBorder="1" applyAlignment="1">
      <alignment horizontal="right" vertical="center"/>
    </xf>
    <xf numFmtId="49" fontId="14" fillId="2" borderId="0" xfId="0" applyNumberFormat="1" applyFont="1" applyFill="1" applyAlignment="1">
      <alignment horizontal="center" vertical="center"/>
    </xf>
    <xf numFmtId="49" fontId="6" fillId="2" borderId="21" xfId="0" applyNumberFormat="1" applyFont="1" applyFill="1" applyBorder="1" applyAlignment="1">
      <alignment horizontal="center" vertical="center"/>
    </xf>
    <xf numFmtId="179" fontId="2" fillId="8" borderId="0" xfId="0" applyNumberFormat="1" applyFont="1" applyFill="1" applyAlignment="1" applyProtection="1">
      <alignment horizontal="left" vertical="center"/>
      <protection locked="0"/>
    </xf>
    <xf numFmtId="49" fontId="2" fillId="2" borderId="0" xfId="0" applyNumberFormat="1" applyFont="1" applyFill="1">
      <alignment vertical="center"/>
    </xf>
    <xf numFmtId="49" fontId="6" fillId="2" borderId="16" xfId="0" applyNumberFormat="1" applyFont="1" applyFill="1" applyBorder="1" applyAlignment="1">
      <alignment horizontal="center" vertical="center" wrapText="1"/>
    </xf>
    <xf numFmtId="49" fontId="6" fillId="2" borderId="12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28"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2" borderId="105" xfId="0" applyNumberFormat="1" applyFont="1" applyFill="1" applyBorder="1" applyAlignment="1">
      <alignment horizontal="center" vertical="center" wrapText="1"/>
    </xf>
    <xf numFmtId="177" fontId="2" fillId="2" borderId="91" xfId="0" applyNumberFormat="1" applyFont="1" applyFill="1" applyBorder="1" applyAlignment="1" applyProtection="1">
      <alignment horizontal="right" vertical="center"/>
      <protection locked="0"/>
    </xf>
    <xf numFmtId="177" fontId="2" fillId="2" borderId="20" xfId="0" applyNumberFormat="1" applyFont="1" applyFill="1" applyBorder="1" applyAlignment="1" applyProtection="1">
      <alignment horizontal="right" vertical="center"/>
      <protection locked="0"/>
    </xf>
    <xf numFmtId="177" fontId="2" fillId="2" borderId="92" xfId="0" applyNumberFormat="1" applyFont="1" applyFill="1" applyBorder="1" applyAlignment="1" applyProtection="1">
      <alignment horizontal="right" vertical="center"/>
      <protection locked="0"/>
    </xf>
    <xf numFmtId="186" fontId="2" fillId="2" borderId="130" xfId="0" applyNumberFormat="1" applyFont="1" applyFill="1" applyBorder="1" applyAlignment="1" applyProtection="1">
      <alignment horizontal="right" vertical="center"/>
      <protection locked="0"/>
    </xf>
    <xf numFmtId="186" fontId="2" fillId="2" borderId="131" xfId="0" applyNumberFormat="1" applyFont="1" applyFill="1" applyBorder="1" applyAlignment="1" applyProtection="1">
      <alignment horizontal="right" vertical="center"/>
      <protection locked="0"/>
    </xf>
    <xf numFmtId="186" fontId="2" fillId="2" borderId="132" xfId="0" applyNumberFormat="1" applyFont="1" applyFill="1" applyBorder="1" applyAlignment="1" applyProtection="1">
      <alignment horizontal="right" vertical="center"/>
      <protection locked="0"/>
    </xf>
    <xf numFmtId="49" fontId="6" fillId="2" borderId="136" xfId="0" applyNumberFormat="1" applyFont="1" applyFill="1" applyBorder="1" applyAlignment="1">
      <alignment vertical="center" wrapText="1"/>
    </xf>
    <xf numFmtId="49" fontId="6" fillId="2" borderId="137" xfId="0" applyNumberFormat="1" applyFont="1" applyFill="1" applyBorder="1" applyAlignment="1">
      <alignment vertical="center" wrapText="1"/>
    </xf>
    <xf numFmtId="49" fontId="6" fillId="2" borderId="138" xfId="0" applyNumberFormat="1" applyFont="1" applyFill="1" applyBorder="1" applyAlignment="1">
      <alignment vertical="center" wrapText="1"/>
    </xf>
    <xf numFmtId="49" fontId="6" fillId="2" borderId="139" xfId="0" applyNumberFormat="1" applyFont="1" applyFill="1" applyBorder="1" applyAlignment="1">
      <alignment vertical="center" wrapText="1"/>
    </xf>
    <xf numFmtId="49" fontId="6" fillId="2" borderId="3" xfId="0" applyNumberFormat="1" applyFont="1" applyFill="1" applyBorder="1" applyAlignment="1">
      <alignment horizontal="distributed" vertical="center"/>
    </xf>
    <xf numFmtId="49" fontId="10" fillId="2" borderId="2" xfId="0" applyNumberFormat="1" applyFont="1" applyFill="1" applyBorder="1" applyAlignment="1">
      <alignment horizontal="right" vertical="center"/>
    </xf>
    <xf numFmtId="49" fontId="10" fillId="2" borderId="3" xfId="0" applyNumberFormat="1" applyFont="1" applyFill="1" applyBorder="1" applyAlignment="1">
      <alignment horizontal="right" vertical="center"/>
    </xf>
    <xf numFmtId="49" fontId="10" fillId="2" borderId="17" xfId="0" applyNumberFormat="1" applyFont="1" applyFill="1" applyBorder="1" applyAlignment="1">
      <alignment horizontal="right" vertical="center"/>
    </xf>
    <xf numFmtId="49" fontId="10" fillId="2" borderId="16" xfId="0" applyNumberFormat="1" applyFont="1" applyFill="1" applyBorder="1" applyAlignment="1">
      <alignment horizontal="right" vertical="center" shrinkToFit="1"/>
    </xf>
    <xf numFmtId="49" fontId="10" fillId="2" borderId="3" xfId="0" applyNumberFormat="1" applyFont="1" applyFill="1" applyBorder="1" applyAlignment="1">
      <alignment horizontal="right" vertical="center" shrinkToFit="1"/>
    </xf>
    <xf numFmtId="49" fontId="10" fillId="2" borderId="121" xfId="0" applyNumberFormat="1" applyFont="1" applyFill="1" applyBorder="1" applyAlignment="1">
      <alignment horizontal="right" vertical="center" shrinkToFit="1"/>
    </xf>
    <xf numFmtId="49" fontId="2" fillId="8" borderId="0" xfId="0" applyNumberFormat="1" applyFont="1" applyFill="1" applyAlignment="1">
      <alignment horizontal="left" vertical="center" wrapText="1"/>
    </xf>
    <xf numFmtId="49" fontId="2" fillId="8" borderId="0" xfId="0" applyNumberFormat="1" applyFont="1" applyFill="1">
      <alignment vertical="center"/>
    </xf>
    <xf numFmtId="0" fontId="10" fillId="2" borderId="16" xfId="0" applyFont="1" applyFill="1" applyBorder="1" applyAlignment="1">
      <alignment horizontal="right" vertical="center"/>
    </xf>
    <xf numFmtId="0" fontId="10" fillId="2" borderId="3" xfId="0" applyFont="1" applyFill="1" applyBorder="1" applyAlignment="1">
      <alignment horizontal="right" vertical="center"/>
    </xf>
    <xf numFmtId="0" fontId="10" fillId="2" borderId="121" xfId="0" applyFont="1" applyFill="1" applyBorder="1" applyAlignment="1">
      <alignment horizontal="right" vertical="center"/>
    </xf>
    <xf numFmtId="178" fontId="2" fillId="2" borderId="127" xfId="0" applyNumberFormat="1" applyFont="1" applyFill="1" applyBorder="1" applyAlignment="1">
      <alignment horizontal="right" vertical="center"/>
    </xf>
    <xf numFmtId="191" fontId="2" fillId="2" borderId="126" xfId="0" applyNumberFormat="1" applyFont="1" applyFill="1" applyBorder="1" applyAlignment="1" applyProtection="1">
      <alignment horizontal="right" vertical="center" shrinkToFit="1"/>
      <protection locked="0"/>
    </xf>
    <xf numFmtId="191" fontId="2" fillId="2" borderId="8" xfId="0" applyNumberFormat="1" applyFont="1" applyFill="1" applyBorder="1" applyAlignment="1" applyProtection="1">
      <alignment horizontal="right" vertical="center" shrinkToFit="1"/>
      <protection locked="0"/>
    </xf>
    <xf numFmtId="191" fontId="2" fillId="2" borderId="127" xfId="0" applyNumberFormat="1" applyFont="1" applyFill="1" applyBorder="1" applyAlignment="1" applyProtection="1">
      <alignment horizontal="right" vertical="center" shrinkToFit="1"/>
      <protection locked="0"/>
    </xf>
    <xf numFmtId="49" fontId="2" fillId="2" borderId="0" xfId="0" applyNumberFormat="1" applyFont="1" applyFill="1" applyAlignment="1">
      <alignment vertical="center" wrapText="1"/>
    </xf>
    <xf numFmtId="186" fontId="2" fillId="2" borderId="100" xfId="0" applyNumberFormat="1" applyFont="1" applyFill="1" applyBorder="1" applyAlignment="1" applyProtection="1">
      <alignment horizontal="right" vertical="center"/>
      <protection locked="0"/>
    </xf>
    <xf numFmtId="186" fontId="2" fillId="2" borderId="101" xfId="0" applyNumberFormat="1" applyFont="1" applyFill="1" applyBorder="1" applyAlignment="1" applyProtection="1">
      <alignment horizontal="right" vertical="center"/>
      <protection locked="0"/>
    </xf>
    <xf numFmtId="186" fontId="2" fillId="2" borderId="102" xfId="0" applyNumberFormat="1" applyFont="1" applyFill="1" applyBorder="1" applyAlignment="1" applyProtection="1">
      <alignment horizontal="right" vertical="center"/>
      <protection locked="0"/>
    </xf>
    <xf numFmtId="177" fontId="2" fillId="2" borderId="133" xfId="0"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right" vertical="center"/>
      <protection locked="0"/>
    </xf>
    <xf numFmtId="177" fontId="2" fillId="2" borderId="134" xfId="0" applyNumberFormat="1" applyFont="1" applyFill="1" applyBorder="1" applyAlignment="1" applyProtection="1">
      <alignment horizontal="right" vertical="center"/>
      <protection locked="0"/>
    </xf>
    <xf numFmtId="49" fontId="6" fillId="2" borderId="140"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8" fontId="2" fillId="2" borderId="141" xfId="0" applyNumberFormat="1" applyFont="1" applyFill="1" applyBorder="1" applyAlignment="1">
      <alignment horizontal="right" vertical="center"/>
    </xf>
    <xf numFmtId="178" fontId="2" fillId="2" borderId="142" xfId="0" applyNumberFormat="1" applyFont="1" applyFill="1" applyBorder="1" applyAlignment="1">
      <alignment horizontal="right" vertical="center"/>
    </xf>
    <xf numFmtId="178" fontId="2" fillId="2" borderId="143" xfId="0" applyNumberFormat="1" applyFont="1" applyFill="1" applyBorder="1" applyAlignment="1">
      <alignment horizontal="right" vertical="center"/>
    </xf>
    <xf numFmtId="177" fontId="2" fillId="2" borderId="100" xfId="0" applyNumberFormat="1" applyFont="1" applyFill="1" applyBorder="1" applyAlignment="1" applyProtection="1">
      <alignment horizontal="right" vertical="center"/>
      <protection locked="0"/>
    </xf>
    <xf numFmtId="177" fontId="2" fillId="2" borderId="101" xfId="0" applyNumberFormat="1" applyFont="1" applyFill="1" applyBorder="1" applyAlignment="1" applyProtection="1">
      <alignment horizontal="right" vertical="center"/>
      <protection locked="0"/>
    </xf>
    <xf numFmtId="177" fontId="2" fillId="2" borderId="102" xfId="0" applyNumberFormat="1" applyFont="1" applyFill="1" applyBorder="1" applyAlignment="1" applyProtection="1">
      <alignment horizontal="right" vertical="center"/>
      <protection locked="0"/>
    </xf>
    <xf numFmtId="191" fontId="2" fillId="2" borderId="126" xfId="0" applyNumberFormat="1" applyFont="1" applyFill="1" applyBorder="1" applyAlignment="1" applyProtection="1">
      <alignment horizontal="right" vertical="center"/>
      <protection locked="0"/>
    </xf>
    <xf numFmtId="191" fontId="2" fillId="2" borderId="8" xfId="0" applyNumberFormat="1" applyFont="1" applyFill="1" applyBorder="1" applyAlignment="1" applyProtection="1">
      <alignment horizontal="right" vertical="center"/>
      <protection locked="0"/>
    </xf>
    <xf numFmtId="191" fontId="2" fillId="2" borderId="127" xfId="0" applyNumberFormat="1" applyFont="1" applyFill="1" applyBorder="1" applyAlignment="1" applyProtection="1">
      <alignment horizontal="right" vertical="center"/>
      <protection locked="0"/>
    </xf>
    <xf numFmtId="177" fontId="2" fillId="2" borderId="126" xfId="0" applyNumberFormat="1" applyFont="1" applyFill="1" applyBorder="1" applyAlignment="1" applyProtection="1">
      <alignment horizontal="right" vertical="center" shrinkToFit="1"/>
      <protection locked="0"/>
    </xf>
    <xf numFmtId="177" fontId="2" fillId="2" borderId="8" xfId="0" applyNumberFormat="1" applyFont="1" applyFill="1" applyBorder="1" applyAlignment="1" applyProtection="1">
      <alignment horizontal="right" vertical="center" shrinkToFit="1"/>
      <protection locked="0"/>
    </xf>
    <xf numFmtId="177" fontId="2" fillId="2" borderId="127" xfId="0" applyNumberFormat="1" applyFont="1" applyFill="1" applyBorder="1" applyAlignment="1" applyProtection="1">
      <alignment horizontal="right" vertical="center" shrinkToFit="1"/>
      <protection locked="0"/>
    </xf>
    <xf numFmtId="49" fontId="6" fillId="2" borderId="136" xfId="0" applyNumberFormat="1" applyFont="1" applyFill="1" applyBorder="1" applyAlignment="1">
      <alignment horizontal="left" vertical="center" wrapText="1"/>
    </xf>
    <xf numFmtId="49" fontId="6" fillId="2" borderId="137" xfId="0" applyNumberFormat="1" applyFont="1" applyFill="1" applyBorder="1" applyAlignment="1">
      <alignment horizontal="left" vertical="center"/>
    </xf>
    <xf numFmtId="49" fontId="6" fillId="2" borderId="138" xfId="0" applyNumberFormat="1" applyFont="1" applyFill="1" applyBorder="1" applyAlignment="1">
      <alignment horizontal="left" vertical="center"/>
    </xf>
    <xf numFmtId="49" fontId="6" fillId="2" borderId="139" xfId="0" applyNumberFormat="1" applyFont="1" applyFill="1" applyBorder="1" applyAlignment="1">
      <alignment horizontal="left" vertical="center"/>
    </xf>
    <xf numFmtId="49" fontId="6" fillId="2" borderId="144" xfId="0" applyNumberFormat="1" applyFont="1" applyFill="1" applyBorder="1" applyAlignment="1">
      <alignment horizontal="center" vertical="center"/>
    </xf>
    <xf numFmtId="49" fontId="6" fillId="2" borderId="145" xfId="0" applyNumberFormat="1" applyFont="1" applyFill="1" applyBorder="1" applyAlignment="1">
      <alignment horizontal="center" vertical="center"/>
    </xf>
    <xf numFmtId="49" fontId="6" fillId="2" borderId="146" xfId="0" applyNumberFormat="1" applyFont="1" applyFill="1" applyBorder="1" applyAlignment="1">
      <alignment horizontal="center" vertical="center"/>
    </xf>
    <xf numFmtId="49" fontId="6" fillId="2" borderId="147" xfId="0" applyNumberFormat="1" applyFont="1" applyFill="1" applyBorder="1" applyAlignment="1">
      <alignment horizontal="center" vertical="center"/>
    </xf>
    <xf numFmtId="0" fontId="2" fillId="2" borderId="105" xfId="0" applyFont="1" applyFill="1" applyBorder="1">
      <alignment vertical="center"/>
    </xf>
    <xf numFmtId="0" fontId="2" fillId="2" borderId="23" xfId="0" applyFont="1" applyFill="1" applyBorder="1">
      <alignment vertical="center"/>
    </xf>
    <xf numFmtId="49" fontId="6" fillId="2" borderId="16" xfId="0" applyNumberFormat="1" applyFont="1" applyFill="1" applyBorder="1" applyAlignment="1">
      <alignment horizontal="center" vertical="center" textRotation="255" wrapText="1"/>
    </xf>
    <xf numFmtId="49" fontId="6" fillId="2" borderId="121" xfId="0" applyNumberFormat="1" applyFont="1" applyFill="1" applyBorder="1" applyAlignment="1">
      <alignment horizontal="center" vertical="center" textRotation="255" wrapText="1"/>
    </xf>
    <xf numFmtId="49" fontId="6" fillId="2" borderId="9" xfId="0" applyNumberFormat="1" applyFont="1" applyFill="1" applyBorder="1" applyAlignment="1">
      <alignment horizontal="center" vertical="center" textRotation="255" wrapText="1"/>
    </xf>
    <xf numFmtId="49" fontId="6" fillId="2" borderId="128" xfId="0" applyNumberFormat="1" applyFont="1" applyFill="1" applyBorder="1" applyAlignment="1">
      <alignment horizontal="center" vertical="center" textRotation="255" wrapText="1"/>
    </xf>
    <xf numFmtId="49" fontId="6" fillId="2" borderId="30" xfId="0" applyNumberFormat="1" applyFont="1" applyFill="1" applyBorder="1" applyAlignment="1">
      <alignment horizontal="center" vertical="center" textRotation="255" wrapText="1"/>
    </xf>
    <xf numFmtId="49" fontId="6" fillId="2" borderId="105" xfId="0" applyNumberFormat="1" applyFont="1" applyFill="1" applyBorder="1" applyAlignment="1">
      <alignment horizontal="center" vertical="center" textRotation="255" wrapText="1"/>
    </xf>
    <xf numFmtId="177" fontId="2" fillId="2" borderId="133" xfId="0" applyNumberFormat="1" applyFont="1" applyFill="1" applyBorder="1" applyAlignment="1" applyProtection="1">
      <alignment horizontal="right" vertical="center" shrinkToFit="1"/>
      <protection locked="0"/>
    </xf>
    <xf numFmtId="177" fontId="2" fillId="2" borderId="1" xfId="0" applyNumberFormat="1" applyFont="1" applyFill="1" applyBorder="1" applyAlignment="1" applyProtection="1">
      <alignment horizontal="right" vertical="center" shrinkToFit="1"/>
      <protection locked="0"/>
    </xf>
    <xf numFmtId="177" fontId="2" fillId="2" borderId="134" xfId="0" applyNumberFormat="1" applyFont="1" applyFill="1" applyBorder="1" applyAlignment="1" applyProtection="1">
      <alignment horizontal="right" vertical="center" shrinkToFit="1"/>
      <protection locked="0"/>
    </xf>
    <xf numFmtId="49" fontId="2" fillId="2" borderId="20" xfId="0" applyNumberFormat="1" applyFont="1" applyFill="1" applyBorder="1" applyAlignment="1">
      <alignment vertical="center" shrinkToFit="1"/>
    </xf>
    <xf numFmtId="49" fontId="6" fillId="2" borderId="20" xfId="0" applyNumberFormat="1" applyFont="1" applyFill="1" applyBorder="1" applyAlignment="1">
      <alignment horizontal="distributed" vertical="distributed"/>
    </xf>
    <xf numFmtId="0" fontId="6" fillId="2" borderId="9" xfId="1" applyNumberFormat="1" applyFont="1" applyFill="1" applyBorder="1" applyAlignment="1" applyProtection="1">
      <alignment horizontal="right" vertical="center"/>
    </xf>
    <xf numFmtId="0" fontId="6" fillId="2" borderId="0" xfId="1" applyNumberFormat="1" applyFont="1" applyFill="1" applyBorder="1" applyAlignment="1" applyProtection="1">
      <alignment horizontal="right" vertical="center"/>
    </xf>
    <xf numFmtId="49" fontId="6" fillId="2" borderId="19" xfId="0" applyNumberFormat="1" applyFont="1" applyFill="1" applyBorder="1" applyAlignment="1">
      <alignment horizontal="left" vertical="center"/>
    </xf>
    <xf numFmtId="49" fontId="6" fillId="2" borderId="153" xfId="0" applyNumberFormat="1" applyFont="1" applyFill="1" applyBorder="1" applyAlignment="1">
      <alignment horizontal="left" vertical="center"/>
    </xf>
    <xf numFmtId="49" fontId="6" fillId="2" borderId="154" xfId="0" applyNumberFormat="1" applyFont="1" applyFill="1" applyBorder="1" applyAlignment="1">
      <alignment horizontal="left" vertical="center"/>
    </xf>
    <xf numFmtId="49" fontId="6" fillId="2" borderId="121" xfId="0" applyNumberFormat="1" applyFont="1" applyFill="1" applyBorder="1" applyAlignment="1">
      <alignment horizontal="center" vertical="center"/>
    </xf>
    <xf numFmtId="49" fontId="6" fillId="2" borderId="140" xfId="0" applyNumberFormat="1" applyFont="1" applyFill="1" applyBorder="1" applyAlignment="1">
      <alignment horizontal="center" vertical="center"/>
    </xf>
    <xf numFmtId="49" fontId="6" fillId="2" borderId="73" xfId="0" applyNumberFormat="1" applyFont="1" applyFill="1" applyBorder="1" applyAlignment="1">
      <alignment horizontal="left" vertical="center" wrapText="1"/>
    </xf>
    <xf numFmtId="49" fontId="6" fillId="2" borderId="20" xfId="0" applyNumberFormat="1" applyFont="1" applyFill="1" applyBorder="1" applyAlignment="1">
      <alignment horizontal="left" vertical="center" wrapText="1"/>
    </xf>
    <xf numFmtId="49" fontId="10" fillId="2" borderId="73" xfId="0" applyNumberFormat="1" applyFont="1" applyFill="1" applyBorder="1" applyAlignment="1">
      <alignment horizontal="left" vertical="center" wrapText="1"/>
    </xf>
    <xf numFmtId="49" fontId="10" fillId="2" borderId="20" xfId="0" applyNumberFormat="1" applyFont="1" applyFill="1" applyBorder="1" applyAlignment="1">
      <alignment horizontal="left" vertical="center" wrapText="1"/>
    </xf>
    <xf numFmtId="49" fontId="10" fillId="2" borderId="16" xfId="0" applyNumberFormat="1" applyFont="1" applyFill="1" applyBorder="1" applyAlignment="1">
      <alignment horizontal="center" wrapText="1"/>
    </xf>
    <xf numFmtId="49" fontId="10" fillId="2" borderId="3" xfId="0" applyNumberFormat="1" applyFont="1" applyFill="1" applyBorder="1" applyAlignment="1">
      <alignment horizontal="center" wrapText="1"/>
    </xf>
    <xf numFmtId="49" fontId="10" fillId="2" borderId="30" xfId="0" applyNumberFormat="1" applyFont="1" applyFill="1" applyBorder="1" applyAlignment="1">
      <alignment horizontal="center" wrapText="1"/>
    </xf>
    <xf numFmtId="49" fontId="10" fillId="2" borderId="31" xfId="0" applyNumberFormat="1" applyFont="1" applyFill="1" applyBorder="1" applyAlignment="1">
      <alignment horizontal="center" wrapText="1"/>
    </xf>
    <xf numFmtId="49" fontId="10" fillId="2" borderId="148" xfId="0" applyNumberFormat="1" applyFont="1" applyFill="1" applyBorder="1" applyAlignment="1">
      <alignment horizontal="right" vertical="top"/>
    </xf>
    <xf numFmtId="49" fontId="10" fillId="2" borderId="94" xfId="0" applyNumberFormat="1" applyFont="1" applyFill="1" applyBorder="1" applyAlignment="1">
      <alignment horizontal="right" vertical="top"/>
    </xf>
    <xf numFmtId="49" fontId="10" fillId="2" borderId="162" xfId="0" applyNumberFormat="1" applyFont="1" applyFill="1" applyBorder="1" applyAlignment="1">
      <alignment horizontal="right" vertical="top"/>
    </xf>
    <xf numFmtId="0" fontId="10" fillId="2" borderId="3" xfId="0" applyFont="1" applyFill="1" applyBorder="1" applyAlignment="1">
      <alignment horizontal="right" vertical="top"/>
    </xf>
    <xf numFmtId="0" fontId="10" fillId="2" borderId="17" xfId="0" applyFont="1" applyFill="1" applyBorder="1" applyAlignment="1">
      <alignment horizontal="right" vertical="top"/>
    </xf>
    <xf numFmtId="181" fontId="2" fillId="2" borderId="126" xfId="0" applyNumberFormat="1" applyFont="1" applyFill="1" applyBorder="1" applyAlignment="1" applyProtection="1">
      <alignment horizontal="right" vertical="center"/>
      <protection locked="0"/>
    </xf>
    <xf numFmtId="181" fontId="2" fillId="2" borderId="8" xfId="0" applyNumberFormat="1" applyFont="1" applyFill="1" applyBorder="1" applyAlignment="1" applyProtection="1">
      <alignment horizontal="right" vertical="center"/>
      <protection locked="0"/>
    </xf>
    <xf numFmtId="181" fontId="2" fillId="2" borderId="127" xfId="0" applyNumberFormat="1" applyFont="1" applyFill="1" applyBorder="1" applyAlignment="1" applyProtection="1">
      <alignment horizontal="right" vertical="center"/>
      <protection locked="0"/>
    </xf>
    <xf numFmtId="181" fontId="2" fillId="2" borderId="155" xfId="0" applyNumberFormat="1" applyFont="1" applyFill="1" applyBorder="1" applyAlignment="1" applyProtection="1">
      <alignment horizontal="right" vertical="center"/>
      <protection locked="0"/>
    </xf>
    <xf numFmtId="181" fontId="2" fillId="2" borderId="156" xfId="0" applyNumberFormat="1" applyFont="1" applyFill="1" applyBorder="1" applyAlignment="1" applyProtection="1">
      <alignment horizontal="right" vertical="center"/>
      <protection locked="0"/>
    </xf>
    <xf numFmtId="181" fontId="2" fillId="2" borderId="157" xfId="0" applyNumberFormat="1" applyFont="1" applyFill="1" applyBorder="1" applyAlignment="1" applyProtection="1">
      <alignment horizontal="right" vertical="center"/>
      <protection locked="0"/>
    </xf>
    <xf numFmtId="181" fontId="2" fillId="2" borderId="151" xfId="0" applyNumberFormat="1" applyFont="1" applyFill="1" applyBorder="1" applyAlignment="1" applyProtection="1">
      <alignment horizontal="right" vertical="center"/>
      <protection locked="0"/>
    </xf>
    <xf numFmtId="181" fontId="2" fillId="2" borderId="158" xfId="0" applyNumberFormat="1" applyFont="1" applyFill="1" applyBorder="1" applyAlignment="1" applyProtection="1">
      <alignment horizontal="right" vertical="center"/>
      <protection locked="0"/>
    </xf>
    <xf numFmtId="181" fontId="2" fillId="2" borderId="133" xfId="0" applyNumberFormat="1" applyFont="1" applyFill="1" applyBorder="1" applyAlignment="1" applyProtection="1">
      <alignment horizontal="right" vertical="center"/>
      <protection locked="0"/>
    </xf>
    <xf numFmtId="181" fontId="2" fillId="2" borderId="1" xfId="0" applyNumberFormat="1" applyFont="1" applyFill="1" applyBorder="1" applyAlignment="1" applyProtection="1">
      <alignment horizontal="right" vertical="center"/>
      <protection locked="0"/>
    </xf>
    <xf numFmtId="181" fontId="2" fillId="2" borderId="134" xfId="0" applyNumberFormat="1" applyFont="1" applyFill="1" applyBorder="1" applyAlignment="1" applyProtection="1">
      <alignment horizontal="right" vertical="center"/>
      <protection locked="0"/>
    </xf>
    <xf numFmtId="178" fontId="2" fillId="2" borderId="163" xfId="0" applyNumberFormat="1" applyFont="1" applyFill="1" applyBorder="1" applyAlignment="1">
      <alignment horizontal="right" vertical="center"/>
    </xf>
    <xf numFmtId="49" fontId="6" fillId="2" borderId="31" xfId="0" applyNumberFormat="1" applyFont="1" applyFill="1" applyBorder="1">
      <alignment vertical="center"/>
    </xf>
    <xf numFmtId="49" fontId="10" fillId="2" borderId="16" xfId="0" applyNumberFormat="1" applyFont="1" applyFill="1" applyBorder="1" applyAlignment="1">
      <alignment horizontal="right" vertical="center"/>
    </xf>
    <xf numFmtId="49" fontId="10" fillId="2" borderId="121" xfId="0" applyNumberFormat="1" applyFont="1" applyFill="1" applyBorder="1" applyAlignment="1">
      <alignment horizontal="right" vertical="center"/>
    </xf>
    <xf numFmtId="49" fontId="6" fillId="2" borderId="4" xfId="0" applyNumberFormat="1" applyFont="1" applyFill="1" applyBorder="1" applyAlignment="1">
      <alignment horizontal="left" vertical="center" wrapText="1"/>
    </xf>
    <xf numFmtId="49" fontId="6" fillId="2" borderId="19" xfId="0" applyNumberFormat="1" applyFont="1" applyFill="1" applyBorder="1" applyAlignment="1">
      <alignment horizontal="left" vertical="center" wrapText="1"/>
    </xf>
    <xf numFmtId="49" fontId="10" fillId="2" borderId="148" xfId="0" applyNumberFormat="1" applyFont="1" applyFill="1" applyBorder="1" applyAlignment="1">
      <alignment horizontal="right" vertical="center"/>
    </xf>
    <xf numFmtId="49" fontId="10" fillId="2" borderId="94" xfId="0" applyNumberFormat="1" applyFont="1" applyFill="1" applyBorder="1" applyAlignment="1">
      <alignment horizontal="right" vertical="center"/>
    </xf>
    <xf numFmtId="49" fontId="10" fillId="2" borderId="162" xfId="0" applyNumberFormat="1" applyFont="1" applyFill="1" applyBorder="1" applyAlignment="1">
      <alignment horizontal="right" vertical="center"/>
    </xf>
    <xf numFmtId="182" fontId="2" fillId="2" borderId="130" xfId="0" applyNumberFormat="1" applyFont="1" applyFill="1" applyBorder="1" applyAlignment="1" applyProtection="1">
      <alignment horizontal="right" vertical="center"/>
      <protection locked="0"/>
    </xf>
    <xf numFmtId="182" fontId="2" fillId="2" borderId="131" xfId="0" applyNumberFormat="1" applyFont="1" applyFill="1" applyBorder="1" applyAlignment="1" applyProtection="1">
      <alignment horizontal="right" vertical="center"/>
      <protection locked="0"/>
    </xf>
    <xf numFmtId="182" fontId="2" fillId="2" borderId="132" xfId="0" applyNumberFormat="1" applyFont="1" applyFill="1" applyBorder="1" applyAlignment="1" applyProtection="1">
      <alignment horizontal="right" vertical="center"/>
      <protection locked="0"/>
    </xf>
    <xf numFmtId="181" fontId="2" fillId="2" borderId="159" xfId="0" applyNumberFormat="1" applyFont="1" applyFill="1" applyBorder="1" applyAlignment="1" applyProtection="1">
      <alignment horizontal="right" vertical="center"/>
      <protection locked="0"/>
    </xf>
    <xf numFmtId="0" fontId="2" fillId="2" borderId="3" xfId="0" applyFont="1" applyFill="1" applyBorder="1">
      <alignment vertical="center"/>
    </xf>
    <xf numFmtId="0" fontId="2" fillId="2" borderId="121" xfId="0" applyFont="1" applyFill="1" applyBorder="1">
      <alignment vertical="center"/>
    </xf>
    <xf numFmtId="0" fontId="2" fillId="2" borderId="3" xfId="0" applyFont="1" applyFill="1" applyBorder="1" applyAlignment="1">
      <alignment horizontal="right" vertical="center"/>
    </xf>
    <xf numFmtId="49" fontId="6" fillId="2" borderId="137" xfId="0" applyNumberFormat="1" applyFont="1" applyFill="1" applyBorder="1" applyAlignment="1">
      <alignment horizontal="left" vertical="center" wrapText="1"/>
    </xf>
    <xf numFmtId="49" fontId="6" fillId="2" borderId="138" xfId="0" applyNumberFormat="1" applyFont="1" applyFill="1" applyBorder="1" applyAlignment="1">
      <alignment horizontal="left" vertical="center" wrapText="1"/>
    </xf>
    <xf numFmtId="49" fontId="6" fillId="2" borderId="139" xfId="0" applyNumberFormat="1" applyFont="1" applyFill="1" applyBorder="1" applyAlignment="1">
      <alignment horizontal="left" vertical="center" wrapText="1"/>
    </xf>
    <xf numFmtId="0" fontId="2" fillId="2" borderId="0" xfId="0" applyFont="1" applyFill="1" applyAlignment="1">
      <alignment horizontal="center" vertical="center"/>
    </xf>
    <xf numFmtId="0" fontId="10" fillId="2" borderId="121" xfId="0" applyFont="1" applyFill="1" applyBorder="1" applyAlignment="1">
      <alignment horizontal="right" vertical="top"/>
    </xf>
    <xf numFmtId="49" fontId="6" fillId="2" borderId="144" xfId="0" applyNumberFormat="1" applyFont="1" applyFill="1" applyBorder="1" applyAlignment="1">
      <alignment horizontal="center" vertical="center" textRotation="255" wrapText="1"/>
    </xf>
    <xf numFmtId="49" fontId="6" fillId="2" borderId="160" xfId="0" applyNumberFormat="1" applyFont="1" applyFill="1" applyBorder="1" applyAlignment="1">
      <alignment horizontal="center" vertical="center" textRotation="255" wrapText="1"/>
    </xf>
    <xf numFmtId="49" fontId="6" fillId="2" borderId="161" xfId="0" applyNumberFormat="1" applyFont="1" applyFill="1" applyBorder="1" applyAlignment="1">
      <alignment horizontal="center" vertical="center" textRotation="255" wrapText="1"/>
    </xf>
    <xf numFmtId="49" fontId="6" fillId="2" borderId="140"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181" fontId="2" fillId="2" borderId="103" xfId="0" applyNumberFormat="1" applyFont="1" applyFill="1" applyBorder="1" applyAlignment="1" applyProtection="1">
      <alignment horizontal="right" vertical="center"/>
      <protection locked="0"/>
    </xf>
    <xf numFmtId="181" fontId="2" fillId="2" borderId="19" xfId="0" applyNumberFormat="1" applyFont="1" applyFill="1" applyBorder="1" applyAlignment="1" applyProtection="1">
      <alignment horizontal="right" vertical="center"/>
      <protection locked="0"/>
    </xf>
    <xf numFmtId="181" fontId="2" fillId="2" borderId="104" xfId="0" applyNumberFormat="1" applyFont="1" applyFill="1" applyBorder="1" applyAlignment="1" applyProtection="1">
      <alignment horizontal="right" vertical="center"/>
      <protection locked="0"/>
    </xf>
    <xf numFmtId="181" fontId="2" fillId="2" borderId="106" xfId="0" applyNumberFormat="1" applyFont="1" applyFill="1" applyBorder="1" applyAlignment="1" applyProtection="1">
      <alignment horizontal="right" vertical="center"/>
      <protection locked="0"/>
    </xf>
    <xf numFmtId="181" fontId="2" fillId="2" borderId="107" xfId="0" applyNumberFormat="1" applyFont="1" applyFill="1" applyBorder="1" applyAlignment="1" applyProtection="1">
      <alignment horizontal="right" vertical="center"/>
      <protection locked="0"/>
    </xf>
    <xf numFmtId="181" fontId="2" fillId="2" borderId="108" xfId="0" applyNumberFormat="1" applyFont="1" applyFill="1" applyBorder="1" applyAlignment="1" applyProtection="1">
      <alignment horizontal="right" vertical="center"/>
      <protection locked="0"/>
    </xf>
    <xf numFmtId="182" fontId="2" fillId="2" borderId="119" xfId="0" applyNumberFormat="1" applyFont="1" applyFill="1" applyBorder="1" applyAlignment="1">
      <alignment horizontal="right" vertical="center"/>
    </xf>
    <xf numFmtId="182" fontId="2" fillId="2" borderId="120" xfId="0" applyNumberFormat="1" applyFont="1" applyFill="1" applyBorder="1" applyAlignment="1">
      <alignment horizontal="right" vertical="center"/>
    </xf>
    <xf numFmtId="182" fontId="2" fillId="2" borderId="125" xfId="0" applyNumberFormat="1" applyFont="1" applyFill="1" applyBorder="1" applyAlignment="1">
      <alignment horizontal="right" vertical="center"/>
    </xf>
    <xf numFmtId="182" fontId="2" fillId="2" borderId="164" xfId="0" applyNumberFormat="1" applyFont="1" applyFill="1" applyBorder="1" applyAlignment="1">
      <alignment horizontal="right" vertical="center"/>
    </xf>
    <xf numFmtId="182" fontId="2" fillId="2" borderId="15" xfId="0" applyNumberFormat="1" applyFont="1" applyFill="1" applyBorder="1" applyAlignment="1">
      <alignment horizontal="right" vertical="center"/>
    </xf>
    <xf numFmtId="182" fontId="2" fillId="2" borderId="18" xfId="0" applyNumberFormat="1" applyFont="1" applyFill="1" applyBorder="1" applyAlignment="1">
      <alignment horizontal="right" vertical="center"/>
    </xf>
    <xf numFmtId="182" fontId="2" fillId="2" borderId="122" xfId="0" applyNumberFormat="1" applyFont="1" applyFill="1" applyBorder="1" applyAlignment="1">
      <alignment horizontal="right" vertical="center"/>
    </xf>
    <xf numFmtId="182" fontId="2" fillId="2" borderId="96" xfId="0" applyNumberFormat="1" applyFont="1" applyFill="1" applyBorder="1" applyAlignment="1">
      <alignment horizontal="right" vertical="center"/>
    </xf>
    <xf numFmtId="182" fontId="2" fillId="2" borderId="97" xfId="0" applyNumberFormat="1" applyFont="1" applyFill="1" applyBorder="1" applyAlignment="1">
      <alignment horizontal="right" vertical="center"/>
    </xf>
    <xf numFmtId="182" fontId="2" fillId="2" borderId="98" xfId="0" applyNumberFormat="1" applyFont="1" applyFill="1" applyBorder="1" applyAlignment="1">
      <alignment horizontal="right" vertical="center"/>
    </xf>
    <xf numFmtId="182" fontId="2" fillId="2" borderId="165" xfId="0" applyNumberFormat="1" applyFont="1" applyFill="1" applyBorder="1" applyAlignment="1">
      <alignment horizontal="right" vertical="center"/>
    </xf>
    <xf numFmtId="182" fontId="2" fillId="2" borderId="4" xfId="0" applyNumberFormat="1" applyFont="1" applyFill="1" applyBorder="1" applyAlignment="1">
      <alignment horizontal="right" vertical="center"/>
    </xf>
    <xf numFmtId="182" fontId="2" fillId="2" borderId="166" xfId="0" applyNumberFormat="1" applyFont="1" applyFill="1" applyBorder="1" applyAlignment="1">
      <alignment horizontal="right" vertical="center"/>
    </xf>
    <xf numFmtId="182" fontId="2" fillId="2" borderId="31" xfId="0" applyNumberFormat="1" applyFont="1" applyFill="1" applyBorder="1" applyAlignment="1">
      <alignment horizontal="right" vertical="center"/>
    </xf>
    <xf numFmtId="0" fontId="2" fillId="2" borderId="17" xfId="0" applyFont="1" applyFill="1" applyBorder="1">
      <alignment vertical="center"/>
    </xf>
    <xf numFmtId="49" fontId="6" fillId="2" borderId="8" xfId="0" applyNumberFormat="1" applyFont="1" applyFill="1" applyBorder="1" applyAlignment="1">
      <alignment horizontal="left" vertical="center"/>
    </xf>
    <xf numFmtId="0" fontId="10" fillId="2" borderId="16" xfId="0" applyFont="1" applyFill="1" applyBorder="1" applyAlignment="1">
      <alignment horizontal="right" vertical="top"/>
    </xf>
    <xf numFmtId="182" fontId="2" fillId="2" borderId="103" xfId="0" applyNumberFormat="1" applyFont="1" applyFill="1" applyBorder="1" applyAlignment="1">
      <alignment horizontal="right" vertical="center"/>
    </xf>
    <xf numFmtId="0" fontId="6" fillId="2" borderId="7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49" fontId="2" fillId="2" borderId="16"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21"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2" borderId="105"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xf>
    <xf numFmtId="0" fontId="6" fillId="2" borderId="0" xfId="0" applyFont="1" applyFill="1" applyAlignment="1" applyProtection="1">
      <alignment horizontal="center" vertical="center"/>
      <protection locked="0"/>
    </xf>
    <xf numFmtId="49" fontId="6" fillId="2" borderId="0" xfId="0" applyNumberFormat="1" applyFont="1" applyFill="1" applyAlignment="1">
      <alignment vertical="distributed"/>
    </xf>
    <xf numFmtId="49" fontId="2" fillId="2" borderId="20" xfId="0" applyNumberFormat="1" applyFont="1" applyFill="1" applyBorder="1" applyAlignment="1">
      <alignment horizontal="distributed" vertical="center"/>
    </xf>
    <xf numFmtId="49" fontId="6" fillId="2" borderId="73" xfId="0" applyNumberFormat="1" applyFont="1" applyFill="1" applyBorder="1">
      <alignment vertical="center"/>
    </xf>
    <xf numFmtId="49" fontId="6" fillId="2" borderId="20" xfId="0" applyNumberFormat="1" applyFont="1" applyFill="1" applyBorder="1">
      <alignment vertical="center"/>
    </xf>
    <xf numFmtId="49" fontId="6" fillId="2" borderId="90" xfId="0" applyNumberFormat="1" applyFont="1" applyFill="1" applyBorder="1">
      <alignment vertical="center"/>
    </xf>
    <xf numFmtId="0" fontId="6" fillId="2" borderId="9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74" xfId="0" applyFont="1" applyFill="1" applyBorder="1" applyAlignment="1">
      <alignment horizontal="center" vertical="center"/>
    </xf>
    <xf numFmtId="49" fontId="10" fillId="2" borderId="1" xfId="0" applyNumberFormat="1" applyFont="1" applyFill="1" applyBorder="1" applyAlignment="1">
      <alignment horizontal="center" vertical="center"/>
    </xf>
    <xf numFmtId="49" fontId="10" fillId="2" borderId="74" xfId="0" applyNumberFormat="1" applyFont="1" applyFill="1" applyBorder="1" applyAlignment="1">
      <alignment horizontal="center" vertical="center"/>
    </xf>
    <xf numFmtId="178" fontId="2" fillId="2" borderId="31" xfId="0" applyNumberFormat="1" applyFont="1" applyFill="1" applyBorder="1" applyAlignment="1">
      <alignment horizontal="right" vertical="center"/>
    </xf>
    <xf numFmtId="49" fontId="2" fillId="2" borderId="1" xfId="0" applyNumberFormat="1" applyFont="1" applyFill="1" applyBorder="1" applyAlignment="1">
      <alignment horizontal="distributed" vertical="center"/>
    </xf>
    <xf numFmtId="0" fontId="6" fillId="2" borderId="0" xfId="0" applyFont="1" applyFill="1" applyAlignment="1">
      <alignment vertical="center" wrapText="1"/>
    </xf>
    <xf numFmtId="0" fontId="6" fillId="2" borderId="0" xfId="0" applyFont="1" applyFill="1">
      <alignment vertical="center"/>
    </xf>
    <xf numFmtId="49" fontId="10" fillId="2" borderId="8"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167" xfId="0" applyNumberFormat="1" applyFont="1" applyFill="1" applyBorder="1" applyAlignment="1">
      <alignment horizontal="center" vertical="center"/>
    </xf>
    <xf numFmtId="181" fontId="2" fillId="2" borderId="130" xfId="0" applyNumberFormat="1" applyFont="1" applyFill="1" applyBorder="1" applyAlignment="1" applyProtection="1">
      <alignment horizontal="right" vertical="center"/>
      <protection locked="0"/>
    </xf>
    <xf numFmtId="181" fontId="2" fillId="2" borderId="131" xfId="0" applyNumberFormat="1" applyFont="1" applyFill="1" applyBorder="1" applyAlignment="1" applyProtection="1">
      <alignment horizontal="right" vertical="center"/>
      <protection locked="0"/>
    </xf>
    <xf numFmtId="181" fontId="2" fillId="2" borderId="132" xfId="0" applyNumberFormat="1" applyFont="1" applyFill="1" applyBorder="1" applyAlignment="1" applyProtection="1">
      <alignment horizontal="right" vertical="center"/>
      <protection locked="0"/>
    </xf>
    <xf numFmtId="49" fontId="2" fillId="8" borderId="0" xfId="0" applyNumberFormat="1" applyFont="1" applyFill="1" applyAlignment="1" applyProtection="1">
      <alignment horizontal="left" vertical="center" shrinkToFit="1"/>
      <protection locked="0"/>
    </xf>
    <xf numFmtId="49" fontId="2" fillId="8" borderId="0" xfId="0" applyNumberFormat="1" applyFont="1" applyFill="1" applyAlignment="1" applyProtection="1">
      <alignment horizontal="left" vertical="center" wrapText="1"/>
      <protection locked="0"/>
    </xf>
    <xf numFmtId="49" fontId="2" fillId="8" borderId="0" xfId="0" applyNumberFormat="1" applyFont="1" applyFill="1" applyAlignment="1">
      <alignment vertical="center" wrapText="1"/>
    </xf>
    <xf numFmtId="0" fontId="0" fillId="8" borderId="0" xfId="0" applyFill="1">
      <alignment vertical="center"/>
    </xf>
    <xf numFmtId="177" fontId="2" fillId="2" borderId="100" xfId="0" applyNumberFormat="1" applyFont="1" applyFill="1" applyBorder="1" applyAlignment="1" applyProtection="1">
      <alignment horizontal="right" vertical="center" shrinkToFit="1"/>
      <protection locked="0"/>
    </xf>
    <xf numFmtId="177" fontId="2" fillId="2" borderId="101" xfId="0" applyNumberFormat="1" applyFont="1" applyFill="1" applyBorder="1" applyAlignment="1" applyProtection="1">
      <alignment horizontal="right" vertical="center" shrinkToFit="1"/>
      <protection locked="0"/>
    </xf>
    <xf numFmtId="177" fontId="2" fillId="2" borderId="102" xfId="0" applyNumberFormat="1" applyFont="1" applyFill="1" applyBorder="1" applyAlignment="1" applyProtection="1">
      <alignment horizontal="right" vertical="center" shrinkToFit="1"/>
      <protection locked="0"/>
    </xf>
    <xf numFmtId="49" fontId="6" fillId="2" borderId="19" xfId="0" applyNumberFormat="1" applyFont="1" applyFill="1" applyBorder="1" applyAlignment="1">
      <alignment horizontal="distributed" vertical="center" wrapText="1"/>
    </xf>
    <xf numFmtId="49" fontId="10" fillId="2" borderId="8" xfId="0" applyNumberFormat="1" applyFont="1" applyFill="1" applyBorder="1" applyAlignment="1">
      <alignment horizontal="left" vertical="center"/>
    </xf>
    <xf numFmtId="49" fontId="10" fillId="2" borderId="23" xfId="0" applyNumberFormat="1" applyFont="1" applyFill="1" applyBorder="1" applyAlignment="1">
      <alignment horizontal="left" vertical="center"/>
    </xf>
    <xf numFmtId="0" fontId="2" fillId="8" borderId="0" xfId="0" applyFont="1" applyFill="1" applyAlignment="1">
      <alignment horizontal="center" vertical="center"/>
    </xf>
    <xf numFmtId="49" fontId="2" fillId="2" borderId="8" xfId="0" applyNumberFormat="1" applyFont="1" applyFill="1" applyBorder="1" applyAlignment="1">
      <alignment horizontal="distributed" vertical="center"/>
    </xf>
    <xf numFmtId="49" fontId="10" fillId="2" borderId="20" xfId="0" applyNumberFormat="1" applyFont="1" applyFill="1" applyBorder="1" applyAlignment="1">
      <alignment horizontal="left" vertical="center"/>
    </xf>
    <xf numFmtId="49" fontId="10" fillId="2" borderId="167" xfId="0" applyNumberFormat="1" applyFont="1" applyFill="1" applyBorder="1" applyAlignment="1">
      <alignment horizontal="left" vertical="center"/>
    </xf>
    <xf numFmtId="180" fontId="2" fillId="8" borderId="0" xfId="0" applyNumberFormat="1" applyFont="1" applyFill="1" applyAlignment="1" applyProtection="1">
      <alignment horizontal="center" vertical="center" shrinkToFit="1"/>
      <protection locked="0"/>
    </xf>
    <xf numFmtId="189" fontId="23" fillId="8" borderId="0" xfId="0" quotePrefix="1" applyNumberFormat="1" applyFont="1" applyFill="1" applyAlignment="1" applyProtection="1">
      <alignment horizontal="center" vertical="center"/>
      <protection locked="0"/>
    </xf>
    <xf numFmtId="189" fontId="23" fillId="8" borderId="0" xfId="0" applyNumberFormat="1" applyFont="1" applyFill="1" applyAlignment="1" applyProtection="1">
      <alignment horizontal="center" vertical="center"/>
      <protection locked="0"/>
    </xf>
    <xf numFmtId="49" fontId="2" fillId="8" borderId="0" xfId="0" applyNumberFormat="1" applyFont="1" applyFill="1" applyAlignment="1" applyProtection="1">
      <alignment horizontal="left" vertical="top" wrapText="1"/>
      <protection locked="0"/>
    </xf>
    <xf numFmtId="190" fontId="23" fillId="8" borderId="0" xfId="0" quotePrefix="1" applyNumberFormat="1" applyFont="1" applyFill="1" applyAlignment="1" applyProtection="1">
      <alignment horizontal="center" vertical="center"/>
      <protection locked="0"/>
    </xf>
    <xf numFmtId="190" fontId="23" fillId="8" borderId="0" xfId="0" applyNumberFormat="1" applyFont="1" applyFill="1" applyAlignment="1" applyProtection="1">
      <alignment horizontal="center" vertical="center"/>
      <protection locked="0"/>
    </xf>
    <xf numFmtId="49" fontId="2" fillId="8" borderId="0" xfId="0" applyNumberFormat="1" applyFont="1" applyFill="1" applyAlignment="1" applyProtection="1">
      <alignment horizontal="center" vertical="center"/>
      <protection locked="0"/>
    </xf>
    <xf numFmtId="49" fontId="5" fillId="2" borderId="0" xfId="0" applyNumberFormat="1" applyFont="1" applyFill="1" applyAlignment="1">
      <alignment horizontal="center" vertical="center"/>
    </xf>
    <xf numFmtId="0" fontId="2" fillId="2" borderId="0" xfId="0" applyFont="1" applyFill="1" applyAlignment="1">
      <alignment vertical="center" wrapText="1"/>
    </xf>
    <xf numFmtId="188" fontId="2" fillId="8" borderId="0" xfId="0" applyNumberFormat="1" applyFont="1" applyFill="1" applyProtection="1">
      <alignment vertical="center"/>
      <protection locked="0"/>
    </xf>
    <xf numFmtId="49" fontId="2" fillId="8" borderId="0" xfId="0" applyNumberFormat="1" applyFont="1" applyFill="1" applyAlignment="1" applyProtection="1">
      <alignment horizontal="left" vertical="center"/>
      <protection locked="0"/>
    </xf>
    <xf numFmtId="0" fontId="2" fillId="8" borderId="0" xfId="0" applyFont="1" applyFill="1" applyAlignment="1" applyProtection="1">
      <alignment horizontal="right" vertical="center"/>
      <protection locked="0"/>
    </xf>
    <xf numFmtId="181" fontId="2" fillId="2" borderId="135" xfId="0" applyNumberFormat="1" applyFont="1" applyFill="1" applyBorder="1">
      <alignment vertical="center"/>
    </xf>
    <xf numFmtId="181" fontId="2" fillId="2" borderId="120" xfId="0" applyNumberFormat="1" applyFont="1" applyFill="1" applyBorder="1">
      <alignmen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6" fillId="2" borderId="20" xfId="0" applyNumberFormat="1" applyFont="1" applyFill="1" applyBorder="1" applyAlignment="1">
      <alignment horizontal="right" vertical="center"/>
    </xf>
    <xf numFmtId="49" fontId="6" fillId="2" borderId="4" xfId="0" applyNumberFormat="1" applyFont="1" applyFill="1" applyBorder="1" applyAlignment="1" applyProtection="1">
      <alignment vertical="top"/>
      <protection locked="0"/>
    </xf>
    <xf numFmtId="49" fontId="6" fillId="2" borderId="19" xfId="0" applyNumberFormat="1" applyFont="1" applyFill="1" applyBorder="1" applyAlignment="1" applyProtection="1">
      <alignment vertical="top"/>
      <protection locked="0"/>
    </xf>
    <xf numFmtId="49" fontId="6" fillId="2" borderId="165" xfId="0" applyNumberFormat="1" applyFont="1" applyFill="1" applyBorder="1" applyAlignment="1" applyProtection="1">
      <alignment vertical="top"/>
      <protection locked="0"/>
    </xf>
    <xf numFmtId="49" fontId="2" fillId="2" borderId="2" xfId="0" applyNumberFormat="1" applyFont="1" applyFill="1" applyBorder="1" applyAlignment="1">
      <alignment horizontal="center" vertical="distributed"/>
    </xf>
    <xf numFmtId="49" fontId="2" fillId="2" borderId="17" xfId="0" applyNumberFormat="1" applyFont="1" applyFill="1" applyBorder="1" applyAlignment="1">
      <alignment horizontal="center" vertical="distributed"/>
    </xf>
    <xf numFmtId="49" fontId="2" fillId="2" borderId="129" xfId="0" applyNumberFormat="1" applyFont="1" applyFill="1" applyBorder="1" applyAlignment="1">
      <alignment horizontal="center" vertical="distributed"/>
    </xf>
    <xf numFmtId="49" fontId="2" fillId="2" borderId="29" xfId="0" applyNumberFormat="1" applyFont="1" applyFill="1" applyBorder="1" applyAlignment="1">
      <alignment horizontal="center" vertical="distributed"/>
    </xf>
    <xf numFmtId="49" fontId="6" fillId="2" borderId="73" xfId="0" applyNumberFormat="1" applyFont="1" applyFill="1" applyBorder="1" applyAlignment="1">
      <alignment vertical="center" wrapText="1"/>
    </xf>
    <xf numFmtId="49" fontId="6" fillId="2" borderId="5" xfId="0" applyNumberFormat="1" applyFont="1" applyFill="1" applyBorder="1" applyAlignment="1">
      <alignment vertical="top"/>
    </xf>
    <xf numFmtId="49" fontId="6" fillId="2" borderId="6" xfId="0" applyNumberFormat="1" applyFont="1" applyFill="1" applyBorder="1" applyAlignment="1">
      <alignment vertical="top"/>
    </xf>
    <xf numFmtId="49" fontId="6" fillId="2" borderId="168" xfId="0" applyNumberFormat="1" applyFont="1" applyFill="1" applyBorder="1" applyAlignment="1">
      <alignment vertical="top"/>
    </xf>
    <xf numFmtId="49" fontId="6" fillId="2" borderId="73" xfId="0" applyNumberFormat="1" applyFont="1" applyFill="1" applyBorder="1" applyAlignment="1">
      <alignment vertical="center" wrapText="1" shrinkToFit="1"/>
    </xf>
    <xf numFmtId="49" fontId="6" fillId="2" borderId="20" xfId="0" applyNumberFormat="1" applyFont="1" applyFill="1" applyBorder="1" applyAlignment="1">
      <alignment vertical="center" wrapText="1" shrinkToFit="1"/>
    </xf>
    <xf numFmtId="49" fontId="6" fillId="2" borderId="90" xfId="0" applyNumberFormat="1" applyFont="1" applyFill="1" applyBorder="1" applyAlignment="1">
      <alignment vertical="center" wrapText="1" shrinkToFit="1"/>
    </xf>
    <xf numFmtId="0" fontId="13" fillId="7" borderId="72" xfId="0" applyFont="1" applyFill="1" applyBorder="1" applyAlignment="1">
      <alignment horizontal="center" vertical="center"/>
    </xf>
    <xf numFmtId="0" fontId="32" fillId="6" borderId="0" xfId="0" applyFont="1" applyFill="1" applyAlignment="1">
      <alignment vertical="center" wrapText="1"/>
    </xf>
    <xf numFmtId="0" fontId="33" fillId="0" borderId="0" xfId="0" applyFont="1">
      <alignment vertical="center"/>
    </xf>
    <xf numFmtId="49" fontId="6" fillId="2" borderId="20" xfId="0" applyNumberFormat="1" applyFont="1" applyFill="1" applyBorder="1" applyAlignment="1">
      <alignment horizontal="distributed" vertical="center" wrapText="1"/>
    </xf>
    <xf numFmtId="177" fontId="2" fillId="2" borderId="93" xfId="0" applyNumberFormat="1" applyFont="1" applyFill="1" applyBorder="1" applyAlignment="1" applyProtection="1">
      <alignment horizontal="right" vertical="center"/>
      <protection locked="0"/>
    </xf>
    <xf numFmtId="177" fontId="2" fillId="2" borderId="94" xfId="0" applyNumberFormat="1" applyFont="1" applyFill="1" applyBorder="1" applyAlignment="1" applyProtection="1">
      <alignment horizontal="right" vertical="center"/>
      <protection locked="0"/>
    </xf>
    <xf numFmtId="177" fontId="2" fillId="2" borderId="95" xfId="0" applyNumberFormat="1" applyFont="1" applyFill="1" applyBorder="1" applyAlignment="1" applyProtection="1">
      <alignment horizontal="right" vertical="center"/>
      <protection locked="0"/>
    </xf>
    <xf numFmtId="177" fontId="2" fillId="2" borderId="126" xfId="0" applyNumberFormat="1" applyFont="1" applyFill="1" applyBorder="1" applyAlignment="1" applyProtection="1">
      <alignment horizontal="right" vertical="center"/>
      <protection locked="0"/>
    </xf>
    <xf numFmtId="177" fontId="2" fillId="2" borderId="8" xfId="0" applyNumberFormat="1" applyFont="1" applyFill="1" applyBorder="1" applyAlignment="1" applyProtection="1">
      <alignment horizontal="right" vertical="center"/>
      <protection locked="0"/>
    </xf>
    <xf numFmtId="177" fontId="2" fillId="2" borderId="127" xfId="0" applyNumberFormat="1" applyFont="1" applyFill="1" applyBorder="1" applyAlignment="1" applyProtection="1">
      <alignment horizontal="right" vertical="center"/>
      <protection locked="0"/>
    </xf>
    <xf numFmtId="49" fontId="6" fillId="2" borderId="20" xfId="0" applyNumberFormat="1" applyFont="1" applyFill="1" applyBorder="1" applyAlignment="1">
      <alignment vertical="center" wrapText="1"/>
    </xf>
    <xf numFmtId="49" fontId="6" fillId="2" borderId="90" xfId="0" applyNumberFormat="1" applyFont="1" applyFill="1" applyBorder="1" applyAlignment="1">
      <alignment vertical="center" wrapText="1"/>
    </xf>
    <xf numFmtId="49" fontId="2" fillId="2" borderId="16" xfId="0" applyNumberFormat="1" applyFont="1" applyFill="1" applyBorder="1" applyAlignment="1">
      <alignment horizontal="center" vertical="distributed"/>
    </xf>
    <xf numFmtId="49" fontId="2" fillId="2" borderId="9" xfId="0" applyNumberFormat="1" applyFont="1" applyFill="1" applyBorder="1" applyAlignment="1">
      <alignment horizontal="center" vertical="distributed"/>
    </xf>
    <xf numFmtId="49" fontId="2" fillId="8" borderId="0" xfId="0" applyNumberFormat="1" applyFont="1" applyFill="1" applyAlignment="1" applyProtection="1">
      <alignment horizontal="right" vertical="center" shrinkToFit="1"/>
      <protection locked="0"/>
    </xf>
    <xf numFmtId="0" fontId="23" fillId="0" borderId="0" xfId="4" applyAlignment="1">
      <alignment vertical="center"/>
    </xf>
    <xf numFmtId="0" fontId="0" fillId="0" borderId="0" xfId="4" applyFont="1" applyAlignment="1">
      <alignment vertical="center" wrapText="1" shrinkToFit="1"/>
    </xf>
    <xf numFmtId="0" fontId="23" fillId="0" borderId="0" xfId="4" applyAlignment="1">
      <alignment vertical="center" wrapText="1" shrinkToFit="1"/>
    </xf>
    <xf numFmtId="0" fontId="23" fillId="0" borderId="0" xfId="4" applyAlignment="1">
      <alignment vertical="center" shrinkToFit="1"/>
    </xf>
    <xf numFmtId="0" fontId="23" fillId="0" borderId="0" xfId="4" applyAlignment="1">
      <alignment horizontal="left" vertical="center" wrapText="1" shrinkToFit="1"/>
    </xf>
    <xf numFmtId="0" fontId="23" fillId="0" borderId="0" xfId="4" applyAlignment="1">
      <alignment horizontal="left" vertical="center"/>
    </xf>
    <xf numFmtId="0" fontId="0" fillId="0" borderId="0" xfId="4" applyFont="1" applyAlignment="1">
      <alignment vertical="center" shrinkToFit="1"/>
    </xf>
    <xf numFmtId="0" fontId="0" fillId="0" borderId="0" xfId="4" applyFont="1" applyAlignment="1">
      <alignment vertical="center"/>
    </xf>
    <xf numFmtId="0" fontId="34" fillId="0" borderId="0" xfId="4" applyFont="1" applyAlignment="1">
      <alignment horizontal="center" vertical="center"/>
    </xf>
    <xf numFmtId="0" fontId="0" fillId="0" borderId="0" xfId="4" applyFont="1" applyAlignment="1">
      <alignment vertical="top" wrapText="1"/>
    </xf>
    <xf numFmtId="0" fontId="23" fillId="0" borderId="0" xfId="4" applyAlignment="1">
      <alignment vertical="top" wrapText="1"/>
    </xf>
    <xf numFmtId="0" fontId="21" fillId="0" borderId="0" xfId="2" applyFont="1" applyAlignment="1" applyProtection="1">
      <alignment horizontal="center" vertical="center"/>
      <protection locked="0"/>
    </xf>
    <xf numFmtId="0" fontId="0" fillId="3" borderId="16" xfId="0" applyFill="1" applyBorder="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1" xfId="0" applyFill="1" applyBorder="1" applyAlignment="1">
      <alignment horizontal="center" vertical="center"/>
    </xf>
    <xf numFmtId="0" fontId="0" fillId="4" borderId="16" xfId="0" applyFill="1" applyBorder="1" applyAlignment="1">
      <alignment horizontal="center" vertical="center"/>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21" xfId="0" applyFill="1" applyBorder="1" applyAlignment="1">
      <alignment horizontal="center" vertical="center"/>
    </xf>
    <xf numFmtId="0" fontId="19" fillId="5" borderId="169" xfId="0" applyFont="1" applyFill="1" applyBorder="1" applyAlignment="1">
      <alignment horizontal="center" vertical="center"/>
    </xf>
    <xf numFmtId="0" fontId="19" fillId="5" borderId="170" xfId="0" applyFont="1" applyFill="1" applyBorder="1" applyAlignment="1">
      <alignment horizontal="center" vertical="center"/>
    </xf>
    <xf numFmtId="0" fontId="19" fillId="5" borderId="171" xfId="0" applyFont="1" applyFill="1" applyBorder="1" applyAlignment="1">
      <alignment horizontal="center" vertical="center"/>
    </xf>
    <xf numFmtId="0" fontId="19" fillId="5" borderId="172" xfId="0" applyFont="1" applyFill="1" applyBorder="1" applyAlignment="1">
      <alignment horizontal="center" vertical="center"/>
    </xf>
    <xf numFmtId="0" fontId="19" fillId="5" borderId="173" xfId="0" applyFont="1" applyFill="1" applyBorder="1" applyAlignment="1">
      <alignment horizontal="center" vertical="center"/>
    </xf>
    <xf numFmtId="0" fontId="19" fillId="5" borderId="174" xfId="0" applyFont="1" applyFill="1" applyBorder="1" applyAlignment="1">
      <alignment horizontal="center" vertical="center"/>
    </xf>
    <xf numFmtId="0" fontId="0" fillId="5" borderId="16" xfId="0" applyFill="1" applyBorder="1" applyAlignment="1">
      <alignment horizontal="center" vertical="center"/>
    </xf>
    <xf numFmtId="0" fontId="0" fillId="5" borderId="3" xfId="0" applyFill="1" applyBorder="1" applyAlignment="1">
      <alignment horizontal="center" vertical="center"/>
    </xf>
    <xf numFmtId="0" fontId="0" fillId="5" borderId="17"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21" xfId="0" applyFill="1" applyBorder="1" applyAlignment="1">
      <alignment horizontal="center" vertical="center"/>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19" fillId="4" borderId="38" xfId="0" applyFont="1" applyFill="1" applyBorder="1" applyAlignment="1">
      <alignment horizontal="center" vertical="center"/>
    </xf>
    <xf numFmtId="0" fontId="12" fillId="2" borderId="0" xfId="2" applyFill="1" applyAlignment="1" applyProtection="1">
      <alignment horizontal="center" vertical="center" wrapText="1"/>
      <protection locked="0"/>
    </xf>
    <xf numFmtId="49" fontId="0" fillId="2" borderId="16" xfId="0" applyNumberFormat="1" applyFill="1" applyBorder="1" applyAlignment="1">
      <alignment vertical="center" wrapText="1"/>
    </xf>
    <xf numFmtId="49" fontId="0" fillId="2" borderId="3" xfId="0" applyNumberFormat="1" applyFill="1" applyBorder="1" applyAlignment="1">
      <alignment vertical="center" wrapText="1"/>
    </xf>
    <xf numFmtId="49" fontId="0" fillId="2" borderId="17" xfId="0" applyNumberFormat="1" applyFill="1" applyBorder="1" applyAlignment="1">
      <alignment vertical="center" wrapText="1"/>
    </xf>
    <xf numFmtId="49" fontId="0" fillId="2" borderId="9" xfId="0" applyNumberFormat="1" applyFill="1" applyBorder="1" applyAlignment="1">
      <alignment vertical="center" wrapText="1"/>
    </xf>
    <xf numFmtId="49" fontId="0" fillId="2" borderId="0" xfId="0" applyNumberFormat="1" applyFill="1" applyAlignment="1">
      <alignment vertical="center" wrapText="1"/>
    </xf>
    <xf numFmtId="49" fontId="0" fillId="2" borderId="29" xfId="0" applyNumberFormat="1" applyFill="1" applyBorder="1" applyAlignment="1">
      <alignment vertical="center" wrapText="1"/>
    </xf>
    <xf numFmtId="0" fontId="0" fillId="2" borderId="16" xfId="0" applyFill="1" applyBorder="1" applyAlignment="1">
      <alignment vertical="center" wrapText="1"/>
    </xf>
    <xf numFmtId="0" fontId="0" fillId="2" borderId="3" xfId="0" applyFill="1" applyBorder="1" applyAlignment="1">
      <alignment vertical="center" wrapText="1"/>
    </xf>
    <xf numFmtId="0" fontId="0" fillId="2" borderId="17" xfId="0" applyFill="1" applyBorder="1" applyAlignment="1">
      <alignment vertical="center" wrapText="1"/>
    </xf>
    <xf numFmtId="0" fontId="0" fillId="2" borderId="9" xfId="0" applyFill="1" applyBorder="1" applyAlignment="1">
      <alignment vertical="center" wrapText="1"/>
    </xf>
    <xf numFmtId="0" fontId="0" fillId="2" borderId="0" xfId="0" applyFill="1" applyAlignment="1">
      <alignment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21" xfId="0" applyFill="1" applyBorder="1" applyAlignment="1">
      <alignment vertical="center" wrapText="1"/>
    </xf>
  </cellXfs>
  <cellStyles count="5">
    <cellStyle name="パーセント" xfId="1" builtinId="5"/>
    <cellStyle name="ハイパーリンク" xfId="2" builtinId="8"/>
    <cellStyle name="標準" xfId="0" builtinId="0"/>
    <cellStyle name="標準 2" xfId="3" xr:uid="{00000000-0005-0000-0000-000003000000}"/>
    <cellStyle name="標準 3" xfId="4" xr:uid="{00000000-0005-0000-0000-000004000000}"/>
  </cellStyles>
  <dxfs count="41">
    <dxf>
      <fill>
        <patternFill>
          <bgColor rgb="FFFFFF00"/>
        </patternFill>
      </fill>
    </dxf>
    <dxf>
      <font>
        <b/>
        <i val="0"/>
        <color rgb="FFFF0000"/>
      </font>
    </dxf>
    <dxf>
      <font>
        <b/>
        <i val="0"/>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theme="0"/>
      </font>
    </dxf>
    <dxf>
      <font>
        <b val="0"/>
        <i val="0"/>
        <color theme="0"/>
      </font>
    </dxf>
    <dxf>
      <font>
        <color rgb="FFFF0000"/>
      </font>
    </dxf>
    <dxf>
      <font>
        <color theme="0"/>
      </font>
    </dxf>
    <dxf>
      <font>
        <color rgb="FFFF0000"/>
      </font>
    </dxf>
    <dxf>
      <font>
        <color theme="0"/>
      </font>
    </dxf>
    <dxf>
      <font>
        <color rgb="FFFF0000"/>
      </font>
    </dxf>
    <dxf>
      <font>
        <color theme="0"/>
      </font>
    </dxf>
    <dxf>
      <font>
        <color rgb="FFFF0000"/>
      </font>
    </dxf>
    <dxf>
      <font>
        <color theme="0"/>
      </font>
    </dxf>
    <dxf>
      <font>
        <color rgb="FFFF0000"/>
      </font>
    </dxf>
    <dxf>
      <fill>
        <patternFill>
          <bgColor rgb="FFFF0000"/>
        </patternFill>
      </fill>
    </dxf>
    <dxf>
      <font>
        <color rgb="FFFF0000"/>
      </font>
    </dxf>
    <dxf>
      <font>
        <color theme="0"/>
      </font>
    </dxf>
    <dxf>
      <font>
        <color rgb="FFFF000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9"/>
      </font>
    </dxf>
    <dxf>
      <font>
        <color indexed="9"/>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45720</xdr:colOff>
      <xdr:row>15</xdr:row>
      <xdr:rowOff>76200</xdr:rowOff>
    </xdr:from>
    <xdr:to>
      <xdr:col>30</xdr:col>
      <xdr:colOff>106680</xdr:colOff>
      <xdr:row>18</xdr:row>
      <xdr:rowOff>0</xdr:rowOff>
    </xdr:to>
    <xdr:grpSp>
      <xdr:nvGrpSpPr>
        <xdr:cNvPr id="63592" name="Group 10">
          <a:extLst>
            <a:ext uri="{FF2B5EF4-FFF2-40B4-BE49-F238E27FC236}">
              <a16:creationId xmlns:a16="http://schemas.microsoft.com/office/drawing/2014/main" id="{00000000-0008-0000-0000-000068F80000}"/>
            </a:ext>
          </a:extLst>
        </xdr:cNvPr>
        <xdr:cNvGrpSpPr>
          <a:grpSpLocks/>
        </xdr:cNvGrpSpPr>
      </xdr:nvGrpSpPr>
      <xdr:grpSpPr bwMode="auto">
        <a:xfrm>
          <a:off x="4932459" y="3190461"/>
          <a:ext cx="2148178" cy="544996"/>
          <a:chOff x="229" y="123"/>
          <a:chExt cx="205" cy="43"/>
        </a:xfrm>
      </xdr:grpSpPr>
      <xdr:sp macro="" textlink="">
        <xdr:nvSpPr>
          <xdr:cNvPr id="63657" name="Freeform 11">
            <a:extLst>
              <a:ext uri="{FF2B5EF4-FFF2-40B4-BE49-F238E27FC236}">
                <a16:creationId xmlns:a16="http://schemas.microsoft.com/office/drawing/2014/main" id="{00000000-0008-0000-0000-0000A9F8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3658" name="Freeform 12">
            <a:extLst>
              <a:ext uri="{FF2B5EF4-FFF2-40B4-BE49-F238E27FC236}">
                <a16:creationId xmlns:a16="http://schemas.microsoft.com/office/drawing/2014/main" id="{00000000-0008-0000-0000-0000AAF8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22</xdr:col>
      <xdr:colOff>60960</xdr:colOff>
      <xdr:row>33</xdr:row>
      <xdr:rowOff>30480</xdr:rowOff>
    </xdr:from>
    <xdr:to>
      <xdr:col>42</xdr:col>
      <xdr:colOff>60960</xdr:colOff>
      <xdr:row>35</xdr:row>
      <xdr:rowOff>167640</xdr:rowOff>
    </xdr:to>
    <xdr:grpSp>
      <xdr:nvGrpSpPr>
        <xdr:cNvPr id="63593" name="Group 13">
          <a:extLst>
            <a:ext uri="{FF2B5EF4-FFF2-40B4-BE49-F238E27FC236}">
              <a16:creationId xmlns:a16="http://schemas.microsoft.com/office/drawing/2014/main" id="{00000000-0008-0000-0000-000069F80000}"/>
            </a:ext>
          </a:extLst>
        </xdr:cNvPr>
        <xdr:cNvGrpSpPr>
          <a:grpSpLocks/>
        </xdr:cNvGrpSpPr>
      </xdr:nvGrpSpPr>
      <xdr:grpSpPr bwMode="auto">
        <a:xfrm>
          <a:off x="5643438" y="6871915"/>
          <a:ext cx="3478696" cy="559573"/>
          <a:chOff x="314" y="531"/>
          <a:chExt cx="291" cy="43"/>
        </a:xfrm>
      </xdr:grpSpPr>
      <xdr:sp macro="" textlink="">
        <xdr:nvSpPr>
          <xdr:cNvPr id="63655" name="Freeform 14">
            <a:extLst>
              <a:ext uri="{FF2B5EF4-FFF2-40B4-BE49-F238E27FC236}">
                <a16:creationId xmlns:a16="http://schemas.microsoft.com/office/drawing/2014/main" id="{00000000-0008-0000-0000-0000A7F8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3656" name="Freeform 15">
            <a:extLst>
              <a:ext uri="{FF2B5EF4-FFF2-40B4-BE49-F238E27FC236}">
                <a16:creationId xmlns:a16="http://schemas.microsoft.com/office/drawing/2014/main" id="{00000000-0008-0000-0000-0000A8F8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8" h="168">
                <a:moveTo>
                  <a:pt x="18" y="0"/>
                </a:moveTo>
                <a:lnTo>
                  <a:pt x="0" y="24"/>
                </a:lnTo>
                <a:lnTo>
                  <a:pt x="0" y="145"/>
                </a:lnTo>
                <a:lnTo>
                  <a:pt x="17" y="168"/>
                </a:lnTo>
              </a:path>
            </a:pathLst>
          </a:custGeom>
          <a:noFill/>
          <a:ln w="63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editAs="absolute">
    <xdr:from>
      <xdr:col>16</xdr:col>
      <xdr:colOff>146899</xdr:colOff>
      <xdr:row>15</xdr:row>
      <xdr:rowOff>55742</xdr:rowOff>
    </xdr:from>
    <xdr:to>
      <xdr:col>31</xdr:col>
      <xdr:colOff>109214</xdr:colOff>
      <xdr:row>18</xdr:row>
      <xdr:rowOff>135117</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4598398" y="3260624"/>
          <a:ext cx="2476018" cy="718111"/>
        </a:xfrm>
        <a:prstGeom prst="roundRect">
          <a:avLst>
            <a:gd name="adj" fmla="val 32609"/>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18</xdr:row>
      <xdr:rowOff>200025</xdr:rowOff>
    </xdr:from>
    <xdr:to>
      <xdr:col>3</xdr:col>
      <xdr:colOff>503558</xdr:colOff>
      <xdr:row>22</xdr:row>
      <xdr:rowOff>123825</xdr:rowOff>
    </xdr:to>
    <xdr:sp macro="" textlink="">
      <xdr:nvSpPr>
        <xdr:cNvPr id="55644" name="線吹き出し 2 (枠付き) 23">
          <a:extLst>
            <a:ext uri="{FF2B5EF4-FFF2-40B4-BE49-F238E27FC236}">
              <a16:creationId xmlns:a16="http://schemas.microsoft.com/office/drawing/2014/main" id="{00000000-0008-0000-0000-00005CD90000}"/>
            </a:ext>
          </a:extLst>
        </xdr:cNvPr>
        <xdr:cNvSpPr>
          <a:spLocks/>
        </xdr:cNvSpPr>
      </xdr:nvSpPr>
      <xdr:spPr bwMode="auto">
        <a:xfrm>
          <a:off x="19050" y="4043643"/>
          <a:ext cx="2358278" cy="775447"/>
        </a:xfrm>
        <a:prstGeom prst="borderCallout2">
          <a:avLst>
            <a:gd name="adj1" fmla="val 53032"/>
            <a:gd name="adj2" fmla="val 101745"/>
            <a:gd name="adj3" fmla="val 42250"/>
            <a:gd name="adj4" fmla="val 116606"/>
            <a:gd name="adj5" fmla="val -3708"/>
            <a:gd name="adj6" fmla="val 17044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③ 直近の決算期をご記載下さい。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なお、本報告書にご記載頂く計</a:t>
          </a:r>
        </a:p>
        <a:p>
          <a:pPr algn="l" rtl="0">
            <a:defRPr sz="1000"/>
          </a:pPr>
          <a:r>
            <a:rPr lang="ja-JP" altLang="en-US" sz="1000" b="0" i="0" u="none" strike="noStrike" baseline="0">
              <a:solidFill>
                <a:srgbClr val="000000"/>
              </a:solidFill>
              <a:latin typeface="ＭＳ ゴシック"/>
              <a:ea typeface="ＭＳ ゴシック"/>
            </a:rPr>
            <a:t>　数等は3月31日時点のものとなり</a:t>
          </a:r>
        </a:p>
        <a:p>
          <a:pPr algn="l" rtl="0">
            <a:lnSpc>
              <a:spcPts val="1100"/>
            </a:lnSpc>
            <a:defRPr sz="1000"/>
          </a:pPr>
          <a:r>
            <a:rPr lang="ja-JP" altLang="en-US" sz="1000" b="0" i="0" u="none" strike="noStrike" baseline="0">
              <a:solidFill>
                <a:srgbClr val="000000"/>
              </a:solidFill>
              <a:latin typeface="ＭＳ ゴシック"/>
              <a:ea typeface="ＭＳ ゴシック"/>
            </a:rPr>
            <a:t>　ますのでご注意下さい。</a:t>
          </a:r>
          <a:endParaRPr lang="ja-JP" altLang="en-US"/>
        </a:p>
      </xdr:txBody>
    </xdr:sp>
    <xdr:clientData fPrintsWithSheet="0"/>
  </xdr:twoCellAnchor>
  <xdr:twoCellAnchor>
    <xdr:from>
      <xdr:col>0</xdr:col>
      <xdr:colOff>11430</xdr:colOff>
      <xdr:row>10</xdr:row>
      <xdr:rowOff>9525</xdr:rowOff>
    </xdr:from>
    <xdr:to>
      <xdr:col>3</xdr:col>
      <xdr:colOff>503558</xdr:colOff>
      <xdr:row>12</xdr:row>
      <xdr:rowOff>38100</xdr:rowOff>
    </xdr:to>
    <xdr:sp macro="" textlink="">
      <xdr:nvSpPr>
        <xdr:cNvPr id="55646" name="線吹き出し 2 (枠付き) 25">
          <a:extLst>
            <a:ext uri="{FF2B5EF4-FFF2-40B4-BE49-F238E27FC236}">
              <a16:creationId xmlns:a16="http://schemas.microsoft.com/office/drawing/2014/main" id="{00000000-0008-0000-0000-00005ED90000}"/>
            </a:ext>
          </a:extLst>
        </xdr:cNvPr>
        <xdr:cNvSpPr>
          <a:spLocks/>
        </xdr:cNvSpPr>
      </xdr:nvSpPr>
      <xdr:spPr bwMode="auto">
        <a:xfrm>
          <a:off x="19050" y="2149849"/>
          <a:ext cx="2358278" cy="454398"/>
        </a:xfrm>
        <a:prstGeom prst="borderCallout2">
          <a:avLst>
            <a:gd name="adj1" fmla="val 25532"/>
            <a:gd name="adj2" fmla="val 103213"/>
            <a:gd name="adj3" fmla="val 25532"/>
            <a:gd name="adj4" fmla="val 107630"/>
            <a:gd name="adj5" fmla="val 21278"/>
            <a:gd name="adj6" fmla="val 112852"/>
          </a:avLst>
        </a:prstGeom>
        <a:gradFill rotWithShape="1">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7200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 登録行政庁名をご記載下さ</a:t>
          </a:r>
        </a:p>
        <a:p>
          <a:pPr algn="l" rtl="0">
            <a:lnSpc>
              <a:spcPts val="1100"/>
            </a:lnSpc>
            <a:defRPr sz="1000"/>
          </a:pPr>
          <a:r>
            <a:rPr lang="ja-JP" altLang="en-US" sz="1000" b="0" i="0" u="none" strike="noStrike" baseline="0">
              <a:solidFill>
                <a:srgbClr val="000000"/>
              </a:solidFill>
              <a:latin typeface="ＭＳ ゴシック"/>
              <a:ea typeface="ＭＳ ゴシック"/>
            </a:rPr>
            <a:t>　い。</a:t>
          </a:r>
          <a:endParaRPr lang="ja-JP" altLang="en-US"/>
        </a:p>
      </xdr:txBody>
    </xdr:sp>
    <xdr:clientData fPrintsWithSheet="0"/>
  </xdr:twoCellAnchor>
  <xdr:twoCellAnchor>
    <xdr:from>
      <xdr:col>0</xdr:col>
      <xdr:colOff>0</xdr:colOff>
      <xdr:row>23</xdr:row>
      <xdr:rowOff>92075</xdr:rowOff>
    </xdr:from>
    <xdr:to>
      <xdr:col>3</xdr:col>
      <xdr:colOff>490860</xdr:colOff>
      <xdr:row>28</xdr:row>
      <xdr:rowOff>125160</xdr:rowOff>
    </xdr:to>
    <xdr:sp macro="" textlink="">
      <xdr:nvSpPr>
        <xdr:cNvPr id="55647" name="線吹き出し 2 (枠付き) 26">
          <a:extLst>
            <a:ext uri="{FF2B5EF4-FFF2-40B4-BE49-F238E27FC236}">
              <a16:creationId xmlns:a16="http://schemas.microsoft.com/office/drawing/2014/main" id="{00000000-0008-0000-0000-00005FD90000}"/>
            </a:ext>
          </a:extLst>
        </xdr:cNvPr>
        <xdr:cNvSpPr>
          <a:spLocks/>
        </xdr:cNvSpPr>
      </xdr:nvSpPr>
      <xdr:spPr bwMode="auto">
        <a:xfrm>
          <a:off x="0" y="4993901"/>
          <a:ext cx="2358278" cy="1102659"/>
        </a:xfrm>
        <a:prstGeom prst="borderCallout2">
          <a:avLst>
            <a:gd name="adj1" fmla="val 10528"/>
            <a:gd name="adj2" fmla="val 102009"/>
            <a:gd name="adj3" fmla="val 10528"/>
            <a:gd name="adj4" fmla="val 140162"/>
            <a:gd name="adj5" fmla="val 8773"/>
            <a:gd name="adj6" fmla="val 20562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④ 登録番号、住所、電話番号、商</a:t>
          </a:r>
        </a:p>
        <a:p>
          <a:pPr algn="l" rtl="0">
            <a:lnSpc>
              <a:spcPts val="1100"/>
            </a:lnSpc>
            <a:defRPr sz="1000"/>
          </a:pPr>
          <a:r>
            <a:rPr lang="ja-JP" altLang="en-US" sz="1000" b="0" i="0" u="none" strike="noStrike" baseline="0">
              <a:solidFill>
                <a:srgbClr val="000000"/>
              </a:solidFill>
              <a:latin typeface="ＭＳ ゴシック"/>
              <a:ea typeface="ＭＳ ゴシック"/>
            </a:rPr>
            <a:t>　号又は名称、氏名等を漏れなくご</a:t>
          </a:r>
        </a:p>
        <a:p>
          <a:pPr algn="l" rtl="0">
            <a:lnSpc>
              <a:spcPts val="1200"/>
            </a:lnSpc>
            <a:defRPr sz="1000"/>
          </a:pPr>
          <a:r>
            <a:rPr lang="ja-JP" altLang="en-US" sz="1000" b="0" i="0" u="none" strike="noStrike" baseline="0">
              <a:solidFill>
                <a:srgbClr val="000000"/>
              </a:solidFill>
              <a:latin typeface="ＭＳ ゴシック"/>
              <a:ea typeface="ＭＳ ゴシック"/>
            </a:rPr>
            <a:t>　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個人事業主で、商号又は名称と</a:t>
          </a:r>
        </a:p>
        <a:p>
          <a:pPr algn="l" rtl="0">
            <a:defRPr sz="1000"/>
          </a:pPr>
          <a:r>
            <a:rPr lang="ja-JP" altLang="en-US" sz="1000" b="0" i="0" u="none" strike="noStrike" baseline="0">
              <a:solidFill>
                <a:srgbClr val="000000"/>
              </a:solidFill>
              <a:latin typeface="ＭＳ ゴシック"/>
              <a:ea typeface="ＭＳ ゴシック"/>
            </a:rPr>
            <a:t>　氏名が同一の場合であっても、必</a:t>
          </a:r>
        </a:p>
        <a:p>
          <a:pPr algn="l" rtl="0">
            <a:lnSpc>
              <a:spcPts val="1100"/>
            </a:lnSpc>
            <a:defRPr sz="1000"/>
          </a:pPr>
          <a:r>
            <a:rPr lang="ja-JP" altLang="en-US" sz="1000" b="0" i="0" u="none" strike="noStrike" baseline="0">
              <a:solidFill>
                <a:srgbClr val="000000"/>
              </a:solidFill>
              <a:latin typeface="ＭＳ ゴシック"/>
              <a:ea typeface="ＭＳ ゴシック"/>
            </a:rPr>
            <a:t>　ず氏名もご記載下さい。</a:t>
          </a:r>
          <a:endParaRPr lang="ja-JP" altLang="en-US"/>
        </a:p>
      </xdr:txBody>
    </xdr:sp>
    <xdr:clientData fPrintsWithSheet="0"/>
  </xdr:twoCellAnchor>
  <xdr:twoCellAnchor editAs="absolute">
    <xdr:from>
      <xdr:col>19</xdr:col>
      <xdr:colOff>38458</xdr:colOff>
      <xdr:row>19</xdr:row>
      <xdr:rowOff>123129</xdr:rowOff>
    </xdr:from>
    <xdr:to>
      <xdr:col>43</xdr:col>
      <xdr:colOff>75451</xdr:colOff>
      <xdr:row>36</xdr:row>
      <xdr:rowOff>158738</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4980252" y="4179658"/>
          <a:ext cx="4083812" cy="3677521"/>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12</xdr:row>
      <xdr:rowOff>85725</xdr:rowOff>
    </xdr:from>
    <xdr:to>
      <xdr:col>3</xdr:col>
      <xdr:colOff>503558</xdr:colOff>
      <xdr:row>18</xdr:row>
      <xdr:rowOff>87631</xdr:rowOff>
    </xdr:to>
    <xdr:sp macro="" textlink="">
      <xdr:nvSpPr>
        <xdr:cNvPr id="55652" name="線吹き出し 2 (枠付き) 36">
          <a:extLst>
            <a:ext uri="{FF2B5EF4-FFF2-40B4-BE49-F238E27FC236}">
              <a16:creationId xmlns:a16="http://schemas.microsoft.com/office/drawing/2014/main" id="{00000000-0008-0000-0000-000064D90000}"/>
            </a:ext>
          </a:extLst>
        </xdr:cNvPr>
        <xdr:cNvSpPr>
          <a:spLocks/>
        </xdr:cNvSpPr>
      </xdr:nvSpPr>
      <xdr:spPr bwMode="auto">
        <a:xfrm>
          <a:off x="19050" y="2651872"/>
          <a:ext cx="2358278" cy="1286996"/>
        </a:xfrm>
        <a:prstGeom prst="borderCallout2">
          <a:avLst>
            <a:gd name="adj1" fmla="val 50236"/>
            <a:gd name="adj2" fmla="val 100278"/>
            <a:gd name="adj3" fmla="val 45708"/>
            <a:gd name="adj4" fmla="val 106032"/>
            <a:gd name="adj5" fmla="val 35227"/>
            <a:gd name="adj6" fmla="val 11790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② 本報告書にご記載頂く計数等は</a:t>
          </a:r>
        </a:p>
        <a:p>
          <a:pPr algn="l" rtl="0">
            <a:lnSpc>
              <a:spcPts val="1100"/>
            </a:lnSpc>
            <a:defRPr sz="1000"/>
          </a:pPr>
          <a:r>
            <a:rPr lang="ja-JP" altLang="en-US" sz="1000" b="0" i="0" u="none" strike="noStrike" baseline="0">
              <a:solidFill>
                <a:srgbClr val="000000"/>
              </a:solidFill>
              <a:latin typeface="ＭＳ ゴシック"/>
              <a:ea typeface="ＭＳ ゴシック"/>
            </a:rPr>
            <a:t>　3月31日時点のものとなりますの</a:t>
          </a:r>
        </a:p>
        <a:p>
          <a:pPr algn="l" rtl="0">
            <a:lnSpc>
              <a:spcPts val="1200"/>
            </a:lnSpc>
            <a:defRPr sz="1000"/>
          </a:pPr>
          <a:r>
            <a:rPr lang="ja-JP" altLang="en-US" sz="1000" b="0" i="0" u="none" strike="noStrike" baseline="0">
              <a:solidFill>
                <a:srgbClr val="000000"/>
              </a:solidFill>
              <a:latin typeface="ＭＳ ゴシック"/>
              <a:ea typeface="ＭＳ ゴシック"/>
            </a:rPr>
            <a:t>　で、日付は、4月1日～3月31日と</a:t>
          </a:r>
        </a:p>
        <a:p>
          <a:pPr algn="l" rtl="0">
            <a:lnSpc>
              <a:spcPts val="1100"/>
            </a:lnSpc>
            <a:defRPr sz="1000"/>
          </a:pPr>
          <a:r>
            <a:rPr lang="ja-JP" altLang="en-US" sz="1000" b="0" i="0" u="none" strike="noStrike" baseline="0">
              <a:solidFill>
                <a:srgbClr val="000000"/>
              </a:solidFill>
              <a:latin typeface="ＭＳ ゴシック"/>
              <a:ea typeface="ＭＳ ゴシック"/>
            </a:rPr>
            <a:t>　ご記載下さい。</a:t>
          </a:r>
        </a:p>
        <a:p>
          <a:pPr algn="l" rtl="0">
            <a:lnSpc>
              <a:spcPts val="1200"/>
            </a:lnSpc>
            <a:defRPr sz="1000"/>
          </a:pPr>
          <a:r>
            <a:rPr lang="ja-JP" altLang="en-US" sz="1000" b="0" i="0" u="none" strike="noStrike" baseline="0">
              <a:solidFill>
                <a:srgbClr val="000000"/>
              </a:solidFill>
              <a:latin typeface="ＭＳ ゴシック"/>
              <a:ea typeface="ＭＳ ゴシック"/>
            </a:rPr>
            <a:t>※ 新規営業等で期初が4月1日以降</a:t>
          </a:r>
        </a:p>
        <a:p>
          <a:pPr algn="l" rtl="0">
            <a:lnSpc>
              <a:spcPts val="1200"/>
            </a:lnSpc>
            <a:defRPr sz="1000"/>
          </a:pPr>
          <a:r>
            <a:rPr lang="ja-JP" altLang="en-US" sz="1000" b="0" i="0" u="none" strike="noStrike" baseline="0">
              <a:solidFill>
                <a:srgbClr val="000000"/>
              </a:solidFill>
              <a:latin typeface="ＭＳ ゴシック"/>
              <a:ea typeface="ＭＳ ゴシック"/>
            </a:rPr>
            <a:t>  の場合には、期初の日から3月31</a:t>
          </a:r>
        </a:p>
        <a:p>
          <a:pPr algn="l" rtl="0">
            <a:lnSpc>
              <a:spcPts val="1200"/>
            </a:lnSpc>
            <a:defRPr sz="1000"/>
          </a:pPr>
          <a:r>
            <a:rPr lang="ja-JP" altLang="en-US" sz="1000" b="0" i="0" u="none" strike="noStrike" baseline="0">
              <a:solidFill>
                <a:srgbClr val="000000"/>
              </a:solidFill>
              <a:latin typeface="ＭＳ ゴシック"/>
              <a:ea typeface="ＭＳ ゴシック"/>
            </a:rPr>
            <a:t>　日までとご記載下さい。</a:t>
          </a:r>
          <a:endParaRPr lang="ja-JP" altLang="en-US"/>
        </a:p>
      </xdr:txBody>
    </xdr:sp>
    <xdr:clientData fPrintsWithSheet="0"/>
  </xdr:twoCellAnchor>
  <xdr:twoCellAnchor>
    <xdr:from>
      <xdr:col>0</xdr:col>
      <xdr:colOff>0</xdr:colOff>
      <xdr:row>36</xdr:row>
      <xdr:rowOff>2802</xdr:rowOff>
    </xdr:from>
    <xdr:to>
      <xdr:col>3</xdr:col>
      <xdr:colOff>490860</xdr:colOff>
      <xdr:row>38</xdr:row>
      <xdr:rowOff>173019</xdr:rowOff>
    </xdr:to>
    <xdr:sp macro="" textlink="">
      <xdr:nvSpPr>
        <xdr:cNvPr id="55653" name="線吹き出し 2 (枠付き) 38">
          <a:extLst>
            <a:ext uri="{FF2B5EF4-FFF2-40B4-BE49-F238E27FC236}">
              <a16:creationId xmlns:a16="http://schemas.microsoft.com/office/drawing/2014/main" id="{00000000-0008-0000-0000-000065D90000}"/>
            </a:ext>
          </a:extLst>
        </xdr:cNvPr>
        <xdr:cNvSpPr>
          <a:spLocks/>
        </xdr:cNvSpPr>
      </xdr:nvSpPr>
      <xdr:spPr bwMode="auto">
        <a:xfrm>
          <a:off x="0" y="7701243"/>
          <a:ext cx="2358278" cy="602316"/>
        </a:xfrm>
        <a:prstGeom prst="borderCallout2">
          <a:avLst>
            <a:gd name="adj1" fmla="val 19356"/>
            <a:gd name="adj2" fmla="val 101606"/>
            <a:gd name="adj3" fmla="val 19356"/>
            <a:gd name="adj4" fmla="val 119278"/>
            <a:gd name="adj5" fmla="val 122579"/>
            <a:gd name="adj6" fmla="val 226907"/>
          </a:avLst>
        </a:prstGeom>
        <a:gradFill rotWithShape="1">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⑤ 連絡先（作成担当者の所属、氏</a:t>
          </a:r>
        </a:p>
        <a:p>
          <a:pPr algn="l" rtl="0">
            <a:lnSpc>
              <a:spcPts val="1200"/>
            </a:lnSpc>
            <a:defRPr sz="1000"/>
          </a:pPr>
          <a:r>
            <a:rPr lang="ja-JP" altLang="en-US" sz="1000" b="0" i="0" u="none" strike="noStrike" baseline="0">
              <a:solidFill>
                <a:srgbClr val="000000"/>
              </a:solidFill>
              <a:latin typeface="ＭＳ ゴシック"/>
              <a:ea typeface="ＭＳ ゴシック"/>
            </a:rPr>
            <a:t>　名及び電話番号）の記載を必ずお</a:t>
          </a:r>
        </a:p>
        <a:p>
          <a:pPr algn="l" rtl="0">
            <a:lnSpc>
              <a:spcPts val="1100"/>
            </a:lnSpc>
            <a:defRPr sz="1000"/>
          </a:pPr>
          <a:r>
            <a:rPr lang="ja-JP" altLang="en-US" sz="1000" b="0" i="0" u="none" strike="noStrike" baseline="0">
              <a:solidFill>
                <a:srgbClr val="000000"/>
              </a:solidFill>
              <a:latin typeface="ＭＳ ゴシック"/>
              <a:ea typeface="ＭＳ ゴシック"/>
            </a:rPr>
            <a:t>　願いします。</a:t>
          </a:r>
          <a:endParaRPr lang="ja-JP" altLang="en-US"/>
        </a:p>
      </xdr:txBody>
    </xdr:sp>
    <xdr:clientData fPrintsWithSheet="0"/>
  </xdr:twoCellAnchor>
  <xdr:twoCellAnchor editAs="absolute">
    <xdr:from>
      <xdr:col>4</xdr:col>
      <xdr:colOff>63645</xdr:colOff>
      <xdr:row>8</xdr:row>
      <xdr:rowOff>93838</xdr:rowOff>
    </xdr:from>
    <xdr:to>
      <xdr:col>14</xdr:col>
      <xdr:colOff>87166</xdr:colOff>
      <xdr:row>10</xdr:row>
      <xdr:rowOff>84313</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520497" y="1808338"/>
          <a:ext cx="1667997" cy="416299"/>
        </a:xfrm>
        <a:prstGeom prst="roundRect">
          <a:avLst>
            <a:gd name="adj" fmla="val 31160"/>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21</xdr:col>
      <xdr:colOff>106543</xdr:colOff>
      <xdr:row>37</xdr:row>
      <xdr:rowOff>12479</xdr:rowOff>
    </xdr:from>
    <xdr:to>
      <xdr:col>41</xdr:col>
      <xdr:colOff>67629</xdr:colOff>
      <xdr:row>41</xdr:row>
      <xdr:rowOff>18385</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496538" y="7735349"/>
          <a:ext cx="3418370" cy="829517"/>
        </a:xfrm>
        <a:prstGeom prst="roundRect">
          <a:avLst>
            <a:gd name="adj" fmla="val 26868"/>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7</xdr:col>
      <xdr:colOff>104425</xdr:colOff>
      <xdr:row>13</xdr:row>
      <xdr:rowOff>87630</xdr:rowOff>
    </xdr:from>
    <xdr:to>
      <xdr:col>40</xdr:col>
      <xdr:colOff>92988</xdr:colOff>
      <xdr:row>15</xdr:row>
      <xdr:rowOff>14252</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3035510" y="2874309"/>
          <a:ext cx="5535475" cy="352445"/>
        </a:xfrm>
        <a:prstGeom prst="roundRect">
          <a:avLst>
            <a:gd name="adj" fmla="val 35805"/>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0</xdr:colOff>
      <xdr:row>45</xdr:row>
      <xdr:rowOff>20205</xdr:rowOff>
    </xdr:from>
    <xdr:to>
      <xdr:col>3</xdr:col>
      <xdr:colOff>490860</xdr:colOff>
      <xdr:row>49</xdr:row>
      <xdr:rowOff>113723</xdr:rowOff>
    </xdr:to>
    <xdr:sp macro="" textlink="">
      <xdr:nvSpPr>
        <xdr:cNvPr id="55657" name="線吹き出し 2 (枠付き) 43">
          <a:extLst>
            <a:ext uri="{FF2B5EF4-FFF2-40B4-BE49-F238E27FC236}">
              <a16:creationId xmlns:a16="http://schemas.microsoft.com/office/drawing/2014/main" id="{00000000-0008-0000-0000-000069D90000}"/>
            </a:ext>
          </a:extLst>
        </xdr:cNvPr>
        <xdr:cNvSpPr>
          <a:spLocks/>
        </xdr:cNvSpPr>
      </xdr:nvSpPr>
      <xdr:spPr bwMode="auto">
        <a:xfrm>
          <a:off x="0" y="9183832"/>
          <a:ext cx="2361334" cy="924791"/>
        </a:xfrm>
        <a:prstGeom prst="borderCallout2">
          <a:avLst>
            <a:gd name="adj1" fmla="val 47532"/>
            <a:gd name="adj2" fmla="val 101792"/>
            <a:gd name="adj3" fmla="val 53204"/>
            <a:gd name="adj4" fmla="val 104208"/>
            <a:gd name="adj5" fmla="val 69509"/>
            <a:gd name="adj6" fmla="val 11077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⑥ 1～14すべての書類が揃っている</a:t>
          </a:r>
        </a:p>
        <a:p>
          <a:pPr algn="l" rtl="0">
            <a:lnSpc>
              <a:spcPts val="1200"/>
            </a:lnSpc>
            <a:defRPr sz="1000"/>
          </a:pPr>
          <a:r>
            <a:rPr lang="ja-JP" altLang="en-US" sz="1000" b="0" i="0" u="none" strike="noStrike" baseline="0">
              <a:solidFill>
                <a:srgbClr val="000000"/>
              </a:solidFill>
              <a:latin typeface="ＭＳ ゴシック"/>
              <a:ea typeface="ＭＳ ゴシック"/>
            </a:rPr>
            <a:t>　か必ずご確認下さい。</a:t>
          </a:r>
        </a:p>
        <a:p>
          <a:pPr algn="l" rtl="0">
            <a:lnSpc>
              <a:spcPts val="1100"/>
            </a:lnSpc>
            <a:defRPr sz="1000"/>
          </a:pPr>
          <a:r>
            <a:rPr lang="ja-JP" altLang="en-US" sz="1000" b="0" i="0" u="none" strike="noStrike" baseline="0">
              <a:solidFill>
                <a:srgbClr val="000000"/>
              </a:solidFill>
              <a:latin typeface="ＭＳ ゴシック"/>
              <a:ea typeface="ＭＳ ゴシック"/>
            </a:rPr>
            <a:t> ※ 該当のない項目がある表につい</a:t>
          </a:r>
        </a:p>
        <a:p>
          <a:pPr algn="l" rtl="0">
            <a:defRPr sz="1000"/>
          </a:pPr>
          <a:r>
            <a:rPr lang="ja-JP" altLang="en-US" sz="1000" b="0" i="0" u="none" strike="noStrike" baseline="0">
              <a:solidFill>
                <a:srgbClr val="000000"/>
              </a:solidFill>
              <a:latin typeface="ＭＳ ゴシック"/>
              <a:ea typeface="ＭＳ ゴシック"/>
            </a:rPr>
            <a:t>　ても、「該当なし」の旨を記載の</a:t>
          </a:r>
        </a:p>
        <a:p>
          <a:pPr algn="l" rtl="0">
            <a:lnSpc>
              <a:spcPts val="1100"/>
            </a:lnSpc>
            <a:defRPr sz="1000"/>
          </a:pPr>
          <a:r>
            <a:rPr lang="ja-JP" altLang="en-US" sz="1000" b="0" i="0" u="none" strike="noStrike" baseline="0">
              <a:solidFill>
                <a:srgbClr val="000000"/>
              </a:solidFill>
              <a:latin typeface="ＭＳ ゴシック"/>
              <a:ea typeface="ＭＳ ゴシック"/>
            </a:rPr>
            <a:t>　上、必ずご提出下さい。</a:t>
          </a:r>
          <a:endParaRPr lang="ja-JP" altLang="en-US"/>
        </a:p>
      </xdr:txBody>
    </xdr:sp>
    <xdr:clientData fPrintsWithSheet="0"/>
  </xdr:twoCellAnchor>
  <xdr:twoCellAnchor editAs="absolute">
    <xdr:from>
      <xdr:col>4</xdr:col>
      <xdr:colOff>51617</xdr:colOff>
      <xdr:row>47</xdr:row>
      <xdr:rowOff>97382</xdr:rowOff>
    </xdr:from>
    <xdr:to>
      <xdr:col>22</xdr:col>
      <xdr:colOff>24762</xdr:colOff>
      <xdr:row>61</xdr:row>
      <xdr:rowOff>192816</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516110" y="9876844"/>
          <a:ext cx="3065485" cy="3025202"/>
        </a:xfrm>
        <a:prstGeom prst="roundRect">
          <a:avLst>
            <a:gd name="adj" fmla="val 13681"/>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4</xdr:col>
      <xdr:colOff>87585</xdr:colOff>
      <xdr:row>65</xdr:row>
      <xdr:rowOff>99145</xdr:rowOff>
    </xdr:from>
    <xdr:to>
      <xdr:col>40</xdr:col>
      <xdr:colOff>23289</xdr:colOff>
      <xdr:row>84</xdr:row>
      <xdr:rowOff>172921</xdr:rowOff>
    </xdr:to>
    <xdr:sp macro="" textlink="">
      <xdr:nvSpPr>
        <xdr:cNvPr id="46" name="角丸四角形 45">
          <a:extLst>
            <a:ext uri="{FF2B5EF4-FFF2-40B4-BE49-F238E27FC236}">
              <a16:creationId xmlns:a16="http://schemas.microsoft.com/office/drawing/2014/main" id="{00000000-0008-0000-0000-00002E000000}"/>
            </a:ext>
          </a:extLst>
        </xdr:cNvPr>
        <xdr:cNvSpPr/>
      </xdr:nvSpPr>
      <xdr:spPr>
        <a:xfrm>
          <a:off x="2544458" y="13625684"/>
          <a:ext cx="6146570" cy="4334049"/>
        </a:xfrm>
        <a:prstGeom prst="roundRect">
          <a:avLst>
            <a:gd name="adj" fmla="val 803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0</xdr:col>
      <xdr:colOff>11430</xdr:colOff>
      <xdr:row>63</xdr:row>
      <xdr:rowOff>19050</xdr:rowOff>
    </xdr:from>
    <xdr:to>
      <xdr:col>3</xdr:col>
      <xdr:colOff>553085</xdr:colOff>
      <xdr:row>66</xdr:row>
      <xdr:rowOff>38100</xdr:rowOff>
    </xdr:to>
    <xdr:sp macro="" textlink="">
      <xdr:nvSpPr>
        <xdr:cNvPr id="55660" name="線吹き出し 2 (枠付き) 46">
          <a:extLst>
            <a:ext uri="{FF2B5EF4-FFF2-40B4-BE49-F238E27FC236}">
              <a16:creationId xmlns:a16="http://schemas.microsoft.com/office/drawing/2014/main" id="{00000000-0008-0000-0000-00006CD90000}"/>
            </a:ext>
          </a:extLst>
        </xdr:cNvPr>
        <xdr:cNvSpPr>
          <a:spLocks/>
        </xdr:cNvSpPr>
      </xdr:nvSpPr>
      <xdr:spPr bwMode="auto">
        <a:xfrm>
          <a:off x="19050" y="13253197"/>
          <a:ext cx="2415428" cy="657785"/>
        </a:xfrm>
        <a:prstGeom prst="borderCallout2">
          <a:avLst>
            <a:gd name="adj1" fmla="val 17648"/>
            <a:gd name="adj2" fmla="val 103139"/>
            <a:gd name="adj3" fmla="val 17648"/>
            <a:gd name="adj4" fmla="val 106667"/>
            <a:gd name="adj5" fmla="val 88236"/>
            <a:gd name="adj6" fmla="val 11019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⑦ 本報告書を記載するに当たり、</a:t>
          </a:r>
        </a:p>
        <a:p>
          <a:pPr algn="l" rtl="0">
            <a:lnSpc>
              <a:spcPts val="1100"/>
            </a:lnSpc>
            <a:defRPr sz="1000"/>
          </a:pPr>
          <a:r>
            <a:rPr lang="ja-JP" altLang="en-US" sz="1000" b="0" i="0" u="none" strike="noStrike" baseline="0">
              <a:solidFill>
                <a:srgbClr val="000000"/>
              </a:solidFill>
              <a:latin typeface="ＭＳ ゴシック"/>
              <a:ea typeface="ＭＳ ゴシック"/>
            </a:rPr>
            <a:t> 記載上の注意をよくお読み下さ</a:t>
          </a:r>
        </a:p>
        <a:p>
          <a:pPr algn="l" rtl="0">
            <a:lnSpc>
              <a:spcPts val="1100"/>
            </a:lnSpc>
            <a:defRPr sz="1000"/>
          </a:pPr>
          <a:r>
            <a:rPr lang="ja-JP" altLang="en-US" sz="1000" b="0" i="0" u="none" strike="noStrike" baseline="0">
              <a:solidFill>
                <a:srgbClr val="000000"/>
              </a:solidFill>
              <a:latin typeface="ＭＳ ゴシック"/>
              <a:ea typeface="ＭＳ ゴシック"/>
            </a:rPr>
            <a:t> い。</a:t>
          </a:r>
          <a:endParaRPr lang="ja-JP" altLang="en-US"/>
        </a:p>
      </xdr:txBody>
    </xdr:sp>
    <xdr:clientData fPrintsWithSheet="0"/>
  </xdr:twoCellAnchor>
  <xdr:twoCellAnchor>
    <xdr:from>
      <xdr:col>0</xdr:col>
      <xdr:colOff>22225</xdr:colOff>
      <xdr:row>93</xdr:row>
      <xdr:rowOff>55245</xdr:rowOff>
    </xdr:from>
    <xdr:to>
      <xdr:col>3</xdr:col>
      <xdr:colOff>511716</xdr:colOff>
      <xdr:row>99</xdr:row>
      <xdr:rowOff>2236</xdr:rowOff>
    </xdr:to>
    <xdr:sp macro="" textlink="">
      <xdr:nvSpPr>
        <xdr:cNvPr id="55661" name="正方形/長方形 48">
          <a:extLst>
            <a:ext uri="{FF2B5EF4-FFF2-40B4-BE49-F238E27FC236}">
              <a16:creationId xmlns:a16="http://schemas.microsoft.com/office/drawing/2014/main" id="{00000000-0008-0000-0000-00006DD90000}"/>
            </a:ext>
          </a:extLst>
        </xdr:cNvPr>
        <xdr:cNvSpPr>
          <a:spLocks noChangeArrowheads="1"/>
        </xdr:cNvSpPr>
      </xdr:nvSpPr>
      <xdr:spPr bwMode="auto">
        <a:xfrm>
          <a:off x="28575" y="19478625"/>
          <a:ext cx="2358278" cy="1104900"/>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【表１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表下の（記載上の注意）をよくお読み頂いた上で、表の太線枠内の各欄に計数をご記載下さい。</a:t>
          </a:r>
          <a:endParaRPr lang="ja-JP" altLang="en-US"/>
        </a:p>
      </xdr:txBody>
    </xdr:sp>
    <xdr:clientData fPrintsWithSheet="0"/>
  </xdr:twoCellAnchor>
  <xdr:twoCellAnchor>
    <xdr:from>
      <xdr:col>0</xdr:col>
      <xdr:colOff>22225</xdr:colOff>
      <xdr:row>99</xdr:row>
      <xdr:rowOff>187325</xdr:rowOff>
    </xdr:from>
    <xdr:to>
      <xdr:col>3</xdr:col>
      <xdr:colOff>511716</xdr:colOff>
      <xdr:row>102</xdr:row>
      <xdr:rowOff>207710</xdr:rowOff>
    </xdr:to>
    <xdr:sp macro="" textlink="">
      <xdr:nvSpPr>
        <xdr:cNvPr id="55662" name="正方形/長方形 50">
          <a:extLst>
            <a:ext uri="{FF2B5EF4-FFF2-40B4-BE49-F238E27FC236}">
              <a16:creationId xmlns:a16="http://schemas.microsoft.com/office/drawing/2014/main" id="{00000000-0008-0000-0000-00006ED90000}"/>
            </a:ext>
          </a:extLst>
        </xdr:cNvPr>
        <xdr:cNvSpPr>
          <a:spLocks noChangeArrowheads="1"/>
        </xdr:cNvSpPr>
      </xdr:nvSpPr>
      <xdr:spPr bwMode="auto">
        <a:xfrm>
          <a:off x="28575" y="20777387"/>
          <a:ext cx="2358278" cy="92672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貸付残高は百万円単位とし、単位未</a:t>
          </a:r>
        </a:p>
        <a:p>
          <a:pPr algn="l" rtl="0">
            <a:lnSpc>
              <a:spcPts val="1100"/>
            </a:lnSpc>
            <a:defRPr sz="1000"/>
          </a:pPr>
          <a:r>
            <a:rPr lang="ja-JP" altLang="en-US" sz="1000" b="0" i="0" u="none" strike="noStrike" baseline="0">
              <a:solidFill>
                <a:srgbClr val="000000"/>
              </a:solidFill>
              <a:latin typeface="ＭＳ Ｐゴシック"/>
              <a:ea typeface="ＭＳ Ｐゴシック"/>
            </a:rPr>
            <a:t>　満の端数は切り捨ててご記載下さい。</a:t>
          </a:r>
        </a:p>
        <a:p>
          <a:pPr algn="l" rtl="0">
            <a:lnSpc>
              <a:spcPts val="1200"/>
            </a:lnSpc>
            <a:defRPr sz="1000"/>
          </a:pPr>
          <a:r>
            <a:rPr lang="ja-JP" altLang="en-US" sz="1000" b="0" i="0" u="none" strike="noStrike" baseline="0">
              <a:solidFill>
                <a:srgbClr val="000000"/>
              </a:solidFill>
              <a:latin typeface="ＭＳ Ｐゴシック"/>
              <a:ea typeface="ＭＳ Ｐゴシック"/>
            </a:rPr>
            <a:t>  ※ 端数切捨てにより、残高内訳の合</a:t>
          </a:r>
        </a:p>
        <a:p>
          <a:pPr algn="l" rtl="0">
            <a:lnSpc>
              <a:spcPts val="1200"/>
            </a:lnSpc>
            <a:defRPr sz="1000"/>
          </a:pPr>
          <a:r>
            <a:rPr lang="ja-JP" altLang="en-US" sz="1000" b="0" i="0" u="none" strike="noStrike" baseline="0">
              <a:solidFill>
                <a:srgbClr val="000000"/>
              </a:solidFill>
              <a:latin typeface="ＭＳ Ｐゴシック"/>
              <a:ea typeface="ＭＳ Ｐゴシック"/>
            </a:rPr>
            <a:t>　　計と「合計」(又は「計」)欄の残高と合</a:t>
          </a:r>
        </a:p>
        <a:p>
          <a:pPr algn="l" rtl="0">
            <a:lnSpc>
              <a:spcPts val="1200"/>
            </a:lnSpc>
            <a:defRPr sz="1000"/>
          </a:pPr>
          <a:r>
            <a:rPr lang="ja-JP" altLang="en-US" sz="1000" b="0" i="0" u="none" strike="noStrike" baseline="0">
              <a:solidFill>
                <a:srgbClr val="000000"/>
              </a:solidFill>
              <a:latin typeface="ＭＳ Ｐゴシック"/>
              <a:ea typeface="ＭＳ Ｐゴシック"/>
            </a:rPr>
            <a:t>　　致しない場合があります。</a:t>
          </a:r>
          <a:endParaRPr lang="ja-JP" altLang="en-US"/>
        </a:p>
      </xdr:txBody>
    </xdr:sp>
    <xdr:clientData fPrintsWithSheet="0"/>
  </xdr:twoCellAnchor>
  <xdr:twoCellAnchor>
    <xdr:from>
      <xdr:col>0</xdr:col>
      <xdr:colOff>22225</xdr:colOff>
      <xdr:row>103</xdr:row>
      <xdr:rowOff>28575</xdr:rowOff>
    </xdr:from>
    <xdr:to>
      <xdr:col>3</xdr:col>
      <xdr:colOff>511716</xdr:colOff>
      <xdr:row>104</xdr:row>
      <xdr:rowOff>228600</xdr:rowOff>
    </xdr:to>
    <xdr:sp macro="" textlink="">
      <xdr:nvSpPr>
        <xdr:cNvPr id="55663" name="正方形/長方形 51">
          <a:extLst>
            <a:ext uri="{FF2B5EF4-FFF2-40B4-BE49-F238E27FC236}">
              <a16:creationId xmlns:a16="http://schemas.microsoft.com/office/drawing/2014/main" id="{00000000-0008-0000-0000-00006FD90000}"/>
            </a:ext>
          </a:extLst>
        </xdr:cNvPr>
        <xdr:cNvSpPr>
          <a:spLocks noChangeArrowheads="1"/>
        </xdr:cNvSpPr>
      </xdr:nvSpPr>
      <xdr:spPr bwMode="auto">
        <a:xfrm>
          <a:off x="28575" y="21835222"/>
          <a:ext cx="2358278" cy="50258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defRPr sz="1000"/>
          </a:pPr>
          <a:r>
            <a:rPr lang="ja-JP" altLang="en-US" sz="1000" b="0" i="0" u="none" strike="noStrike" baseline="0">
              <a:solidFill>
                <a:srgbClr val="000000"/>
              </a:solidFill>
              <a:latin typeface="ＭＳ Ｐゴシック"/>
              <a:ea typeface="ＭＳ Ｐゴシック"/>
            </a:rPr>
            <a:t>② 貸付実績がない場合は「</a:t>
          </a:r>
          <a:r>
            <a:rPr lang="ja-JP" altLang="en-US" sz="1000" b="0" i="0" u="none" strike="noStrike" baseline="0">
              <a:solidFill>
                <a:srgbClr val="000000"/>
              </a:solidFill>
              <a:latin typeface="Calibri"/>
              <a:ea typeface="ＭＳ Ｐゴシック"/>
              <a:cs typeface="Calibri"/>
            </a:rPr>
            <a:t>-</a:t>
          </a:r>
          <a:r>
            <a:rPr lang="ja-JP" altLang="en-US" sz="1000" b="0" i="0" u="none" strike="noStrike" baseline="0">
              <a:solidFill>
                <a:srgbClr val="000000"/>
              </a:solidFill>
              <a:latin typeface="ＭＳ Ｐゴシック"/>
              <a:ea typeface="ＭＳ Ｐゴシック"/>
              <a:cs typeface="Calibri"/>
            </a:rPr>
            <a:t>」を</a:t>
          </a:r>
          <a:r>
            <a:rPr lang="ja-JP" altLang="en-US" sz="1100" b="0" i="0" u="none" strike="noStrike" baseline="0">
              <a:solidFill>
                <a:srgbClr val="000000"/>
              </a:solidFill>
              <a:latin typeface="ＭＳ Ｐゴシック"/>
              <a:ea typeface="ＭＳ Ｐゴシック"/>
              <a:cs typeface="Calibri"/>
            </a:rPr>
            <a:t>、</a:t>
          </a:r>
          <a:r>
            <a:rPr lang="ja-JP" altLang="en-US" sz="1000" b="0" i="0" u="none" strike="noStrike" baseline="0">
              <a:solidFill>
                <a:srgbClr val="000000"/>
              </a:solidFill>
              <a:latin typeface="ＭＳ Ｐゴシック"/>
              <a:ea typeface="ＭＳ Ｐゴシック"/>
              <a:cs typeface="Calibri"/>
            </a:rPr>
            <a:t>単位</a:t>
          </a:r>
        </a:p>
        <a:p>
          <a:pPr algn="l" rtl="0">
            <a:lnSpc>
              <a:spcPts val="1100"/>
            </a:lnSpc>
            <a:defRPr sz="1000"/>
          </a:pPr>
          <a:r>
            <a:rPr lang="ja-JP" altLang="en-US" sz="1000" b="0" i="0" u="none" strike="noStrike" baseline="0">
              <a:solidFill>
                <a:srgbClr val="000000"/>
              </a:solidFill>
              <a:latin typeface="ＭＳ Ｐゴシック"/>
              <a:ea typeface="ＭＳ Ｐゴシック"/>
              <a:cs typeface="Calibri"/>
            </a:rPr>
            <a:t>　未満の場合は「0」をご記載下さい。</a:t>
          </a:r>
          <a:endParaRPr lang="ja-JP" altLang="en-US"/>
        </a:p>
      </xdr:txBody>
    </xdr:sp>
    <xdr:clientData fPrintsWithSheet="0"/>
  </xdr:twoCellAnchor>
  <xdr:twoCellAnchor>
    <xdr:from>
      <xdr:col>0</xdr:col>
      <xdr:colOff>22225</xdr:colOff>
      <xdr:row>104</xdr:row>
      <xdr:rowOff>301626</xdr:rowOff>
    </xdr:from>
    <xdr:to>
      <xdr:col>3</xdr:col>
      <xdr:colOff>511716</xdr:colOff>
      <xdr:row>106</xdr:row>
      <xdr:rowOff>183244</xdr:rowOff>
    </xdr:to>
    <xdr:sp macro="" textlink="">
      <xdr:nvSpPr>
        <xdr:cNvPr id="55664" name="正方形/長方形 52">
          <a:extLst>
            <a:ext uri="{FF2B5EF4-FFF2-40B4-BE49-F238E27FC236}">
              <a16:creationId xmlns:a16="http://schemas.microsoft.com/office/drawing/2014/main" id="{00000000-0008-0000-0000-000070D90000}"/>
            </a:ext>
          </a:extLst>
        </xdr:cNvPr>
        <xdr:cNvSpPr>
          <a:spLocks noChangeArrowheads="1"/>
        </xdr:cNvSpPr>
      </xdr:nvSpPr>
      <xdr:spPr bwMode="auto">
        <a:xfrm>
          <a:off x="28575" y="22404482"/>
          <a:ext cx="2358278" cy="48673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③ 貸付実績がある場合、件数、残高、</a:t>
          </a:r>
        </a:p>
        <a:p>
          <a:pPr algn="l" rtl="0">
            <a:lnSpc>
              <a:spcPts val="1100"/>
            </a:lnSpc>
            <a:defRPr sz="1000"/>
          </a:pPr>
          <a:r>
            <a:rPr lang="ja-JP" altLang="en-US" sz="1000" b="0" i="0" u="none" strike="noStrike" baseline="0">
              <a:solidFill>
                <a:srgbClr val="000000"/>
              </a:solidFill>
              <a:latin typeface="ＭＳ Ｐゴシック"/>
              <a:ea typeface="ＭＳ Ｐゴシック"/>
            </a:rPr>
            <a:t>　平均約定金利を必ずご記載下さい。　</a:t>
          </a:r>
          <a:endParaRPr lang="ja-JP" altLang="en-US"/>
        </a:p>
      </xdr:txBody>
    </xdr:sp>
    <xdr:clientData fPrintsWithSheet="0"/>
  </xdr:twoCellAnchor>
  <xdr:twoCellAnchor>
    <xdr:from>
      <xdr:col>0</xdr:col>
      <xdr:colOff>11430</xdr:colOff>
      <xdr:row>119</xdr:row>
      <xdr:rowOff>104775</xdr:rowOff>
    </xdr:from>
    <xdr:to>
      <xdr:col>3</xdr:col>
      <xdr:colOff>503558</xdr:colOff>
      <xdr:row>125</xdr:row>
      <xdr:rowOff>161925</xdr:rowOff>
    </xdr:to>
    <xdr:sp macro="" textlink="">
      <xdr:nvSpPr>
        <xdr:cNvPr id="55665" name="正方形/長方形 55">
          <a:extLst>
            <a:ext uri="{FF2B5EF4-FFF2-40B4-BE49-F238E27FC236}">
              <a16:creationId xmlns:a16="http://schemas.microsoft.com/office/drawing/2014/main" id="{00000000-0008-0000-0000-000071D90000}"/>
            </a:ext>
          </a:extLst>
        </xdr:cNvPr>
        <xdr:cNvSpPr>
          <a:spLocks noChangeArrowheads="1"/>
        </xdr:cNvSpPr>
      </xdr:nvSpPr>
      <xdr:spPr bwMode="auto">
        <a:xfrm>
          <a:off x="19050" y="25766246"/>
          <a:ext cx="2358278" cy="1200150"/>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【表２　記載上の注意（補足）】</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表下の（記載上の注意）をよくお</a:t>
          </a:r>
        </a:p>
        <a:p>
          <a:pPr algn="l" rtl="0">
            <a:lnSpc>
              <a:spcPts val="1200"/>
            </a:lnSpc>
            <a:defRPr sz="1000"/>
          </a:pPr>
          <a:r>
            <a:rPr lang="ja-JP" altLang="en-US" sz="1000" b="0" i="0" u="none" strike="noStrike" baseline="0">
              <a:solidFill>
                <a:srgbClr val="000000"/>
              </a:solidFill>
              <a:latin typeface="ＭＳ ゴシック"/>
              <a:ea typeface="ＭＳ ゴシック"/>
            </a:rPr>
            <a:t>読み頂いた上で、表の太線枠内の各</a:t>
          </a:r>
        </a:p>
        <a:p>
          <a:pPr algn="l" rtl="0">
            <a:lnSpc>
              <a:spcPts val="1200"/>
            </a:lnSpc>
            <a:defRPr sz="1000"/>
          </a:pPr>
          <a:r>
            <a:rPr lang="ja-JP" altLang="en-US" sz="1000" b="0" i="0" u="none" strike="noStrike" baseline="0">
              <a:solidFill>
                <a:srgbClr val="000000"/>
              </a:solidFill>
              <a:latin typeface="ＭＳ ゴシック"/>
              <a:ea typeface="ＭＳ ゴシック"/>
            </a:rPr>
            <a:t>欄に計数をご記載下さい。</a:t>
          </a:r>
          <a:endParaRPr lang="ja-JP" altLang="en-US"/>
        </a:p>
      </xdr:txBody>
    </xdr:sp>
    <xdr:clientData fPrintsWithSheet="0"/>
  </xdr:twoCellAnchor>
  <xdr:twoCellAnchor>
    <xdr:from>
      <xdr:col>0</xdr:col>
      <xdr:colOff>0</xdr:colOff>
      <xdr:row>128</xdr:row>
      <xdr:rowOff>111125</xdr:rowOff>
    </xdr:from>
    <xdr:to>
      <xdr:col>3</xdr:col>
      <xdr:colOff>490860</xdr:colOff>
      <xdr:row>131</xdr:row>
      <xdr:rowOff>76225</xdr:rowOff>
    </xdr:to>
    <xdr:sp macro="" textlink="">
      <xdr:nvSpPr>
        <xdr:cNvPr id="55666" name="線吹き出し 2 (枠付き) 56">
          <a:extLst>
            <a:ext uri="{FF2B5EF4-FFF2-40B4-BE49-F238E27FC236}">
              <a16:creationId xmlns:a16="http://schemas.microsoft.com/office/drawing/2014/main" id="{00000000-0008-0000-0000-000072D90000}"/>
            </a:ext>
          </a:extLst>
        </xdr:cNvPr>
        <xdr:cNvSpPr>
          <a:spLocks/>
        </xdr:cNvSpPr>
      </xdr:nvSpPr>
      <xdr:spPr bwMode="auto">
        <a:xfrm>
          <a:off x="0" y="27547981"/>
          <a:ext cx="2358278" cy="610160"/>
        </a:xfrm>
        <a:prstGeom prst="borderCallout2">
          <a:avLst>
            <a:gd name="adj1" fmla="val 19046"/>
            <a:gd name="adj2" fmla="val 101606"/>
            <a:gd name="adj3" fmla="val 19046"/>
            <a:gd name="adj4" fmla="val 126907"/>
            <a:gd name="adj5" fmla="val -239681"/>
            <a:gd name="adj6" fmla="val 20000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ゴシック"/>
              <a:ea typeface="ＭＳ ゴシック"/>
            </a:rPr>
            <a:t>① 「件数」ではなく「先数（名寄</a:t>
          </a:r>
        </a:p>
        <a:p>
          <a:pPr algn="l" rtl="0">
            <a:lnSpc>
              <a:spcPts val="1200"/>
            </a:lnSpc>
            <a:defRPr sz="1000"/>
          </a:pPr>
          <a:r>
            <a:rPr lang="ja-JP" altLang="en-US" sz="1000" b="0" i="0" u="none" strike="noStrike" baseline="0">
              <a:solidFill>
                <a:srgbClr val="000000"/>
              </a:solidFill>
              <a:latin typeface="ＭＳ ゴシック"/>
              <a:ea typeface="ＭＳ ゴシック"/>
            </a:rPr>
            <a:t>　せした債務者数）」を記載して</a:t>
          </a:r>
        </a:p>
        <a:p>
          <a:pPr algn="l" rtl="0">
            <a:lnSpc>
              <a:spcPts val="1200"/>
            </a:lnSpc>
            <a:defRPr sz="1000"/>
          </a:pPr>
          <a:r>
            <a:rPr lang="ja-JP" altLang="en-US" sz="1000" b="0" i="0" u="none" strike="noStrike" baseline="0">
              <a:solidFill>
                <a:srgbClr val="000000"/>
              </a:solidFill>
              <a:latin typeface="ＭＳ ゴシック"/>
              <a:ea typeface="ＭＳ ゴシック"/>
            </a:rPr>
            <a:t>　下さい。</a:t>
          </a:r>
          <a:endParaRPr lang="ja-JP" altLang="en-US"/>
        </a:p>
      </xdr:txBody>
    </xdr:sp>
    <xdr:clientData fPrintsWithSheet="0"/>
  </xdr:twoCellAnchor>
  <xdr:twoCellAnchor>
    <xdr:from>
      <xdr:col>0</xdr:col>
      <xdr:colOff>11430</xdr:colOff>
      <xdr:row>131</xdr:row>
      <xdr:rowOff>152400</xdr:rowOff>
    </xdr:from>
    <xdr:to>
      <xdr:col>3</xdr:col>
      <xdr:colOff>503558</xdr:colOff>
      <xdr:row>138</xdr:row>
      <xdr:rowOff>104775</xdr:rowOff>
    </xdr:to>
    <xdr:sp macro="" textlink="">
      <xdr:nvSpPr>
        <xdr:cNvPr id="55667" name="線吹き出し 2 (枠付き) 60">
          <a:extLst>
            <a:ext uri="{FF2B5EF4-FFF2-40B4-BE49-F238E27FC236}">
              <a16:creationId xmlns:a16="http://schemas.microsoft.com/office/drawing/2014/main" id="{00000000-0008-0000-0000-000073D90000}"/>
            </a:ext>
          </a:extLst>
        </xdr:cNvPr>
        <xdr:cNvSpPr>
          <a:spLocks/>
        </xdr:cNvSpPr>
      </xdr:nvSpPr>
      <xdr:spPr bwMode="auto">
        <a:xfrm>
          <a:off x="19050" y="28234341"/>
          <a:ext cx="2358278" cy="1442758"/>
        </a:xfrm>
        <a:prstGeom prst="borderCallout2">
          <a:avLst>
            <a:gd name="adj1" fmla="val 8056"/>
            <a:gd name="adj2" fmla="val 103213"/>
            <a:gd name="adj3" fmla="val 8056"/>
            <a:gd name="adj4" fmla="val 108032"/>
            <a:gd name="adj5" fmla="val 102014"/>
            <a:gd name="adj6" fmla="val 113255"/>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② 「個人」欄の残高が表１（貸付</a:t>
          </a:r>
        </a:p>
        <a:p>
          <a:pPr algn="l" rtl="0">
            <a:lnSpc>
              <a:spcPts val="1200"/>
            </a:lnSpc>
            <a:defRPr sz="1000"/>
          </a:pPr>
          <a:r>
            <a:rPr lang="ja-JP" altLang="en-US" sz="1000" b="0" i="0" u="none" strike="noStrike" baseline="0">
              <a:solidFill>
                <a:srgbClr val="000000"/>
              </a:solidFill>
              <a:latin typeface="ＭＳ ゴシック"/>
              <a:ea typeface="ＭＳ ゴシック"/>
            </a:rPr>
            <a:t>　金の種別残高）の消費者向計の</a:t>
          </a:r>
        </a:p>
        <a:p>
          <a:pPr algn="l" rtl="0">
            <a:lnSpc>
              <a:spcPts val="1100"/>
            </a:lnSpc>
            <a:defRPr sz="1000"/>
          </a:pPr>
          <a:r>
            <a:rPr lang="ja-JP" altLang="en-US" sz="1000" b="0" i="0" u="none" strike="noStrike" baseline="0">
              <a:solidFill>
                <a:srgbClr val="000000"/>
              </a:solidFill>
              <a:latin typeface="ＭＳ ゴシック"/>
              <a:ea typeface="ＭＳ ゴシック"/>
            </a:rPr>
            <a:t>　残高と合致することをご確認下</a:t>
          </a:r>
        </a:p>
        <a:p>
          <a:pPr algn="l" rtl="0">
            <a:lnSpc>
              <a:spcPts val="1200"/>
            </a:lnSpc>
            <a:defRPr sz="1000"/>
          </a:pPr>
          <a:r>
            <a:rPr lang="ja-JP" altLang="en-US" sz="1000" b="0" i="0" u="none" strike="noStrike" baseline="0">
              <a:solidFill>
                <a:srgbClr val="000000"/>
              </a:solidFill>
              <a:latin typeface="ＭＳ ゴシック"/>
              <a:ea typeface="ＭＳ ゴシック"/>
            </a:rPr>
            <a:t>　さい。</a:t>
          </a:r>
        </a:p>
        <a:p>
          <a:pPr algn="l" rtl="0">
            <a:lnSpc>
              <a:spcPts val="1100"/>
            </a:lnSpc>
            <a:defRPr sz="1000"/>
          </a:pPr>
          <a:r>
            <a:rPr lang="ja-JP" altLang="en-US" sz="1000" b="0" i="0" u="none" strike="noStrike" baseline="0">
              <a:solidFill>
                <a:srgbClr val="000000"/>
              </a:solidFill>
              <a:latin typeface="ＭＳ ゴシック"/>
              <a:ea typeface="ＭＳ ゴシック"/>
            </a:rPr>
            <a:t>※ 事業者向けの貸付けを個人に行</a:t>
          </a:r>
        </a:p>
        <a:p>
          <a:pPr algn="l" rtl="0">
            <a:lnSpc>
              <a:spcPts val="1200"/>
            </a:lnSpc>
            <a:defRPr sz="1000"/>
          </a:pPr>
          <a:r>
            <a:rPr lang="ja-JP" altLang="en-US" sz="1000" b="0" i="0" u="none" strike="noStrike" baseline="0">
              <a:solidFill>
                <a:srgbClr val="000000"/>
              </a:solidFill>
              <a:latin typeface="ＭＳ ゴシック"/>
              <a:ea typeface="ＭＳ ゴシック"/>
            </a:rPr>
            <a:t>　っている場合（農業、不動産業</a:t>
          </a:r>
        </a:p>
        <a:p>
          <a:pPr algn="l" rtl="0">
            <a:lnSpc>
              <a:spcPts val="1200"/>
            </a:lnSpc>
            <a:defRPr sz="1000"/>
          </a:pPr>
          <a:r>
            <a:rPr lang="ja-JP" altLang="en-US" sz="1000" b="0" i="0" u="none" strike="noStrike" baseline="0">
              <a:solidFill>
                <a:srgbClr val="000000"/>
              </a:solidFill>
              <a:latin typeface="ＭＳ ゴシック"/>
              <a:ea typeface="ＭＳ ゴシック"/>
            </a:rPr>
            <a:t>　等）は、「個人」ではなく各業</a:t>
          </a:r>
        </a:p>
        <a:p>
          <a:pPr algn="l" rtl="0">
            <a:lnSpc>
              <a:spcPts val="1200"/>
            </a:lnSpc>
            <a:defRPr sz="1000"/>
          </a:pPr>
          <a:r>
            <a:rPr lang="ja-JP" altLang="en-US" sz="1000" b="0" i="0" u="none" strike="noStrike" baseline="0">
              <a:solidFill>
                <a:srgbClr val="000000"/>
              </a:solidFill>
              <a:latin typeface="ＭＳ ゴシック"/>
              <a:ea typeface="ＭＳ ゴシック"/>
            </a:rPr>
            <a:t>　種欄への記載となります。</a:t>
          </a:r>
          <a:endParaRPr lang="ja-JP" altLang="en-US"/>
        </a:p>
      </xdr:txBody>
    </xdr:sp>
    <xdr:clientData fPrintsWithSheet="0"/>
  </xdr:twoCellAnchor>
  <xdr:twoCellAnchor>
    <xdr:from>
      <xdr:col>0</xdr:col>
      <xdr:colOff>11430</xdr:colOff>
      <xdr:row>139</xdr:row>
      <xdr:rowOff>104775</xdr:rowOff>
    </xdr:from>
    <xdr:to>
      <xdr:col>3</xdr:col>
      <xdr:colOff>503558</xdr:colOff>
      <xdr:row>144</xdr:row>
      <xdr:rowOff>152400</xdr:rowOff>
    </xdr:to>
    <xdr:sp macro="" textlink="">
      <xdr:nvSpPr>
        <xdr:cNvPr id="55668" name="線吹き出し 2 (枠付き) 61">
          <a:extLst>
            <a:ext uri="{FF2B5EF4-FFF2-40B4-BE49-F238E27FC236}">
              <a16:creationId xmlns:a16="http://schemas.microsoft.com/office/drawing/2014/main" id="{00000000-0008-0000-0000-000074D90000}"/>
            </a:ext>
          </a:extLst>
        </xdr:cNvPr>
        <xdr:cNvSpPr>
          <a:spLocks/>
        </xdr:cNvSpPr>
      </xdr:nvSpPr>
      <xdr:spPr bwMode="auto">
        <a:xfrm>
          <a:off x="19050" y="29890010"/>
          <a:ext cx="2358278" cy="1112184"/>
        </a:xfrm>
        <a:prstGeom prst="borderCallout2">
          <a:avLst>
            <a:gd name="adj1" fmla="val 50778"/>
            <a:gd name="adj2" fmla="val 101315"/>
            <a:gd name="adj3" fmla="val 47338"/>
            <a:gd name="adj4" fmla="val 106644"/>
            <a:gd name="adj5" fmla="val 41463"/>
            <a:gd name="adj6" fmla="val 11533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③ 残高合計が表1（貸付金の種別残</a:t>
          </a:r>
        </a:p>
        <a:p>
          <a:pPr algn="l" rtl="0">
            <a:lnSpc>
              <a:spcPts val="1200"/>
            </a:lnSpc>
            <a:defRPr sz="1000"/>
          </a:pPr>
          <a:r>
            <a:rPr lang="ja-JP" altLang="en-US" sz="1000" b="0" i="0" u="none" strike="noStrike" baseline="0">
              <a:solidFill>
                <a:srgbClr val="000000"/>
              </a:solidFill>
              <a:latin typeface="ＭＳ ゴシック"/>
              <a:ea typeface="ＭＳ ゴシック"/>
            </a:rPr>
            <a:t>　高）の残高合計と合致することを</a:t>
          </a:r>
        </a:p>
        <a:p>
          <a:pPr algn="l" rtl="0">
            <a:lnSpc>
              <a:spcPts val="1200"/>
            </a:lnSpc>
            <a:defRPr sz="1000"/>
          </a:pPr>
          <a:r>
            <a:rPr lang="ja-JP" altLang="en-US" sz="1000" b="0" i="0" u="none" strike="noStrike" baseline="0">
              <a:solidFill>
                <a:srgbClr val="000000"/>
              </a:solidFill>
              <a:latin typeface="ＭＳ ゴシック"/>
              <a:ea typeface="ＭＳ ゴシック"/>
            </a:rPr>
            <a:t>　ご確認下さい。</a:t>
          </a:r>
        </a:p>
        <a:p>
          <a:pPr algn="l" rtl="0">
            <a:lnSpc>
              <a:spcPts val="1100"/>
            </a:lnSpc>
            <a:defRPr sz="1000"/>
          </a:pPr>
          <a:r>
            <a:rPr lang="ja-JP" altLang="en-US" sz="1000" b="0" i="0" u="none" strike="noStrike" baseline="0">
              <a:solidFill>
                <a:srgbClr val="000000"/>
              </a:solidFill>
              <a:latin typeface="ＭＳ ゴシック"/>
              <a:ea typeface="ＭＳ ゴシック"/>
            </a:rPr>
            <a:t>（「先数」は名寄せした債務者数を</a:t>
          </a:r>
        </a:p>
        <a:p>
          <a:pPr algn="l" rtl="0">
            <a:lnSpc>
              <a:spcPts val="1200"/>
            </a:lnSpc>
            <a:defRPr sz="1000"/>
          </a:pPr>
          <a:r>
            <a:rPr lang="ja-JP" altLang="en-US" sz="1000" b="0" i="0" u="none" strike="noStrike" baseline="0">
              <a:solidFill>
                <a:srgbClr val="000000"/>
              </a:solidFill>
              <a:latin typeface="ＭＳ ゴシック"/>
              <a:ea typeface="ＭＳ ゴシック"/>
            </a:rPr>
            <a:t>　記載するため、表1の貸付件数と</a:t>
          </a:r>
        </a:p>
        <a:p>
          <a:pPr algn="l" rtl="0">
            <a:lnSpc>
              <a:spcPts val="1200"/>
            </a:lnSpc>
            <a:defRPr sz="1000"/>
          </a:pPr>
          <a:r>
            <a:rPr lang="ja-JP" altLang="en-US" sz="1000" b="0" i="0" u="none" strike="noStrike" baseline="0">
              <a:solidFill>
                <a:srgbClr val="000000"/>
              </a:solidFill>
              <a:latin typeface="ＭＳ ゴシック"/>
              <a:ea typeface="ＭＳ ゴシック"/>
            </a:rPr>
            <a:t>　は必ずしも合致しません。）</a:t>
          </a:r>
          <a:endParaRPr lang="ja-JP" altLang="en-US"/>
        </a:p>
      </xdr:txBody>
    </xdr:sp>
    <xdr:clientData fPrintsWithSheet="0"/>
  </xdr:twoCellAnchor>
  <xdr:twoCellAnchor>
    <xdr:from>
      <xdr:col>0</xdr:col>
      <xdr:colOff>22225</xdr:colOff>
      <xdr:row>156</xdr:row>
      <xdr:rowOff>76200</xdr:rowOff>
    </xdr:from>
    <xdr:to>
      <xdr:col>3</xdr:col>
      <xdr:colOff>511716</xdr:colOff>
      <xdr:row>162</xdr:row>
      <xdr:rowOff>123825</xdr:rowOff>
    </xdr:to>
    <xdr:sp macro="" textlink="">
      <xdr:nvSpPr>
        <xdr:cNvPr id="55669" name="正方形/長方形 65">
          <a:extLst>
            <a:ext uri="{FF2B5EF4-FFF2-40B4-BE49-F238E27FC236}">
              <a16:creationId xmlns:a16="http://schemas.microsoft.com/office/drawing/2014/main" id="{00000000-0008-0000-0000-000075D90000}"/>
            </a:ext>
          </a:extLst>
        </xdr:cNvPr>
        <xdr:cNvSpPr>
          <a:spLocks noChangeArrowheads="1"/>
        </xdr:cNvSpPr>
      </xdr:nvSpPr>
      <xdr:spPr bwMode="auto">
        <a:xfrm>
          <a:off x="28575" y="33301641"/>
          <a:ext cx="2358278" cy="111218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【表３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164</xdr:row>
      <xdr:rowOff>47625</xdr:rowOff>
    </xdr:from>
    <xdr:to>
      <xdr:col>3</xdr:col>
      <xdr:colOff>511716</xdr:colOff>
      <xdr:row>166</xdr:row>
      <xdr:rowOff>64934</xdr:rowOff>
    </xdr:to>
    <xdr:sp macro="" textlink="">
      <xdr:nvSpPr>
        <xdr:cNvPr id="55670" name="線吹き出し 2 (枠付き) 67">
          <a:extLst>
            <a:ext uri="{FF2B5EF4-FFF2-40B4-BE49-F238E27FC236}">
              <a16:creationId xmlns:a16="http://schemas.microsoft.com/office/drawing/2014/main" id="{00000000-0008-0000-0000-000076D90000}"/>
            </a:ext>
          </a:extLst>
        </xdr:cNvPr>
        <xdr:cNvSpPr>
          <a:spLocks/>
        </xdr:cNvSpPr>
      </xdr:nvSpPr>
      <xdr:spPr bwMode="auto">
        <a:xfrm>
          <a:off x="28575" y="34763449"/>
          <a:ext cx="2358278" cy="435348"/>
        </a:xfrm>
        <a:prstGeom prst="borderCallout2">
          <a:avLst>
            <a:gd name="adj1" fmla="val 50954"/>
            <a:gd name="adj2" fmla="val 100769"/>
            <a:gd name="adj3" fmla="val -45944"/>
            <a:gd name="adj4" fmla="val 105500"/>
            <a:gd name="adj5" fmla="val -139449"/>
            <a:gd name="adj6" fmla="val 108815"/>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金額別区分は、必ず様式どおりの金</a:t>
          </a:r>
        </a:p>
        <a:p>
          <a:pPr algn="l" rtl="0">
            <a:lnSpc>
              <a:spcPts val="1200"/>
            </a:lnSpc>
            <a:defRPr sz="1000"/>
          </a:pPr>
          <a:r>
            <a:rPr lang="ja-JP" altLang="en-US" sz="1000" b="0" i="0" u="none" strike="noStrike" baseline="0">
              <a:solidFill>
                <a:srgbClr val="000000"/>
              </a:solidFill>
              <a:latin typeface="ＭＳ Ｐゴシック"/>
              <a:ea typeface="ＭＳ Ｐゴシック"/>
            </a:rPr>
            <a:t>　額別区分に沿ってご記載下さい。</a:t>
          </a:r>
          <a:endParaRPr lang="ja-JP" altLang="en-US"/>
        </a:p>
      </xdr:txBody>
    </xdr:sp>
    <xdr:clientData fPrintsWithSheet="0"/>
  </xdr:twoCellAnchor>
  <xdr:twoCellAnchor>
    <xdr:from>
      <xdr:col>0</xdr:col>
      <xdr:colOff>22225</xdr:colOff>
      <xdr:row>172</xdr:row>
      <xdr:rowOff>17145</xdr:rowOff>
    </xdr:from>
    <xdr:to>
      <xdr:col>3</xdr:col>
      <xdr:colOff>511716</xdr:colOff>
      <xdr:row>174</xdr:row>
      <xdr:rowOff>190533</xdr:rowOff>
    </xdr:to>
    <xdr:sp macro="" textlink="">
      <xdr:nvSpPr>
        <xdr:cNvPr id="55671" name="線吹き出し 2 (枠付き) 68">
          <a:extLst>
            <a:ext uri="{FF2B5EF4-FFF2-40B4-BE49-F238E27FC236}">
              <a16:creationId xmlns:a16="http://schemas.microsoft.com/office/drawing/2014/main" id="{00000000-0008-0000-0000-000077D90000}"/>
            </a:ext>
          </a:extLst>
        </xdr:cNvPr>
        <xdr:cNvSpPr>
          <a:spLocks/>
        </xdr:cNvSpPr>
      </xdr:nvSpPr>
      <xdr:spPr bwMode="auto">
        <a:xfrm>
          <a:off x="28575" y="36428643"/>
          <a:ext cx="2358278" cy="606798"/>
        </a:xfrm>
        <a:prstGeom prst="borderCallout2">
          <a:avLst>
            <a:gd name="adj1" fmla="val 48231"/>
            <a:gd name="adj2" fmla="val 100694"/>
            <a:gd name="adj3" fmla="val 69741"/>
            <a:gd name="adj4" fmla="val 107472"/>
            <a:gd name="adj5" fmla="val 85069"/>
            <a:gd name="adj6" fmla="val 112708"/>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11430</xdr:colOff>
      <xdr:row>187</xdr:row>
      <xdr:rowOff>57150</xdr:rowOff>
    </xdr:from>
    <xdr:to>
      <xdr:col>3</xdr:col>
      <xdr:colOff>503558</xdr:colOff>
      <xdr:row>193</xdr:row>
      <xdr:rowOff>190500</xdr:rowOff>
    </xdr:to>
    <xdr:sp macro="" textlink="">
      <xdr:nvSpPr>
        <xdr:cNvPr id="55672" name="正方形/長方形 54">
          <a:extLst>
            <a:ext uri="{FF2B5EF4-FFF2-40B4-BE49-F238E27FC236}">
              <a16:creationId xmlns:a16="http://schemas.microsoft.com/office/drawing/2014/main" id="{00000000-0008-0000-0000-000078D90000}"/>
            </a:ext>
          </a:extLst>
        </xdr:cNvPr>
        <xdr:cNvSpPr>
          <a:spLocks noChangeArrowheads="1"/>
        </xdr:cNvSpPr>
      </xdr:nvSpPr>
      <xdr:spPr bwMode="auto">
        <a:xfrm>
          <a:off x="19050" y="39210503"/>
          <a:ext cx="2358278" cy="1130673"/>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【表４　記載上の注意（補足）】</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194</xdr:row>
      <xdr:rowOff>152399</xdr:rowOff>
    </xdr:from>
    <xdr:to>
      <xdr:col>3</xdr:col>
      <xdr:colOff>503558</xdr:colOff>
      <xdr:row>196</xdr:row>
      <xdr:rowOff>193709</xdr:rowOff>
    </xdr:to>
    <xdr:sp macro="" textlink="">
      <xdr:nvSpPr>
        <xdr:cNvPr id="55673" name="線吹き出し 2 (枠付き) 57">
          <a:extLst>
            <a:ext uri="{FF2B5EF4-FFF2-40B4-BE49-F238E27FC236}">
              <a16:creationId xmlns:a16="http://schemas.microsoft.com/office/drawing/2014/main" id="{00000000-0008-0000-0000-000079D90000}"/>
            </a:ext>
          </a:extLst>
        </xdr:cNvPr>
        <xdr:cNvSpPr>
          <a:spLocks/>
        </xdr:cNvSpPr>
      </xdr:nvSpPr>
      <xdr:spPr bwMode="auto">
        <a:xfrm>
          <a:off x="19050" y="40515987"/>
          <a:ext cx="2358278" cy="473449"/>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期間別区分は、必ず様式どおりの期</a:t>
          </a:r>
        </a:p>
        <a:p>
          <a:pPr algn="l" rtl="0">
            <a:lnSpc>
              <a:spcPts val="1100"/>
            </a:lnSpc>
            <a:defRPr sz="1000"/>
          </a:pPr>
          <a:r>
            <a:rPr lang="ja-JP" altLang="en-US" sz="1000" b="0" i="0" u="none" strike="noStrike" baseline="0">
              <a:solidFill>
                <a:srgbClr val="000000"/>
              </a:solidFill>
              <a:latin typeface="ＭＳ Ｐゴシック"/>
              <a:ea typeface="ＭＳ Ｐゴシック"/>
            </a:rPr>
            <a:t>　間別区分に沿ってご記載下さい。</a:t>
          </a:r>
          <a:endParaRPr lang="ja-JP" altLang="en-US"/>
        </a:p>
      </xdr:txBody>
    </xdr:sp>
    <xdr:clientData fPrintsWithSheet="0"/>
  </xdr:twoCellAnchor>
  <xdr:twoCellAnchor>
    <xdr:from>
      <xdr:col>0</xdr:col>
      <xdr:colOff>11430</xdr:colOff>
      <xdr:row>197</xdr:row>
      <xdr:rowOff>111125</xdr:rowOff>
    </xdr:from>
    <xdr:to>
      <xdr:col>3</xdr:col>
      <xdr:colOff>503558</xdr:colOff>
      <xdr:row>200</xdr:row>
      <xdr:rowOff>66666</xdr:rowOff>
    </xdr:to>
    <xdr:sp macro="" textlink="">
      <xdr:nvSpPr>
        <xdr:cNvPr id="55674" name="線吹き出し 2 (枠付き) 58">
          <a:extLst>
            <a:ext uri="{FF2B5EF4-FFF2-40B4-BE49-F238E27FC236}">
              <a16:creationId xmlns:a16="http://schemas.microsoft.com/office/drawing/2014/main" id="{00000000-0008-0000-0000-00007AD90000}"/>
            </a:ext>
          </a:extLst>
        </xdr:cNvPr>
        <xdr:cNvSpPr>
          <a:spLocks/>
        </xdr:cNvSpPr>
      </xdr:nvSpPr>
      <xdr:spPr bwMode="auto">
        <a:xfrm>
          <a:off x="19050" y="41107099"/>
          <a:ext cx="2358278" cy="600635"/>
        </a:xfrm>
        <a:prstGeom prst="borderCallout2">
          <a:avLst>
            <a:gd name="adj1" fmla="val 48231"/>
            <a:gd name="adj2" fmla="val 100292"/>
            <a:gd name="adj3" fmla="val 78366"/>
            <a:gd name="adj4" fmla="val 106819"/>
            <a:gd name="adj5" fmla="val 108792"/>
            <a:gd name="adj6" fmla="val 1141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11430</xdr:colOff>
      <xdr:row>201</xdr:row>
      <xdr:rowOff>34925</xdr:rowOff>
    </xdr:from>
    <xdr:to>
      <xdr:col>3</xdr:col>
      <xdr:colOff>503558</xdr:colOff>
      <xdr:row>205</xdr:row>
      <xdr:rowOff>125727</xdr:rowOff>
    </xdr:to>
    <xdr:sp macro="" textlink="">
      <xdr:nvSpPr>
        <xdr:cNvPr id="55675" name="線吹き出し 2 (枠付き) 72">
          <a:extLst>
            <a:ext uri="{FF2B5EF4-FFF2-40B4-BE49-F238E27FC236}">
              <a16:creationId xmlns:a16="http://schemas.microsoft.com/office/drawing/2014/main" id="{00000000-0008-0000-0000-00007BD90000}"/>
            </a:ext>
          </a:extLst>
        </xdr:cNvPr>
        <xdr:cNvSpPr>
          <a:spLocks/>
        </xdr:cNvSpPr>
      </xdr:nvSpPr>
      <xdr:spPr bwMode="auto">
        <a:xfrm>
          <a:off x="19050" y="41882546"/>
          <a:ext cx="2358278" cy="934010"/>
        </a:xfrm>
        <a:prstGeom prst="borderCallout2">
          <a:avLst>
            <a:gd name="adj1" fmla="val 12370"/>
            <a:gd name="adj2" fmla="val 103213"/>
            <a:gd name="adj3" fmla="val 12370"/>
            <a:gd name="adj4" fmla="val 107630"/>
            <a:gd name="adj5" fmla="val 12370"/>
            <a:gd name="adj6" fmla="val 11486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③ １件当たり平均期間は「年」でご記載</a:t>
          </a:r>
        </a:p>
        <a:p>
          <a:pPr algn="l" rtl="0">
            <a:lnSpc>
              <a:spcPts val="1200"/>
            </a:lnSpc>
            <a:defRPr sz="1000"/>
          </a:pPr>
          <a:r>
            <a:rPr lang="ja-JP" altLang="en-US" sz="1000" b="0" i="0" u="none" strike="noStrike" baseline="0">
              <a:solidFill>
                <a:srgbClr val="000000"/>
              </a:solidFill>
              <a:latin typeface="ＭＳ Ｐゴシック"/>
              <a:ea typeface="ＭＳ Ｐゴシック"/>
            </a:rPr>
            <a:t>　下さい（必ず記入して下さい。）。</a:t>
          </a:r>
        </a:p>
        <a:p>
          <a:pPr algn="l" rtl="0">
            <a:lnSpc>
              <a:spcPts val="1100"/>
            </a:lnSpc>
            <a:defRPr sz="1000"/>
          </a:pPr>
          <a:r>
            <a:rPr lang="ja-JP" altLang="en-US" sz="1000" b="0" i="0" u="none" strike="noStrike" baseline="0">
              <a:solidFill>
                <a:srgbClr val="000000"/>
              </a:solidFill>
              <a:latin typeface="ＭＳ Ｐゴシック"/>
              <a:ea typeface="ＭＳ Ｐゴシック"/>
            </a:rPr>
            <a:t>　　端数が出る場合は、小数点第３位以</a:t>
          </a:r>
        </a:p>
        <a:p>
          <a:pPr algn="l" rtl="0">
            <a:defRPr sz="1000"/>
          </a:pPr>
          <a:r>
            <a:rPr lang="ja-JP" altLang="en-US" sz="1000" b="0" i="0" u="none" strike="noStrike" baseline="0">
              <a:solidFill>
                <a:srgbClr val="000000"/>
              </a:solidFill>
              <a:latin typeface="ＭＳ Ｐゴシック"/>
              <a:ea typeface="ＭＳ Ｐゴシック"/>
            </a:rPr>
            <a:t>　下を切り捨てて第２位までをご記載下</a:t>
          </a:r>
        </a:p>
        <a:p>
          <a:pPr algn="l" rtl="0">
            <a:lnSpc>
              <a:spcPts val="1100"/>
            </a:lnSpc>
            <a:defRPr sz="1000"/>
          </a:pPr>
          <a:r>
            <a:rPr lang="ja-JP" altLang="en-US" sz="1000" b="0" i="0" u="none" strike="noStrike" baseline="0">
              <a:solidFill>
                <a:srgbClr val="000000"/>
              </a:solidFill>
              <a:latin typeface="ＭＳ Ｐゴシック"/>
              <a:ea typeface="ＭＳ Ｐゴシック"/>
            </a:rPr>
            <a:t>　さい。</a:t>
          </a:r>
          <a:endParaRPr lang="ja-JP" altLang="en-US"/>
        </a:p>
      </xdr:txBody>
    </xdr:sp>
    <xdr:clientData fPrintsWithSheet="0"/>
  </xdr:twoCellAnchor>
  <xdr:twoCellAnchor>
    <xdr:from>
      <xdr:col>6</xdr:col>
      <xdr:colOff>46563</xdr:colOff>
      <xdr:row>81</xdr:row>
      <xdr:rowOff>35279</xdr:rowOff>
    </xdr:from>
    <xdr:to>
      <xdr:col>40</xdr:col>
      <xdr:colOff>3197</xdr:colOff>
      <xdr:row>83</xdr:row>
      <xdr:rowOff>126198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809560" y="17269926"/>
          <a:ext cx="5671634" cy="540343"/>
        </a:xfrm>
        <a:prstGeom prst="bracketPair">
          <a:avLst>
            <a:gd name="adj" fmla="val 120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111965</xdr:colOff>
      <xdr:row>206</xdr:row>
      <xdr:rowOff>18838</xdr:rowOff>
    </xdr:from>
    <xdr:to>
      <xdr:col>39</xdr:col>
      <xdr:colOff>144782</xdr:colOff>
      <xdr:row>208</xdr:row>
      <xdr:rowOff>176487</xdr:rowOff>
    </xdr:to>
    <xdr:sp macro="" textlink="">
      <xdr:nvSpPr>
        <xdr:cNvPr id="76" name="大かっこ 75">
          <a:extLst>
            <a:ext uri="{FF2B5EF4-FFF2-40B4-BE49-F238E27FC236}">
              <a16:creationId xmlns:a16="http://schemas.microsoft.com/office/drawing/2014/main" id="{00000000-0008-0000-0000-00004C000000}"/>
            </a:ext>
          </a:extLst>
        </xdr:cNvPr>
        <xdr:cNvSpPr/>
      </xdr:nvSpPr>
      <xdr:spPr>
        <a:xfrm>
          <a:off x="2888932" y="42900164"/>
          <a:ext cx="5573376" cy="531016"/>
        </a:xfrm>
        <a:prstGeom prst="bracketPair">
          <a:avLst>
            <a:gd name="adj" fmla="val 120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11430</xdr:colOff>
      <xdr:row>74</xdr:row>
      <xdr:rowOff>104775</xdr:rowOff>
    </xdr:from>
    <xdr:to>
      <xdr:col>3</xdr:col>
      <xdr:colOff>503558</xdr:colOff>
      <xdr:row>76</xdr:row>
      <xdr:rowOff>76200</xdr:rowOff>
    </xdr:to>
    <xdr:sp macro="" textlink="">
      <xdr:nvSpPr>
        <xdr:cNvPr id="55678" name="線吹き出し 2 (枠付き) 64">
          <a:extLst>
            <a:ext uri="{FF2B5EF4-FFF2-40B4-BE49-F238E27FC236}">
              <a16:creationId xmlns:a16="http://schemas.microsoft.com/office/drawing/2014/main" id="{00000000-0008-0000-0000-00007ED90000}"/>
            </a:ext>
          </a:extLst>
        </xdr:cNvPr>
        <xdr:cNvSpPr>
          <a:spLocks/>
        </xdr:cNvSpPr>
      </xdr:nvSpPr>
      <xdr:spPr bwMode="auto">
        <a:xfrm>
          <a:off x="19050" y="15770599"/>
          <a:ext cx="2358278" cy="419660"/>
        </a:xfrm>
        <a:prstGeom prst="borderCallout2">
          <a:avLst>
            <a:gd name="adj1" fmla="val 48495"/>
            <a:gd name="adj2" fmla="val 100097"/>
            <a:gd name="adj3" fmla="val 49102"/>
            <a:gd name="adj4" fmla="val 107403"/>
            <a:gd name="adj5" fmla="val 49824"/>
            <a:gd name="adj6" fmla="val 112722"/>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t" upright="1"/>
        <a:lstStyle/>
        <a:p>
          <a:pPr algn="ctr" rtl="0">
            <a:lnSpc>
              <a:spcPts val="1100"/>
            </a:lnSpc>
            <a:defRPr sz="1000"/>
          </a:pPr>
          <a:r>
            <a:rPr lang="ja-JP" altLang="en-US" sz="1000" b="0" i="0" u="none" strike="noStrike" baseline="0">
              <a:solidFill>
                <a:srgbClr val="003366"/>
              </a:solidFill>
              <a:latin typeface="ＭＳ ゴシック"/>
              <a:ea typeface="ＭＳ ゴシック"/>
            </a:rPr>
            <a:t>　「関係会社」とは？</a:t>
          </a:r>
        </a:p>
        <a:p>
          <a:pPr algn="ctr" rtl="0">
            <a:lnSpc>
              <a:spcPts val="1100"/>
            </a:lnSpc>
            <a:defRPr sz="1000"/>
          </a:pPr>
          <a:r>
            <a:rPr lang="ja-JP" altLang="en-US" sz="1000" b="0" i="0" u="none" strike="noStrike" baseline="0">
              <a:solidFill>
                <a:srgbClr val="003366"/>
              </a:solidFill>
              <a:latin typeface="ＭＳ ゴシック"/>
              <a:ea typeface="ＭＳ ゴシック"/>
            </a:rPr>
            <a:t>（ここをクリックして下さい。）</a:t>
          </a:r>
          <a:endParaRPr lang="ja-JP" altLang="en-US"/>
        </a:p>
      </xdr:txBody>
    </xdr:sp>
    <xdr:clientData fPrintsWithSheet="0"/>
  </xdr:twoCellAnchor>
  <xdr:twoCellAnchor>
    <xdr:from>
      <xdr:col>0</xdr:col>
      <xdr:colOff>22225</xdr:colOff>
      <xdr:row>112</xdr:row>
      <xdr:rowOff>102870</xdr:rowOff>
    </xdr:from>
    <xdr:to>
      <xdr:col>3</xdr:col>
      <xdr:colOff>511716</xdr:colOff>
      <xdr:row>114</xdr:row>
      <xdr:rowOff>142917</xdr:rowOff>
    </xdr:to>
    <xdr:sp macro="" textlink="">
      <xdr:nvSpPr>
        <xdr:cNvPr id="55679" name="線吹き出し 2 (枠付き) 66">
          <a:extLst>
            <a:ext uri="{FF2B5EF4-FFF2-40B4-BE49-F238E27FC236}">
              <a16:creationId xmlns:a16="http://schemas.microsoft.com/office/drawing/2014/main" id="{00000000-0008-0000-0000-00007FD90000}"/>
            </a:ext>
          </a:extLst>
        </xdr:cNvPr>
        <xdr:cNvSpPr>
          <a:spLocks/>
        </xdr:cNvSpPr>
      </xdr:nvSpPr>
      <xdr:spPr bwMode="auto">
        <a:xfrm>
          <a:off x="28575" y="24333574"/>
          <a:ext cx="2358278" cy="428625"/>
        </a:xfrm>
        <a:prstGeom prst="borderCallout2">
          <a:avLst>
            <a:gd name="adj1" fmla="val 48495"/>
            <a:gd name="adj2" fmla="val 100097"/>
            <a:gd name="adj3" fmla="val 49102"/>
            <a:gd name="adj4" fmla="val 101838"/>
            <a:gd name="adj5" fmla="val 49824"/>
            <a:gd name="adj6" fmla="val 109380"/>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t" upright="1"/>
        <a:lstStyle/>
        <a:p>
          <a:pPr algn="ctr" rtl="0">
            <a:lnSpc>
              <a:spcPts val="1100"/>
            </a:lnSpc>
            <a:defRPr sz="1000"/>
          </a:pPr>
          <a:r>
            <a:rPr lang="ja-JP" altLang="en-US" sz="1000" b="0" i="0" u="none" strike="noStrike" baseline="0">
              <a:solidFill>
                <a:srgbClr val="003366"/>
              </a:solidFill>
              <a:latin typeface="ＭＳ ゴシック"/>
              <a:ea typeface="ＭＳ ゴシック"/>
            </a:rPr>
            <a:t>「関係会社向」貸付けの範囲は？</a:t>
          </a:r>
        </a:p>
        <a:p>
          <a:pPr algn="ctr" rtl="0">
            <a:lnSpc>
              <a:spcPts val="1100"/>
            </a:lnSpc>
            <a:defRPr sz="1000"/>
          </a:pPr>
          <a:r>
            <a:rPr lang="ja-JP" altLang="en-US" sz="1000" b="0" i="0" u="none" strike="noStrike" baseline="0">
              <a:solidFill>
                <a:srgbClr val="003366"/>
              </a:solidFill>
              <a:latin typeface="ＭＳ ゴシック"/>
              <a:ea typeface="ＭＳ ゴシック"/>
            </a:rPr>
            <a:t>（ここをクリックして下さい。）</a:t>
          </a:r>
          <a:endParaRPr lang="ja-JP" altLang="en-US"/>
        </a:p>
      </xdr:txBody>
    </xdr:sp>
    <xdr:clientData fPrintsWithSheet="0"/>
  </xdr:twoCellAnchor>
  <xdr:twoCellAnchor editAs="oneCell">
    <xdr:from>
      <xdr:col>45</xdr:col>
      <xdr:colOff>60960</xdr:colOff>
      <xdr:row>96</xdr:row>
      <xdr:rowOff>0</xdr:rowOff>
    </xdr:from>
    <xdr:to>
      <xdr:col>45</xdr:col>
      <xdr:colOff>1097280</xdr:colOff>
      <xdr:row>97</xdr:row>
      <xdr:rowOff>68580</xdr:rowOff>
    </xdr:to>
    <xdr:sp macro="" textlink="">
      <xdr:nvSpPr>
        <xdr:cNvPr id="47158" name="CommandButton_表1_表示" hidden="1">
          <a:extLst>
            <a:ext uri="{63B3BB69-23CF-44E3-9099-C40C66FF867C}">
              <a14:compatExt xmlns:a14="http://schemas.microsoft.com/office/drawing/2010/main" spid="_x0000_s47158"/>
            </a:ext>
            <a:ext uri="{FF2B5EF4-FFF2-40B4-BE49-F238E27FC236}">
              <a16:creationId xmlns:a16="http://schemas.microsoft.com/office/drawing/2014/main" id="{00000000-0008-0000-0000-000036B8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96</xdr:row>
      <xdr:rowOff>0</xdr:rowOff>
    </xdr:from>
    <xdr:to>
      <xdr:col>45</xdr:col>
      <xdr:colOff>1607820</xdr:colOff>
      <xdr:row>97</xdr:row>
      <xdr:rowOff>68580</xdr:rowOff>
    </xdr:to>
    <xdr:sp macro="" textlink="">
      <xdr:nvSpPr>
        <xdr:cNvPr id="47159" name="CommandButton_表1_非表示" hidden="1">
          <a:extLst>
            <a:ext uri="{63B3BB69-23CF-44E3-9099-C40C66FF867C}">
              <a14:compatExt xmlns:a14="http://schemas.microsoft.com/office/drawing/2010/main" spid="_x0000_s47159"/>
            </a:ext>
            <a:ext uri="{FF2B5EF4-FFF2-40B4-BE49-F238E27FC236}">
              <a16:creationId xmlns:a16="http://schemas.microsoft.com/office/drawing/2014/main" id="{00000000-0008-0000-0000-000037B8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121</xdr:row>
      <xdr:rowOff>15240</xdr:rowOff>
    </xdr:from>
    <xdr:to>
      <xdr:col>45</xdr:col>
      <xdr:colOff>1112520</xdr:colOff>
      <xdr:row>122</xdr:row>
      <xdr:rowOff>83820</xdr:rowOff>
    </xdr:to>
    <xdr:sp macro="" textlink="">
      <xdr:nvSpPr>
        <xdr:cNvPr id="47570" name="CommandButton_表2_表示" hidden="1">
          <a:extLst>
            <a:ext uri="{63B3BB69-23CF-44E3-9099-C40C66FF867C}">
              <a14:compatExt xmlns:a14="http://schemas.microsoft.com/office/drawing/2010/main" spid="_x0000_s47570"/>
            </a:ext>
            <a:ext uri="{FF2B5EF4-FFF2-40B4-BE49-F238E27FC236}">
              <a16:creationId xmlns:a16="http://schemas.microsoft.com/office/drawing/2014/main" id="{00000000-0008-0000-0000-0000D2B9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121</xdr:row>
      <xdr:rowOff>15240</xdr:rowOff>
    </xdr:from>
    <xdr:to>
      <xdr:col>45</xdr:col>
      <xdr:colOff>1607820</xdr:colOff>
      <xdr:row>122</xdr:row>
      <xdr:rowOff>83820</xdr:rowOff>
    </xdr:to>
    <xdr:sp macro="" textlink="">
      <xdr:nvSpPr>
        <xdr:cNvPr id="47571" name="CommandButton_表2_非表示" hidden="1">
          <a:extLst>
            <a:ext uri="{63B3BB69-23CF-44E3-9099-C40C66FF867C}">
              <a14:compatExt xmlns:a14="http://schemas.microsoft.com/office/drawing/2010/main" spid="_x0000_s47571"/>
            </a:ext>
            <a:ext uri="{FF2B5EF4-FFF2-40B4-BE49-F238E27FC236}">
              <a16:creationId xmlns:a16="http://schemas.microsoft.com/office/drawing/2014/main" id="{00000000-0008-0000-0000-0000D3B9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159</xdr:row>
      <xdr:rowOff>22860</xdr:rowOff>
    </xdr:from>
    <xdr:to>
      <xdr:col>45</xdr:col>
      <xdr:colOff>1112520</xdr:colOff>
      <xdr:row>160</xdr:row>
      <xdr:rowOff>121920</xdr:rowOff>
    </xdr:to>
    <xdr:sp macro="" textlink="">
      <xdr:nvSpPr>
        <xdr:cNvPr id="47574" name="CommandButton_表3_表示" hidden="1">
          <a:extLst>
            <a:ext uri="{63B3BB69-23CF-44E3-9099-C40C66FF867C}">
              <a14:compatExt xmlns:a14="http://schemas.microsoft.com/office/drawing/2010/main" spid="_x0000_s47574"/>
            </a:ext>
            <a:ext uri="{FF2B5EF4-FFF2-40B4-BE49-F238E27FC236}">
              <a16:creationId xmlns:a16="http://schemas.microsoft.com/office/drawing/2014/main" id="{00000000-0008-0000-0000-0000D6B9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159</xdr:row>
      <xdr:rowOff>22860</xdr:rowOff>
    </xdr:from>
    <xdr:to>
      <xdr:col>45</xdr:col>
      <xdr:colOff>1607820</xdr:colOff>
      <xdr:row>160</xdr:row>
      <xdr:rowOff>121920</xdr:rowOff>
    </xdr:to>
    <xdr:sp macro="" textlink="">
      <xdr:nvSpPr>
        <xdr:cNvPr id="47575" name="CommandButton_表3_非表示" hidden="1">
          <a:extLst>
            <a:ext uri="{63B3BB69-23CF-44E3-9099-C40C66FF867C}">
              <a14:compatExt xmlns:a14="http://schemas.microsoft.com/office/drawing/2010/main" spid="_x0000_s47575"/>
            </a:ext>
            <a:ext uri="{FF2B5EF4-FFF2-40B4-BE49-F238E27FC236}">
              <a16:creationId xmlns:a16="http://schemas.microsoft.com/office/drawing/2014/main" id="{00000000-0008-0000-0000-0000D7B9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60960</xdr:colOff>
      <xdr:row>189</xdr:row>
      <xdr:rowOff>83820</xdr:rowOff>
    </xdr:from>
    <xdr:to>
      <xdr:col>45</xdr:col>
      <xdr:colOff>1097280</xdr:colOff>
      <xdr:row>191</xdr:row>
      <xdr:rowOff>106680</xdr:rowOff>
    </xdr:to>
    <xdr:sp macro="" textlink="">
      <xdr:nvSpPr>
        <xdr:cNvPr id="47781" name="CommandButton_表4_表示" hidden="1">
          <a:extLst>
            <a:ext uri="{63B3BB69-23CF-44E3-9099-C40C66FF867C}">
              <a14:compatExt xmlns:a14="http://schemas.microsoft.com/office/drawing/2010/main" spid="_x0000_s47781"/>
            </a:ext>
            <a:ext uri="{FF2B5EF4-FFF2-40B4-BE49-F238E27FC236}">
              <a16:creationId xmlns:a16="http://schemas.microsoft.com/office/drawing/2014/main" id="{00000000-0008-0000-0000-0000A5BA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1059180</xdr:colOff>
      <xdr:row>189</xdr:row>
      <xdr:rowOff>83820</xdr:rowOff>
    </xdr:from>
    <xdr:to>
      <xdr:col>45</xdr:col>
      <xdr:colOff>1623060</xdr:colOff>
      <xdr:row>191</xdr:row>
      <xdr:rowOff>106680</xdr:rowOff>
    </xdr:to>
    <xdr:sp macro="" textlink="">
      <xdr:nvSpPr>
        <xdr:cNvPr id="47782" name="CommandButton_表4_非表示" hidden="1">
          <a:extLst>
            <a:ext uri="{63B3BB69-23CF-44E3-9099-C40C66FF867C}">
              <a14:compatExt xmlns:a14="http://schemas.microsoft.com/office/drawing/2010/main" spid="_x0000_s47782"/>
            </a:ext>
            <a:ext uri="{FF2B5EF4-FFF2-40B4-BE49-F238E27FC236}">
              <a16:creationId xmlns:a16="http://schemas.microsoft.com/office/drawing/2014/main" id="{00000000-0008-0000-0000-0000A6BA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60960</xdr:colOff>
      <xdr:row>213</xdr:row>
      <xdr:rowOff>76200</xdr:rowOff>
    </xdr:from>
    <xdr:to>
      <xdr:col>45</xdr:col>
      <xdr:colOff>1097280</xdr:colOff>
      <xdr:row>214</xdr:row>
      <xdr:rowOff>144780</xdr:rowOff>
    </xdr:to>
    <xdr:sp macro="" textlink="">
      <xdr:nvSpPr>
        <xdr:cNvPr id="48242" name="CommandButton_表5_表示" hidden="1">
          <a:extLst>
            <a:ext uri="{63B3BB69-23CF-44E3-9099-C40C66FF867C}">
              <a14:compatExt xmlns:a14="http://schemas.microsoft.com/office/drawing/2010/main" spid="_x0000_s48242"/>
            </a:ext>
            <a:ext uri="{FF2B5EF4-FFF2-40B4-BE49-F238E27FC236}">
              <a16:creationId xmlns:a16="http://schemas.microsoft.com/office/drawing/2014/main" id="{00000000-0008-0000-0000-000072BC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1059180</xdr:colOff>
      <xdr:row>213</xdr:row>
      <xdr:rowOff>76200</xdr:rowOff>
    </xdr:from>
    <xdr:to>
      <xdr:col>45</xdr:col>
      <xdr:colOff>1623060</xdr:colOff>
      <xdr:row>214</xdr:row>
      <xdr:rowOff>144780</xdr:rowOff>
    </xdr:to>
    <xdr:sp macro="" textlink="">
      <xdr:nvSpPr>
        <xdr:cNvPr id="48243" name="CommandButton_表5_非表示" hidden="1">
          <a:extLst>
            <a:ext uri="{63B3BB69-23CF-44E3-9099-C40C66FF867C}">
              <a14:compatExt xmlns:a14="http://schemas.microsoft.com/office/drawing/2010/main" spid="_x0000_s48243"/>
            </a:ext>
            <a:ext uri="{FF2B5EF4-FFF2-40B4-BE49-F238E27FC236}">
              <a16:creationId xmlns:a16="http://schemas.microsoft.com/office/drawing/2014/main" id="{00000000-0008-0000-0000-000073BC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230</xdr:row>
      <xdr:rowOff>38100</xdr:rowOff>
    </xdr:from>
    <xdr:to>
      <xdr:col>45</xdr:col>
      <xdr:colOff>1112520</xdr:colOff>
      <xdr:row>231</xdr:row>
      <xdr:rowOff>106680</xdr:rowOff>
    </xdr:to>
    <xdr:sp macro="" textlink="">
      <xdr:nvSpPr>
        <xdr:cNvPr id="48398" name="CommandButton_表6_表示" hidden="1">
          <a:extLst>
            <a:ext uri="{63B3BB69-23CF-44E3-9099-C40C66FF867C}">
              <a14:compatExt xmlns:a14="http://schemas.microsoft.com/office/drawing/2010/main" spid="_x0000_s48398"/>
            </a:ext>
            <a:ext uri="{FF2B5EF4-FFF2-40B4-BE49-F238E27FC236}">
              <a16:creationId xmlns:a16="http://schemas.microsoft.com/office/drawing/2014/main" id="{00000000-0008-0000-0000-00000E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230</xdr:row>
      <xdr:rowOff>38100</xdr:rowOff>
    </xdr:from>
    <xdr:to>
      <xdr:col>45</xdr:col>
      <xdr:colOff>1607820</xdr:colOff>
      <xdr:row>231</xdr:row>
      <xdr:rowOff>106680</xdr:rowOff>
    </xdr:to>
    <xdr:sp macro="" textlink="">
      <xdr:nvSpPr>
        <xdr:cNvPr id="48399" name="CommandButton_表6_非表示" hidden="1">
          <a:extLst>
            <a:ext uri="{63B3BB69-23CF-44E3-9099-C40C66FF867C}">
              <a14:compatExt xmlns:a14="http://schemas.microsoft.com/office/drawing/2010/main" spid="_x0000_s48399"/>
            </a:ext>
            <a:ext uri="{FF2B5EF4-FFF2-40B4-BE49-F238E27FC236}">
              <a16:creationId xmlns:a16="http://schemas.microsoft.com/office/drawing/2014/main" id="{00000000-0008-0000-0000-00000F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60960</xdr:colOff>
      <xdr:row>262</xdr:row>
      <xdr:rowOff>15240</xdr:rowOff>
    </xdr:from>
    <xdr:to>
      <xdr:col>45</xdr:col>
      <xdr:colOff>1097280</xdr:colOff>
      <xdr:row>263</xdr:row>
      <xdr:rowOff>83820</xdr:rowOff>
    </xdr:to>
    <xdr:sp macro="" textlink="">
      <xdr:nvSpPr>
        <xdr:cNvPr id="48451" name="CommandButton_表7_表示" hidden="1">
          <a:extLst>
            <a:ext uri="{63B3BB69-23CF-44E3-9099-C40C66FF867C}">
              <a14:compatExt xmlns:a14="http://schemas.microsoft.com/office/drawing/2010/main" spid="_x0000_s48451"/>
            </a:ext>
            <a:ext uri="{FF2B5EF4-FFF2-40B4-BE49-F238E27FC236}">
              <a16:creationId xmlns:a16="http://schemas.microsoft.com/office/drawing/2014/main" id="{00000000-0008-0000-0000-000043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1059180</xdr:colOff>
      <xdr:row>262</xdr:row>
      <xdr:rowOff>15240</xdr:rowOff>
    </xdr:from>
    <xdr:to>
      <xdr:col>45</xdr:col>
      <xdr:colOff>1623060</xdr:colOff>
      <xdr:row>263</xdr:row>
      <xdr:rowOff>83820</xdr:rowOff>
    </xdr:to>
    <xdr:sp macro="" textlink="">
      <xdr:nvSpPr>
        <xdr:cNvPr id="48452" name="CommandButton_表7_非表示" hidden="1">
          <a:extLst>
            <a:ext uri="{63B3BB69-23CF-44E3-9099-C40C66FF867C}">
              <a14:compatExt xmlns:a14="http://schemas.microsoft.com/office/drawing/2010/main" spid="_x0000_s48452"/>
            </a:ext>
            <a:ext uri="{FF2B5EF4-FFF2-40B4-BE49-F238E27FC236}">
              <a16:creationId xmlns:a16="http://schemas.microsoft.com/office/drawing/2014/main" id="{00000000-0008-0000-0000-000044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279</xdr:row>
      <xdr:rowOff>15240</xdr:rowOff>
    </xdr:from>
    <xdr:to>
      <xdr:col>45</xdr:col>
      <xdr:colOff>1112520</xdr:colOff>
      <xdr:row>280</xdr:row>
      <xdr:rowOff>83820</xdr:rowOff>
    </xdr:to>
    <xdr:sp macro="" textlink="">
      <xdr:nvSpPr>
        <xdr:cNvPr id="48606" name="CommandButton_表8_表示" hidden="1">
          <a:extLst>
            <a:ext uri="{63B3BB69-23CF-44E3-9099-C40C66FF867C}">
              <a14:compatExt xmlns:a14="http://schemas.microsoft.com/office/drawing/2010/main" spid="_x0000_s48606"/>
            </a:ext>
            <a:ext uri="{FF2B5EF4-FFF2-40B4-BE49-F238E27FC236}">
              <a16:creationId xmlns:a16="http://schemas.microsoft.com/office/drawing/2014/main" id="{00000000-0008-0000-0000-0000DE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279</xdr:row>
      <xdr:rowOff>15240</xdr:rowOff>
    </xdr:from>
    <xdr:to>
      <xdr:col>45</xdr:col>
      <xdr:colOff>1607820</xdr:colOff>
      <xdr:row>280</xdr:row>
      <xdr:rowOff>83820</xdr:rowOff>
    </xdr:to>
    <xdr:sp macro="" textlink="">
      <xdr:nvSpPr>
        <xdr:cNvPr id="48607" name="CommandButton_表8_非表示" hidden="1">
          <a:extLst>
            <a:ext uri="{63B3BB69-23CF-44E3-9099-C40C66FF867C}">
              <a14:compatExt xmlns:a14="http://schemas.microsoft.com/office/drawing/2010/main" spid="_x0000_s48607"/>
            </a:ext>
            <a:ext uri="{FF2B5EF4-FFF2-40B4-BE49-F238E27FC236}">
              <a16:creationId xmlns:a16="http://schemas.microsoft.com/office/drawing/2014/main" id="{00000000-0008-0000-0000-0000DFBD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303</xdr:row>
      <xdr:rowOff>38100</xdr:rowOff>
    </xdr:from>
    <xdr:to>
      <xdr:col>45</xdr:col>
      <xdr:colOff>1112520</xdr:colOff>
      <xdr:row>304</xdr:row>
      <xdr:rowOff>106680</xdr:rowOff>
    </xdr:to>
    <xdr:sp macro="" textlink="">
      <xdr:nvSpPr>
        <xdr:cNvPr id="48812" name="CommandButton_表9_表示" hidden="1">
          <a:extLst>
            <a:ext uri="{63B3BB69-23CF-44E3-9099-C40C66FF867C}">
              <a14:compatExt xmlns:a14="http://schemas.microsoft.com/office/drawing/2010/main" spid="_x0000_s48812"/>
            </a:ext>
            <a:ext uri="{FF2B5EF4-FFF2-40B4-BE49-F238E27FC236}">
              <a16:creationId xmlns:a16="http://schemas.microsoft.com/office/drawing/2014/main" id="{00000000-0008-0000-0000-0000AC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1059180</xdr:colOff>
      <xdr:row>303</xdr:row>
      <xdr:rowOff>38100</xdr:rowOff>
    </xdr:from>
    <xdr:to>
      <xdr:col>45</xdr:col>
      <xdr:colOff>1623060</xdr:colOff>
      <xdr:row>304</xdr:row>
      <xdr:rowOff>106680</xdr:rowOff>
    </xdr:to>
    <xdr:sp macro="" textlink="">
      <xdr:nvSpPr>
        <xdr:cNvPr id="48813" name="CommandButton_表9_非表示" hidden="1">
          <a:extLst>
            <a:ext uri="{63B3BB69-23CF-44E3-9099-C40C66FF867C}">
              <a14:compatExt xmlns:a14="http://schemas.microsoft.com/office/drawing/2010/main" spid="_x0000_s48813"/>
            </a:ext>
            <a:ext uri="{FF2B5EF4-FFF2-40B4-BE49-F238E27FC236}">
              <a16:creationId xmlns:a16="http://schemas.microsoft.com/office/drawing/2014/main" id="{00000000-0008-0000-0000-0000AD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321</xdr:row>
      <xdr:rowOff>76200</xdr:rowOff>
    </xdr:from>
    <xdr:to>
      <xdr:col>45</xdr:col>
      <xdr:colOff>1112520</xdr:colOff>
      <xdr:row>322</xdr:row>
      <xdr:rowOff>144780</xdr:rowOff>
    </xdr:to>
    <xdr:sp macro="" textlink="">
      <xdr:nvSpPr>
        <xdr:cNvPr id="48814" name="CommandButton_表10_表示" hidden="1">
          <a:extLst>
            <a:ext uri="{63B3BB69-23CF-44E3-9099-C40C66FF867C}">
              <a14:compatExt xmlns:a14="http://schemas.microsoft.com/office/drawing/2010/main" spid="_x0000_s48814"/>
            </a:ext>
            <a:ext uri="{FF2B5EF4-FFF2-40B4-BE49-F238E27FC236}">
              <a16:creationId xmlns:a16="http://schemas.microsoft.com/office/drawing/2014/main" id="{00000000-0008-0000-0000-0000AE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321</xdr:row>
      <xdr:rowOff>91440</xdr:rowOff>
    </xdr:from>
    <xdr:to>
      <xdr:col>45</xdr:col>
      <xdr:colOff>1607820</xdr:colOff>
      <xdr:row>322</xdr:row>
      <xdr:rowOff>160020</xdr:rowOff>
    </xdr:to>
    <xdr:sp macro="" textlink="">
      <xdr:nvSpPr>
        <xdr:cNvPr id="48815" name="CommandButton_表10_非表示" hidden="1">
          <a:extLst>
            <a:ext uri="{63B3BB69-23CF-44E3-9099-C40C66FF867C}">
              <a14:compatExt xmlns:a14="http://schemas.microsoft.com/office/drawing/2010/main" spid="_x0000_s48815"/>
            </a:ext>
            <a:ext uri="{FF2B5EF4-FFF2-40B4-BE49-F238E27FC236}">
              <a16:creationId xmlns:a16="http://schemas.microsoft.com/office/drawing/2014/main" id="{00000000-0008-0000-0000-0000AF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91440</xdr:colOff>
      <xdr:row>342</xdr:row>
      <xdr:rowOff>38100</xdr:rowOff>
    </xdr:from>
    <xdr:to>
      <xdr:col>45</xdr:col>
      <xdr:colOff>1127760</xdr:colOff>
      <xdr:row>343</xdr:row>
      <xdr:rowOff>106680</xdr:rowOff>
    </xdr:to>
    <xdr:sp macro="" textlink="">
      <xdr:nvSpPr>
        <xdr:cNvPr id="48816" name="CommandButton_表11_表示" hidden="1">
          <a:extLst>
            <a:ext uri="{63B3BB69-23CF-44E3-9099-C40C66FF867C}">
              <a14:compatExt xmlns:a14="http://schemas.microsoft.com/office/drawing/2010/main" spid="_x0000_s48816"/>
            </a:ext>
            <a:ext uri="{FF2B5EF4-FFF2-40B4-BE49-F238E27FC236}">
              <a16:creationId xmlns:a16="http://schemas.microsoft.com/office/drawing/2014/main" id="{00000000-0008-0000-0000-0000B0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1059180</xdr:colOff>
      <xdr:row>342</xdr:row>
      <xdr:rowOff>38100</xdr:rowOff>
    </xdr:from>
    <xdr:to>
      <xdr:col>45</xdr:col>
      <xdr:colOff>1623060</xdr:colOff>
      <xdr:row>343</xdr:row>
      <xdr:rowOff>106680</xdr:rowOff>
    </xdr:to>
    <xdr:sp macro="" textlink="">
      <xdr:nvSpPr>
        <xdr:cNvPr id="48817" name="CommandButton_表11_非表示" hidden="1">
          <a:extLst>
            <a:ext uri="{63B3BB69-23CF-44E3-9099-C40C66FF867C}">
              <a14:compatExt xmlns:a14="http://schemas.microsoft.com/office/drawing/2010/main" spid="_x0000_s48817"/>
            </a:ext>
            <a:ext uri="{FF2B5EF4-FFF2-40B4-BE49-F238E27FC236}">
              <a16:creationId xmlns:a16="http://schemas.microsoft.com/office/drawing/2014/main" id="{00000000-0008-0000-0000-0000B1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76200</xdr:colOff>
      <xdr:row>361</xdr:row>
      <xdr:rowOff>0</xdr:rowOff>
    </xdr:from>
    <xdr:to>
      <xdr:col>45</xdr:col>
      <xdr:colOff>1112520</xdr:colOff>
      <xdr:row>362</xdr:row>
      <xdr:rowOff>83820</xdr:rowOff>
    </xdr:to>
    <xdr:sp macro="" textlink="">
      <xdr:nvSpPr>
        <xdr:cNvPr id="48820" name="CommandButton_表12_表示" hidden="1">
          <a:extLst>
            <a:ext uri="{63B3BB69-23CF-44E3-9099-C40C66FF867C}">
              <a14:compatExt xmlns:a14="http://schemas.microsoft.com/office/drawing/2010/main" spid="_x0000_s48820"/>
            </a:ext>
            <a:ext uri="{FF2B5EF4-FFF2-40B4-BE49-F238E27FC236}">
              <a16:creationId xmlns:a16="http://schemas.microsoft.com/office/drawing/2014/main" id="{00000000-0008-0000-0000-0000B4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oneCell">
    <xdr:from>
      <xdr:col>45</xdr:col>
      <xdr:colOff>1043940</xdr:colOff>
      <xdr:row>361</xdr:row>
      <xdr:rowOff>0</xdr:rowOff>
    </xdr:from>
    <xdr:to>
      <xdr:col>45</xdr:col>
      <xdr:colOff>1607820</xdr:colOff>
      <xdr:row>362</xdr:row>
      <xdr:rowOff>83820</xdr:rowOff>
    </xdr:to>
    <xdr:sp macro="" textlink="">
      <xdr:nvSpPr>
        <xdr:cNvPr id="48821" name="CommandButton_表12_非表示" hidden="1">
          <a:extLst>
            <a:ext uri="{63B3BB69-23CF-44E3-9099-C40C66FF867C}">
              <a14:compatExt xmlns:a14="http://schemas.microsoft.com/office/drawing/2010/main" spid="_x0000_s48821"/>
            </a:ext>
            <a:ext uri="{FF2B5EF4-FFF2-40B4-BE49-F238E27FC236}">
              <a16:creationId xmlns:a16="http://schemas.microsoft.com/office/drawing/2014/main" id="{00000000-0008-0000-0000-0000B5BE0000}"/>
            </a:ext>
          </a:extLst>
        </xdr:cNvPr>
        <xdr:cNvSpPr/>
      </xdr:nvSpPr>
      <xdr:spPr bwMode="auto">
        <a:xfrm>
          <a:off x="0" y="0"/>
          <a:ext cx="0" cy="0"/>
        </a:xfrm>
        <a:prstGeom prst="rect">
          <a:avLst/>
        </a:prstGeom>
        <a:noFill/>
        <a:ln>
          <a:noFill/>
        </a:ln>
        <a:effectLst/>
        <a:extLst>
          <a:ext uri="{91240B29-F687-4F45-9708-019B960494DF}">
            <a14:hiddenLine xmlns:a14="http://schemas.microsoft.com/office/drawing/2010/main" w="1">
              <a:no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38100</xdr:colOff>
      <xdr:row>210</xdr:row>
      <xdr:rowOff>117475</xdr:rowOff>
    </xdr:from>
    <xdr:to>
      <xdr:col>3</xdr:col>
      <xdr:colOff>515036</xdr:colOff>
      <xdr:row>216</xdr:row>
      <xdr:rowOff>114318</xdr:rowOff>
    </xdr:to>
    <xdr:sp macro="" textlink="">
      <xdr:nvSpPr>
        <xdr:cNvPr id="55688" name="正方形/長方形 54">
          <a:extLst>
            <a:ext uri="{FF2B5EF4-FFF2-40B4-BE49-F238E27FC236}">
              <a16:creationId xmlns:a16="http://schemas.microsoft.com/office/drawing/2014/main" id="{00000000-0008-0000-0000-000088D90000}"/>
            </a:ext>
          </a:extLst>
        </xdr:cNvPr>
        <xdr:cNvSpPr>
          <a:spLocks noChangeArrowheads="1"/>
        </xdr:cNvSpPr>
      </xdr:nvSpPr>
      <xdr:spPr bwMode="auto">
        <a:xfrm>
          <a:off x="38100" y="43759531"/>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【表５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219</xdr:row>
      <xdr:rowOff>111125</xdr:rowOff>
    </xdr:from>
    <xdr:to>
      <xdr:col>3</xdr:col>
      <xdr:colOff>511716</xdr:colOff>
      <xdr:row>222</xdr:row>
      <xdr:rowOff>66666</xdr:rowOff>
    </xdr:to>
    <xdr:sp macro="" textlink="">
      <xdr:nvSpPr>
        <xdr:cNvPr id="55689" name="線吹き出し 2 (枠付き) 58">
          <a:extLst>
            <a:ext uri="{FF2B5EF4-FFF2-40B4-BE49-F238E27FC236}">
              <a16:creationId xmlns:a16="http://schemas.microsoft.com/office/drawing/2014/main" id="{00000000-0008-0000-0000-000089D90000}"/>
            </a:ext>
          </a:extLst>
        </xdr:cNvPr>
        <xdr:cNvSpPr>
          <a:spLocks/>
        </xdr:cNvSpPr>
      </xdr:nvSpPr>
      <xdr:spPr bwMode="auto">
        <a:xfrm>
          <a:off x="28575" y="45544628"/>
          <a:ext cx="2358278" cy="600635"/>
        </a:xfrm>
        <a:prstGeom prst="borderCallout2">
          <a:avLst>
            <a:gd name="adj1" fmla="val 48231"/>
            <a:gd name="adj2" fmla="val 100292"/>
            <a:gd name="adj3" fmla="val 78366"/>
            <a:gd name="adj4" fmla="val 106819"/>
            <a:gd name="adj5" fmla="val 108792"/>
            <a:gd name="adj6" fmla="val 1141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defRPr sz="1000"/>
          </a:pPr>
          <a:r>
            <a:rPr lang="ja-JP" altLang="en-US" sz="1000" b="0" i="0" u="none" strike="noStrike" baseline="0">
              <a:solidFill>
                <a:srgbClr val="000000"/>
              </a:solidFill>
              <a:latin typeface="ＭＳ Ｐゴシック"/>
              <a:ea typeface="ＭＳ Ｐゴシック"/>
            </a:rPr>
            <a:t>　付金の種別残高）の合計と合致するこ</a:t>
          </a:r>
        </a:p>
        <a:p>
          <a:pPr algn="l" rtl="0">
            <a:lnSpc>
              <a:spcPts val="11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38100</xdr:colOff>
      <xdr:row>227</xdr:row>
      <xdr:rowOff>111125</xdr:rowOff>
    </xdr:from>
    <xdr:to>
      <xdr:col>3</xdr:col>
      <xdr:colOff>515036</xdr:colOff>
      <xdr:row>233</xdr:row>
      <xdr:rowOff>114304</xdr:rowOff>
    </xdr:to>
    <xdr:sp macro="" textlink="">
      <xdr:nvSpPr>
        <xdr:cNvPr id="55690" name="正方形/長方形 54">
          <a:extLst>
            <a:ext uri="{FF2B5EF4-FFF2-40B4-BE49-F238E27FC236}">
              <a16:creationId xmlns:a16="http://schemas.microsoft.com/office/drawing/2014/main" id="{00000000-0008-0000-0000-00008AD90000}"/>
            </a:ext>
          </a:extLst>
        </xdr:cNvPr>
        <xdr:cNvSpPr>
          <a:spLocks noChangeArrowheads="1"/>
        </xdr:cNvSpPr>
      </xdr:nvSpPr>
      <xdr:spPr bwMode="auto">
        <a:xfrm>
          <a:off x="38100" y="47247922"/>
          <a:ext cx="2358278" cy="1152525"/>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【表６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22225</xdr:colOff>
      <xdr:row>259</xdr:row>
      <xdr:rowOff>84455</xdr:rowOff>
    </xdr:from>
    <xdr:to>
      <xdr:col>3</xdr:col>
      <xdr:colOff>511716</xdr:colOff>
      <xdr:row>265</xdr:row>
      <xdr:rowOff>104798</xdr:rowOff>
    </xdr:to>
    <xdr:sp macro="" textlink="">
      <xdr:nvSpPr>
        <xdr:cNvPr id="55696" name="正方形/長方形 54">
          <a:extLst>
            <a:ext uri="{FF2B5EF4-FFF2-40B4-BE49-F238E27FC236}">
              <a16:creationId xmlns:a16="http://schemas.microsoft.com/office/drawing/2014/main" id="{00000000-0008-0000-0000-000090D90000}"/>
            </a:ext>
          </a:extLst>
        </xdr:cNvPr>
        <xdr:cNvSpPr>
          <a:spLocks noChangeArrowheads="1"/>
        </xdr:cNvSpPr>
      </xdr:nvSpPr>
      <xdr:spPr bwMode="auto">
        <a:xfrm>
          <a:off x="28575" y="57515872"/>
          <a:ext cx="2358278" cy="1150844"/>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【表７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41275</xdr:colOff>
      <xdr:row>276</xdr:row>
      <xdr:rowOff>85725</xdr:rowOff>
    </xdr:from>
    <xdr:to>
      <xdr:col>3</xdr:col>
      <xdr:colOff>532015</xdr:colOff>
      <xdr:row>282</xdr:row>
      <xdr:rowOff>76200</xdr:rowOff>
    </xdr:to>
    <xdr:sp macro="" textlink="">
      <xdr:nvSpPr>
        <xdr:cNvPr id="55697" name="正方形/長方形 54">
          <a:extLst>
            <a:ext uri="{FF2B5EF4-FFF2-40B4-BE49-F238E27FC236}">
              <a16:creationId xmlns:a16="http://schemas.microsoft.com/office/drawing/2014/main" id="{00000000-0008-0000-0000-000091D90000}"/>
            </a:ext>
          </a:extLst>
        </xdr:cNvPr>
        <xdr:cNvSpPr>
          <a:spLocks noChangeArrowheads="1"/>
        </xdr:cNvSpPr>
      </xdr:nvSpPr>
      <xdr:spPr bwMode="auto">
        <a:xfrm>
          <a:off x="47625" y="61090549"/>
          <a:ext cx="2358278" cy="115588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【表８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41275</xdr:colOff>
      <xdr:row>318</xdr:row>
      <xdr:rowOff>95250</xdr:rowOff>
    </xdr:from>
    <xdr:to>
      <xdr:col>3</xdr:col>
      <xdr:colOff>532015</xdr:colOff>
      <xdr:row>324</xdr:row>
      <xdr:rowOff>93330</xdr:rowOff>
    </xdr:to>
    <xdr:sp macro="" textlink="">
      <xdr:nvSpPr>
        <xdr:cNvPr id="55699" name="正方形/長方形 54">
          <a:extLst>
            <a:ext uri="{FF2B5EF4-FFF2-40B4-BE49-F238E27FC236}">
              <a16:creationId xmlns:a16="http://schemas.microsoft.com/office/drawing/2014/main" id="{00000000-0008-0000-0000-000093D90000}"/>
            </a:ext>
          </a:extLst>
        </xdr:cNvPr>
        <xdr:cNvSpPr>
          <a:spLocks noChangeArrowheads="1"/>
        </xdr:cNvSpPr>
      </xdr:nvSpPr>
      <xdr:spPr bwMode="auto">
        <a:xfrm>
          <a:off x="47625" y="69706191"/>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【表10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38100</xdr:colOff>
      <xdr:row>339</xdr:row>
      <xdr:rowOff>123825</xdr:rowOff>
    </xdr:from>
    <xdr:to>
      <xdr:col>3</xdr:col>
      <xdr:colOff>515036</xdr:colOff>
      <xdr:row>345</xdr:row>
      <xdr:rowOff>114300</xdr:rowOff>
    </xdr:to>
    <xdr:sp macro="" textlink="">
      <xdr:nvSpPr>
        <xdr:cNvPr id="55700" name="正方形/長方形 54">
          <a:extLst>
            <a:ext uri="{FF2B5EF4-FFF2-40B4-BE49-F238E27FC236}">
              <a16:creationId xmlns:a16="http://schemas.microsoft.com/office/drawing/2014/main" id="{00000000-0008-0000-0000-000094D90000}"/>
            </a:ext>
          </a:extLst>
        </xdr:cNvPr>
        <xdr:cNvSpPr>
          <a:spLocks noChangeArrowheads="1"/>
        </xdr:cNvSpPr>
      </xdr:nvSpPr>
      <xdr:spPr bwMode="auto">
        <a:xfrm>
          <a:off x="38100" y="73981796"/>
          <a:ext cx="2358278" cy="115588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【表11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300</xdr:row>
      <xdr:rowOff>66675</xdr:rowOff>
    </xdr:from>
    <xdr:to>
      <xdr:col>3</xdr:col>
      <xdr:colOff>503558</xdr:colOff>
      <xdr:row>306</xdr:row>
      <xdr:rowOff>57150</xdr:rowOff>
    </xdr:to>
    <xdr:sp macro="" textlink="">
      <xdr:nvSpPr>
        <xdr:cNvPr id="55703" name="正方形/長方形 54">
          <a:extLst>
            <a:ext uri="{FF2B5EF4-FFF2-40B4-BE49-F238E27FC236}">
              <a16:creationId xmlns:a16="http://schemas.microsoft.com/office/drawing/2014/main" id="{00000000-0008-0000-0000-000097D90000}"/>
            </a:ext>
          </a:extLst>
        </xdr:cNvPr>
        <xdr:cNvSpPr>
          <a:spLocks noChangeArrowheads="1"/>
        </xdr:cNvSpPr>
      </xdr:nvSpPr>
      <xdr:spPr bwMode="auto">
        <a:xfrm>
          <a:off x="19050" y="65957263"/>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【表９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11430</xdr:colOff>
      <xdr:row>293</xdr:row>
      <xdr:rowOff>8255</xdr:rowOff>
    </xdr:from>
    <xdr:to>
      <xdr:col>3</xdr:col>
      <xdr:colOff>490858</xdr:colOff>
      <xdr:row>295</xdr:row>
      <xdr:rowOff>141190</xdr:rowOff>
    </xdr:to>
    <xdr:sp macro="" textlink="">
      <xdr:nvSpPr>
        <xdr:cNvPr id="55704" name="線吹き出し 2 (枠付き) 58">
          <a:extLst>
            <a:ext uri="{FF2B5EF4-FFF2-40B4-BE49-F238E27FC236}">
              <a16:creationId xmlns:a16="http://schemas.microsoft.com/office/drawing/2014/main" id="{00000000-0008-0000-0000-000098D90000}"/>
            </a:ext>
          </a:extLst>
        </xdr:cNvPr>
        <xdr:cNvSpPr>
          <a:spLocks/>
        </xdr:cNvSpPr>
      </xdr:nvSpPr>
      <xdr:spPr bwMode="auto">
        <a:xfrm>
          <a:off x="19050" y="64521790"/>
          <a:ext cx="2339228" cy="437589"/>
        </a:xfrm>
        <a:prstGeom prst="borderCallout2">
          <a:avLst>
            <a:gd name="adj1" fmla="val 26667"/>
            <a:gd name="adj2" fmla="val 103241"/>
            <a:gd name="adj3" fmla="val 26667"/>
            <a:gd name="adj4" fmla="val 108907"/>
            <a:gd name="adj5" fmla="val 31111"/>
            <a:gd name="adj6" fmla="val 13279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③　１件当たり平均貸付残高の単位は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41275</xdr:colOff>
      <xdr:row>283</xdr:row>
      <xdr:rowOff>60325</xdr:rowOff>
    </xdr:from>
    <xdr:to>
      <xdr:col>3</xdr:col>
      <xdr:colOff>532015</xdr:colOff>
      <xdr:row>285</xdr:row>
      <xdr:rowOff>111140</xdr:rowOff>
    </xdr:to>
    <xdr:sp macro="" textlink="">
      <xdr:nvSpPr>
        <xdr:cNvPr id="55710" name="線吹き出し 2 (枠付き) 57">
          <a:extLst>
            <a:ext uri="{FF2B5EF4-FFF2-40B4-BE49-F238E27FC236}">
              <a16:creationId xmlns:a16="http://schemas.microsoft.com/office/drawing/2014/main" id="{00000000-0008-0000-0000-00009ED90000}"/>
            </a:ext>
          </a:extLst>
        </xdr:cNvPr>
        <xdr:cNvSpPr>
          <a:spLocks/>
        </xdr:cNvSpPr>
      </xdr:nvSpPr>
      <xdr:spPr bwMode="auto">
        <a:xfrm>
          <a:off x="47625" y="62449822"/>
          <a:ext cx="2358278" cy="463924"/>
        </a:xfrm>
        <a:prstGeom prst="borderCallout2">
          <a:avLst>
            <a:gd name="adj1" fmla="val 25426"/>
            <a:gd name="adj2" fmla="val 103569"/>
            <a:gd name="adj3" fmla="val 25426"/>
            <a:gd name="adj4" fmla="val 106787"/>
            <a:gd name="adj5" fmla="val -123727"/>
            <a:gd name="adj6" fmla="val 11214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金額別区分は、必ず様式どおりの</a:t>
          </a:r>
        </a:p>
        <a:p>
          <a:pPr algn="l" rtl="0">
            <a:lnSpc>
              <a:spcPts val="1100"/>
            </a:lnSpc>
            <a:defRPr sz="1000"/>
          </a:pPr>
          <a:r>
            <a:rPr lang="ja-JP" altLang="en-US" sz="1000" b="0" i="0" u="none" strike="noStrike" baseline="0">
              <a:solidFill>
                <a:srgbClr val="000000"/>
              </a:solidFill>
              <a:latin typeface="ＭＳ Ｐゴシック"/>
              <a:ea typeface="ＭＳ Ｐゴシック"/>
            </a:rPr>
            <a:t> 金額別区分に沿ってご記載下さい。</a:t>
          </a:r>
          <a:endParaRPr lang="ja-JP" altLang="en-US"/>
        </a:p>
      </xdr:txBody>
    </xdr:sp>
    <xdr:clientData fPrintsWithSheet="0"/>
  </xdr:twoCellAnchor>
  <xdr:twoCellAnchor>
    <xdr:from>
      <xdr:col>0</xdr:col>
      <xdr:colOff>3175</xdr:colOff>
      <xdr:row>288</xdr:row>
      <xdr:rowOff>169637</xdr:rowOff>
    </xdr:from>
    <xdr:to>
      <xdr:col>3</xdr:col>
      <xdr:colOff>500253</xdr:colOff>
      <xdr:row>292</xdr:row>
      <xdr:rowOff>123828</xdr:rowOff>
    </xdr:to>
    <xdr:sp macro="" textlink="">
      <xdr:nvSpPr>
        <xdr:cNvPr id="55711" name="線吹き出し 2 (枠付き) 68">
          <a:extLst>
            <a:ext uri="{FF2B5EF4-FFF2-40B4-BE49-F238E27FC236}">
              <a16:creationId xmlns:a16="http://schemas.microsoft.com/office/drawing/2014/main" id="{00000000-0008-0000-0000-00009FD90000}"/>
            </a:ext>
          </a:extLst>
        </xdr:cNvPr>
        <xdr:cNvSpPr>
          <a:spLocks/>
        </xdr:cNvSpPr>
      </xdr:nvSpPr>
      <xdr:spPr bwMode="auto">
        <a:xfrm>
          <a:off x="9525" y="63610993"/>
          <a:ext cx="2358278" cy="812186"/>
        </a:xfrm>
        <a:prstGeom prst="borderCallout2">
          <a:avLst>
            <a:gd name="adj1" fmla="val 48231"/>
            <a:gd name="adj2" fmla="val 100694"/>
            <a:gd name="adj3" fmla="val 69741"/>
            <a:gd name="adj4" fmla="val 107472"/>
            <a:gd name="adj5" fmla="val 85069"/>
            <a:gd name="adj6" fmla="val 112708"/>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1200"/>
            </a:lnSpc>
            <a:defRPr sz="1000"/>
          </a:pPr>
          <a:r>
            <a:rPr lang="ja-JP" altLang="en-US" sz="1000" b="0" i="0" u="none" strike="noStrike" baseline="0">
              <a:solidFill>
                <a:srgbClr val="000000"/>
              </a:solidFill>
              <a:latin typeface="ＭＳ Ｐゴシック"/>
              <a:ea typeface="ＭＳ Ｐゴシック"/>
            </a:rPr>
            <a:t>　付金の種別残高）の消費者向無担保</a:t>
          </a:r>
        </a:p>
        <a:p>
          <a:pPr algn="l" rtl="0">
            <a:lnSpc>
              <a:spcPts val="1200"/>
            </a:lnSpc>
            <a:defRPr sz="1000"/>
          </a:pPr>
          <a:r>
            <a:rPr lang="ja-JP" altLang="en-US" sz="1000" b="0" i="0" u="none" strike="noStrike" baseline="0">
              <a:solidFill>
                <a:srgbClr val="000000"/>
              </a:solidFill>
              <a:latin typeface="ＭＳ Ｐゴシック"/>
              <a:ea typeface="ＭＳ Ｐゴシック"/>
            </a:rPr>
            <a:t>　の件数及び残高と合致するこ</a:t>
          </a:r>
        </a:p>
        <a:p>
          <a:pPr algn="l" rtl="0">
            <a:lnSpc>
              <a:spcPts val="1200"/>
            </a:lnSpc>
            <a:defRPr sz="1000"/>
          </a:pPr>
          <a:r>
            <a:rPr lang="ja-JP" altLang="en-US" sz="1000" b="0" i="0" u="none" strike="noStrike" baseline="0">
              <a:solidFill>
                <a:srgbClr val="000000"/>
              </a:solidFill>
              <a:latin typeface="ＭＳ Ｐゴシック"/>
              <a:ea typeface="ＭＳ Ｐゴシック"/>
            </a:rPr>
            <a:t>　とをご確認下さい。</a:t>
          </a:r>
          <a:endParaRPr lang="ja-JP" altLang="en-US"/>
        </a:p>
      </xdr:txBody>
    </xdr:sp>
    <xdr:clientData fPrintsWithSheet="0"/>
  </xdr:twoCellAnchor>
  <xdr:twoCellAnchor>
    <xdr:from>
      <xdr:col>0</xdr:col>
      <xdr:colOff>22225</xdr:colOff>
      <xdr:row>217</xdr:row>
      <xdr:rowOff>11430</xdr:rowOff>
    </xdr:from>
    <xdr:to>
      <xdr:col>3</xdr:col>
      <xdr:colOff>511716</xdr:colOff>
      <xdr:row>219</xdr:row>
      <xdr:rowOff>57139</xdr:rowOff>
    </xdr:to>
    <xdr:sp macro="" textlink="">
      <xdr:nvSpPr>
        <xdr:cNvPr id="55712" name="線吹き出し 2 (枠付き) 57">
          <a:extLst>
            <a:ext uri="{FF2B5EF4-FFF2-40B4-BE49-F238E27FC236}">
              <a16:creationId xmlns:a16="http://schemas.microsoft.com/office/drawing/2014/main" id="{00000000-0008-0000-0000-0000A0D90000}"/>
            </a:ext>
          </a:extLst>
        </xdr:cNvPr>
        <xdr:cNvSpPr>
          <a:spLocks/>
        </xdr:cNvSpPr>
      </xdr:nvSpPr>
      <xdr:spPr bwMode="auto">
        <a:xfrm>
          <a:off x="28575" y="45033079"/>
          <a:ext cx="2358278" cy="463924"/>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41275</xdr:colOff>
      <xdr:row>233</xdr:row>
      <xdr:rowOff>390525</xdr:rowOff>
    </xdr:from>
    <xdr:to>
      <xdr:col>3</xdr:col>
      <xdr:colOff>532015</xdr:colOff>
      <xdr:row>235</xdr:row>
      <xdr:rowOff>193664</xdr:rowOff>
    </xdr:to>
    <xdr:sp macro="" textlink="">
      <xdr:nvSpPr>
        <xdr:cNvPr id="55713" name="線吹き出し 2 (枠付き) 57">
          <a:extLst>
            <a:ext uri="{FF2B5EF4-FFF2-40B4-BE49-F238E27FC236}">
              <a16:creationId xmlns:a16="http://schemas.microsoft.com/office/drawing/2014/main" id="{00000000-0008-0000-0000-0000A1D90000}"/>
            </a:ext>
          </a:extLst>
        </xdr:cNvPr>
        <xdr:cNvSpPr>
          <a:spLocks/>
        </xdr:cNvSpPr>
      </xdr:nvSpPr>
      <xdr:spPr bwMode="auto">
        <a:xfrm>
          <a:off x="47625" y="48676672"/>
          <a:ext cx="2358278" cy="638735"/>
        </a:xfrm>
        <a:prstGeom prst="borderCallout2">
          <a:avLst>
            <a:gd name="adj1" fmla="val 17648"/>
            <a:gd name="adj2" fmla="val 103213"/>
            <a:gd name="adj3" fmla="val 17648"/>
            <a:gd name="adj4" fmla="val 106829"/>
            <a:gd name="adj5" fmla="val -86764"/>
            <a:gd name="adj6" fmla="val 112046"/>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貸金業法完全施行後（平成22年6月</a:t>
          </a:r>
        </a:p>
        <a:p>
          <a:pPr algn="l" rtl="0">
            <a:lnSpc>
              <a:spcPts val="1100"/>
            </a:lnSpc>
            <a:defRPr sz="1000"/>
          </a:pPr>
          <a:r>
            <a:rPr lang="ja-JP" altLang="en-US" sz="1000" b="0" i="0" u="none" strike="noStrike" baseline="0">
              <a:solidFill>
                <a:srgbClr val="000000"/>
              </a:solidFill>
              <a:latin typeface="ＭＳ Ｐゴシック"/>
              <a:ea typeface="ＭＳ Ｐゴシック"/>
            </a:rPr>
            <a:t>18日）に実施したものについてのみ記</a:t>
          </a:r>
        </a:p>
        <a:p>
          <a:pPr algn="l" rtl="0">
            <a:lnSpc>
              <a:spcPts val="1200"/>
            </a:lnSpc>
            <a:defRPr sz="1000"/>
          </a:pPr>
          <a:r>
            <a:rPr lang="ja-JP" altLang="en-US" sz="1000" b="0" i="0" u="none" strike="noStrike" baseline="0">
              <a:solidFill>
                <a:srgbClr val="000000"/>
              </a:solidFill>
              <a:latin typeface="ＭＳ Ｐゴシック"/>
              <a:ea typeface="ＭＳ Ｐゴシック"/>
            </a:rPr>
            <a:t>載して下さい。</a:t>
          </a:r>
          <a:endParaRPr lang="ja-JP" altLang="en-US"/>
        </a:p>
      </xdr:txBody>
    </xdr:sp>
    <xdr:clientData fPrintsWithSheet="0"/>
  </xdr:twoCellAnchor>
  <xdr:twoCellAnchor>
    <xdr:from>
      <xdr:col>0</xdr:col>
      <xdr:colOff>3175</xdr:colOff>
      <xdr:row>307</xdr:row>
      <xdr:rowOff>11429</xdr:rowOff>
    </xdr:from>
    <xdr:to>
      <xdr:col>3</xdr:col>
      <xdr:colOff>500253</xdr:colOff>
      <xdr:row>309</xdr:row>
      <xdr:rowOff>41289</xdr:rowOff>
    </xdr:to>
    <xdr:sp macro="" textlink="">
      <xdr:nvSpPr>
        <xdr:cNvPr id="55714" name="線吹き出し 2 (枠付き) 57">
          <a:extLst>
            <a:ext uri="{FF2B5EF4-FFF2-40B4-BE49-F238E27FC236}">
              <a16:creationId xmlns:a16="http://schemas.microsoft.com/office/drawing/2014/main" id="{00000000-0008-0000-0000-0000A2D90000}"/>
            </a:ext>
          </a:extLst>
        </xdr:cNvPr>
        <xdr:cNvSpPr>
          <a:spLocks/>
        </xdr:cNvSpPr>
      </xdr:nvSpPr>
      <xdr:spPr bwMode="auto">
        <a:xfrm>
          <a:off x="9525" y="67287961"/>
          <a:ext cx="2358278" cy="454398"/>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0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3175</xdr:colOff>
      <xdr:row>309</xdr:row>
      <xdr:rowOff>163829</xdr:rowOff>
    </xdr:from>
    <xdr:to>
      <xdr:col>3</xdr:col>
      <xdr:colOff>500253</xdr:colOff>
      <xdr:row>314</xdr:row>
      <xdr:rowOff>170615</xdr:rowOff>
    </xdr:to>
    <xdr:sp macro="" textlink="">
      <xdr:nvSpPr>
        <xdr:cNvPr id="55715" name="線吹き出し 2 (枠付き) 68">
          <a:extLst>
            <a:ext uri="{FF2B5EF4-FFF2-40B4-BE49-F238E27FC236}">
              <a16:creationId xmlns:a16="http://schemas.microsoft.com/office/drawing/2014/main" id="{00000000-0008-0000-0000-0000A3D90000}"/>
            </a:ext>
          </a:extLst>
        </xdr:cNvPr>
        <xdr:cNvSpPr>
          <a:spLocks/>
        </xdr:cNvSpPr>
      </xdr:nvSpPr>
      <xdr:spPr bwMode="auto">
        <a:xfrm>
          <a:off x="9525" y="67866184"/>
          <a:ext cx="2358278" cy="1070002"/>
        </a:xfrm>
        <a:prstGeom prst="borderCallout2">
          <a:avLst>
            <a:gd name="adj1" fmla="val 48231"/>
            <a:gd name="adj2" fmla="val 100694"/>
            <a:gd name="adj3" fmla="val 69741"/>
            <a:gd name="adj4" fmla="val 107472"/>
            <a:gd name="adj5" fmla="val 53239"/>
            <a:gd name="adj6" fmla="val 12300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900"/>
            </a:lnSpc>
            <a:defRPr sz="1000"/>
          </a:pPr>
          <a:r>
            <a:rPr lang="ja-JP" altLang="en-US" sz="1000" b="0" i="0" u="none" strike="noStrike" baseline="0">
              <a:solidFill>
                <a:srgbClr val="000000"/>
              </a:solidFill>
              <a:latin typeface="ＭＳ Ｐゴシック"/>
              <a:ea typeface="ＭＳ Ｐゴシック"/>
            </a:rPr>
            <a:t>　付金の種別残高）の消費者向無担保</a:t>
          </a:r>
        </a:p>
        <a:p>
          <a:pPr algn="l" rtl="0">
            <a:lnSpc>
              <a:spcPts val="1000"/>
            </a:lnSpc>
            <a:defRPr sz="1000"/>
          </a:pPr>
          <a:r>
            <a:rPr lang="ja-JP" altLang="en-US" sz="1000" b="0" i="0" u="none" strike="noStrike" baseline="0">
              <a:solidFill>
                <a:srgbClr val="000000"/>
              </a:solidFill>
              <a:latin typeface="ＭＳ Ｐゴシック"/>
              <a:ea typeface="ＭＳ Ｐゴシック"/>
            </a:rPr>
            <a:t>　貸付の件数及び残高と合致することを</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ja-JP" altLang="en-US" sz="1000" b="0" i="0" u="none" strike="noStrike" baseline="0">
              <a:solidFill>
                <a:srgbClr val="000000"/>
              </a:solidFill>
              <a:latin typeface="ＭＳ Ｐゴシック"/>
              <a:ea typeface="ＭＳ Ｐゴシック"/>
            </a:rPr>
            <a:t>　ご確認下さい。</a:t>
          </a:r>
          <a:endParaRPr lang="ja-JP" altLang="en-US"/>
        </a:p>
      </xdr:txBody>
    </xdr:sp>
    <xdr:clientData fPrintsWithSheet="0"/>
  </xdr:twoCellAnchor>
  <xdr:twoCellAnchor>
    <xdr:from>
      <xdr:col>0</xdr:col>
      <xdr:colOff>11430</xdr:colOff>
      <xdr:row>330</xdr:row>
      <xdr:rowOff>11430</xdr:rowOff>
    </xdr:from>
    <xdr:to>
      <xdr:col>3</xdr:col>
      <xdr:colOff>503558</xdr:colOff>
      <xdr:row>334</xdr:row>
      <xdr:rowOff>68053</xdr:rowOff>
    </xdr:to>
    <xdr:sp macro="" textlink="">
      <xdr:nvSpPr>
        <xdr:cNvPr id="55717" name="線吹き出し 2 (枠付き) 68">
          <a:extLst>
            <a:ext uri="{FF2B5EF4-FFF2-40B4-BE49-F238E27FC236}">
              <a16:creationId xmlns:a16="http://schemas.microsoft.com/office/drawing/2014/main" id="{00000000-0008-0000-0000-0000A5D90000}"/>
            </a:ext>
          </a:extLst>
        </xdr:cNvPr>
        <xdr:cNvSpPr>
          <a:spLocks/>
        </xdr:cNvSpPr>
      </xdr:nvSpPr>
      <xdr:spPr bwMode="auto">
        <a:xfrm>
          <a:off x="19050" y="72072874"/>
          <a:ext cx="2358278" cy="900633"/>
        </a:xfrm>
        <a:prstGeom prst="borderCallout2">
          <a:avLst>
            <a:gd name="adj1" fmla="val 48231"/>
            <a:gd name="adj2" fmla="val 100694"/>
            <a:gd name="adj3" fmla="val 55590"/>
            <a:gd name="adj4" fmla="val 108616"/>
            <a:gd name="adj5" fmla="val 58339"/>
            <a:gd name="adj6" fmla="val 124143"/>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900"/>
            </a:lnSpc>
            <a:defRPr sz="1000"/>
          </a:pPr>
          <a:r>
            <a:rPr lang="ja-JP" altLang="en-US" sz="1000" b="0" i="0" u="none" strike="noStrike" baseline="0">
              <a:solidFill>
                <a:srgbClr val="000000"/>
              </a:solidFill>
              <a:latin typeface="ＭＳ Ｐゴシック"/>
              <a:ea typeface="ＭＳ Ｐゴシック"/>
            </a:rPr>
            <a:t>　付金の種別残高）の事業者向無担保</a:t>
          </a:r>
        </a:p>
        <a:p>
          <a:pPr algn="l" rtl="0">
            <a:lnSpc>
              <a:spcPts val="1000"/>
            </a:lnSpc>
            <a:defRPr sz="1000"/>
          </a:pPr>
          <a:r>
            <a:rPr lang="ja-JP" altLang="en-US" sz="1000" b="0" i="0" u="none" strike="noStrike" baseline="0">
              <a:solidFill>
                <a:srgbClr val="000000"/>
              </a:solidFill>
              <a:latin typeface="ＭＳ Ｐゴシック"/>
              <a:ea typeface="ＭＳ Ｐゴシック"/>
            </a:rPr>
            <a:t>　貸付の件数及び残高と合致することを</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ご確認下さい。</a:t>
          </a:r>
          <a:endParaRPr lang="ja-JP" altLang="en-US"/>
        </a:p>
      </xdr:txBody>
    </xdr:sp>
    <xdr:clientData fPrintsWithSheet="0"/>
  </xdr:twoCellAnchor>
  <xdr:twoCellAnchor>
    <xdr:from>
      <xdr:col>0</xdr:col>
      <xdr:colOff>22225</xdr:colOff>
      <xdr:row>325</xdr:row>
      <xdr:rowOff>104775</xdr:rowOff>
    </xdr:from>
    <xdr:to>
      <xdr:col>3</xdr:col>
      <xdr:colOff>511716</xdr:colOff>
      <xdr:row>327</xdr:row>
      <xdr:rowOff>149233</xdr:rowOff>
    </xdr:to>
    <xdr:sp macro="" textlink="">
      <xdr:nvSpPr>
        <xdr:cNvPr id="55718" name="線吹き出し 2 (枠付き) 57">
          <a:extLst>
            <a:ext uri="{FF2B5EF4-FFF2-40B4-BE49-F238E27FC236}">
              <a16:creationId xmlns:a16="http://schemas.microsoft.com/office/drawing/2014/main" id="{00000000-0008-0000-0000-0000A6D90000}"/>
            </a:ext>
          </a:extLst>
        </xdr:cNvPr>
        <xdr:cNvSpPr>
          <a:spLocks/>
        </xdr:cNvSpPr>
      </xdr:nvSpPr>
      <xdr:spPr bwMode="auto">
        <a:xfrm>
          <a:off x="28575" y="71094040"/>
          <a:ext cx="2358278" cy="463923"/>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金額別区分は、必ず様式どおりの金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額別区分に沿ってご記載下さい。</a:t>
          </a:r>
          <a:endParaRPr lang="ja-JP" altLang="en-US"/>
        </a:p>
      </xdr:txBody>
    </xdr:sp>
    <xdr:clientData fPrintsWithSheet="0"/>
  </xdr:twoCellAnchor>
  <xdr:twoCellAnchor>
    <xdr:from>
      <xdr:col>0</xdr:col>
      <xdr:colOff>22225</xdr:colOff>
      <xdr:row>349</xdr:row>
      <xdr:rowOff>174625</xdr:rowOff>
    </xdr:from>
    <xdr:to>
      <xdr:col>3</xdr:col>
      <xdr:colOff>511716</xdr:colOff>
      <xdr:row>353</xdr:row>
      <xdr:rowOff>149690</xdr:rowOff>
    </xdr:to>
    <xdr:sp macro="" textlink="">
      <xdr:nvSpPr>
        <xdr:cNvPr id="55719" name="線吹き出し 2 (枠付き) 68">
          <a:extLst>
            <a:ext uri="{FF2B5EF4-FFF2-40B4-BE49-F238E27FC236}">
              <a16:creationId xmlns:a16="http://schemas.microsoft.com/office/drawing/2014/main" id="{00000000-0008-0000-0000-0000A7D90000}"/>
            </a:ext>
          </a:extLst>
        </xdr:cNvPr>
        <xdr:cNvSpPr>
          <a:spLocks/>
        </xdr:cNvSpPr>
      </xdr:nvSpPr>
      <xdr:spPr bwMode="auto">
        <a:xfrm>
          <a:off x="28575" y="76056004"/>
          <a:ext cx="2358278" cy="820350"/>
        </a:xfrm>
        <a:prstGeom prst="borderCallout2">
          <a:avLst>
            <a:gd name="adj1" fmla="val 48231"/>
            <a:gd name="adj2" fmla="val 100694"/>
            <a:gd name="adj3" fmla="val 69741"/>
            <a:gd name="adj4" fmla="val 107472"/>
            <a:gd name="adj5" fmla="val 71204"/>
            <a:gd name="adj6" fmla="val 12128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② 件数合計及び残高合計が、表１（貸</a:t>
          </a:r>
        </a:p>
        <a:p>
          <a:pPr algn="l" rtl="0">
            <a:lnSpc>
              <a:spcPts val="1100"/>
            </a:lnSpc>
            <a:defRPr sz="1000"/>
          </a:pPr>
          <a:r>
            <a:rPr lang="ja-JP" altLang="en-US" sz="1000" b="0" i="0" u="none" strike="noStrike" baseline="0">
              <a:solidFill>
                <a:srgbClr val="000000"/>
              </a:solidFill>
              <a:latin typeface="ＭＳ Ｐゴシック"/>
              <a:ea typeface="ＭＳ Ｐゴシック"/>
            </a:rPr>
            <a:t>　付金の種別残高）の事業者向無担保</a:t>
          </a:r>
        </a:p>
        <a:p>
          <a:pPr algn="l" rtl="0">
            <a:lnSpc>
              <a:spcPts val="1200"/>
            </a:lnSpc>
            <a:defRPr sz="1000"/>
          </a:pPr>
          <a:r>
            <a:rPr lang="ja-JP" altLang="en-US" sz="1000" b="0" i="0" u="none" strike="noStrike" baseline="0">
              <a:solidFill>
                <a:srgbClr val="000000"/>
              </a:solidFill>
              <a:latin typeface="ＭＳ Ｐゴシック"/>
              <a:ea typeface="ＭＳ Ｐゴシック"/>
            </a:rPr>
            <a:t>　貸付の件数及び残高合致することを</a:t>
          </a:r>
        </a:p>
        <a:p>
          <a:pPr algn="l" rtl="0">
            <a:lnSpc>
              <a:spcPts val="1100"/>
            </a:lnSpc>
            <a:defRPr sz="1000"/>
          </a:pPr>
          <a:r>
            <a:rPr lang="ja-JP" altLang="en-US" sz="1000" b="0" i="0" u="none" strike="noStrike" baseline="0">
              <a:solidFill>
                <a:srgbClr val="000000"/>
              </a:solidFill>
              <a:latin typeface="ＭＳ Ｐゴシック"/>
              <a:ea typeface="ＭＳ Ｐゴシック"/>
            </a:rPr>
            <a:t>　ご確認下さい。</a:t>
          </a:r>
        </a:p>
      </xdr:txBody>
    </xdr:sp>
    <xdr:clientData fPrintsWithSheet="0"/>
  </xdr:twoCellAnchor>
  <xdr:twoCellAnchor>
    <xdr:from>
      <xdr:col>0</xdr:col>
      <xdr:colOff>22225</xdr:colOff>
      <xdr:row>346</xdr:row>
      <xdr:rowOff>47624</xdr:rowOff>
    </xdr:from>
    <xdr:to>
      <xdr:col>3</xdr:col>
      <xdr:colOff>511716</xdr:colOff>
      <xdr:row>348</xdr:row>
      <xdr:rowOff>76199</xdr:rowOff>
    </xdr:to>
    <xdr:sp macro="" textlink="">
      <xdr:nvSpPr>
        <xdr:cNvPr id="55720" name="線吹き出し 2 (枠付き) 57">
          <a:extLst>
            <a:ext uri="{FF2B5EF4-FFF2-40B4-BE49-F238E27FC236}">
              <a16:creationId xmlns:a16="http://schemas.microsoft.com/office/drawing/2014/main" id="{00000000-0008-0000-0000-0000A8D90000}"/>
            </a:ext>
          </a:extLst>
        </xdr:cNvPr>
        <xdr:cNvSpPr>
          <a:spLocks/>
        </xdr:cNvSpPr>
      </xdr:nvSpPr>
      <xdr:spPr bwMode="auto">
        <a:xfrm>
          <a:off x="28575" y="75283918"/>
          <a:ext cx="2358278" cy="454399"/>
        </a:xfrm>
        <a:prstGeom prst="borderCallout2">
          <a:avLst>
            <a:gd name="adj1" fmla="val 50954"/>
            <a:gd name="adj2" fmla="val 100769"/>
            <a:gd name="adj3" fmla="val -16046"/>
            <a:gd name="adj4" fmla="val 105171"/>
            <a:gd name="adj5" fmla="val -134889"/>
            <a:gd name="adj6" fmla="val 11216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金利別区分は、必ず様式どおりの金</a:t>
          </a:r>
        </a:p>
        <a:p>
          <a:pPr algn="l" rtl="0">
            <a:lnSpc>
              <a:spcPts val="1100"/>
            </a:lnSpc>
            <a:defRPr sz="1000"/>
          </a:pPr>
          <a:r>
            <a:rPr lang="ja-JP" altLang="en-US" sz="1000" b="0" i="0" u="none" strike="noStrike" baseline="0">
              <a:solidFill>
                <a:srgbClr val="000000"/>
              </a:solidFill>
              <a:latin typeface="ＭＳ Ｐゴシック"/>
              <a:ea typeface="ＭＳ Ｐゴシック"/>
            </a:rPr>
            <a:t>　利別区分に沿ってご記載下さい。</a:t>
          </a:r>
          <a:endParaRPr lang="ja-JP" altLang="en-US"/>
        </a:p>
      </xdr:txBody>
    </xdr:sp>
    <xdr:clientData fPrintsWithSheet="0"/>
  </xdr:twoCellAnchor>
  <xdr:twoCellAnchor>
    <xdr:from>
      <xdr:col>0</xdr:col>
      <xdr:colOff>38100</xdr:colOff>
      <xdr:row>358</xdr:row>
      <xdr:rowOff>104775</xdr:rowOff>
    </xdr:from>
    <xdr:to>
      <xdr:col>3</xdr:col>
      <xdr:colOff>515036</xdr:colOff>
      <xdr:row>364</xdr:row>
      <xdr:rowOff>95250</xdr:rowOff>
    </xdr:to>
    <xdr:sp macro="" textlink="">
      <xdr:nvSpPr>
        <xdr:cNvPr id="55721" name="正方形/長方形 54">
          <a:extLst>
            <a:ext uri="{FF2B5EF4-FFF2-40B4-BE49-F238E27FC236}">
              <a16:creationId xmlns:a16="http://schemas.microsoft.com/office/drawing/2014/main" id="{00000000-0008-0000-0000-0000A9D90000}"/>
            </a:ext>
          </a:extLst>
        </xdr:cNvPr>
        <xdr:cNvSpPr>
          <a:spLocks noChangeArrowheads="1"/>
        </xdr:cNvSpPr>
      </xdr:nvSpPr>
      <xdr:spPr bwMode="auto">
        <a:xfrm>
          <a:off x="38100" y="77896010"/>
          <a:ext cx="2358278" cy="1155887"/>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【表12　記載上の注意（補足）】</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100"/>
            </a:lnSpc>
            <a:defRPr sz="1000"/>
          </a:pPr>
          <a:r>
            <a:rPr lang="ja-JP" altLang="en-US" sz="1000" b="0" i="0" u="none" strike="noStrike" baseline="0">
              <a:solidFill>
                <a:srgbClr val="000000"/>
              </a:solidFill>
              <a:latin typeface="ＭＳ Ｐゴシック"/>
              <a:ea typeface="ＭＳ Ｐゴシック"/>
            </a:rPr>
            <a:t>頂いた上で、表の太線枠内の各欄に</a:t>
          </a:r>
        </a:p>
        <a:p>
          <a:pPr algn="l" rtl="0">
            <a:lnSpc>
              <a:spcPts val="1200"/>
            </a:lnSpc>
            <a:defRPr sz="1000"/>
          </a:pPr>
          <a:r>
            <a:rPr lang="ja-JP" altLang="en-US" sz="1000" b="0" i="0" u="none" strike="noStrike" baseline="0">
              <a:solidFill>
                <a:srgbClr val="000000"/>
              </a:solidFill>
              <a:latin typeface="ＭＳ Ｐゴシック"/>
              <a:ea typeface="ＭＳ Ｐゴシック"/>
            </a:rPr>
            <a:t>計数をご記載下さい。</a:t>
          </a:r>
          <a:endParaRPr lang="ja-JP" altLang="en-US"/>
        </a:p>
      </xdr:txBody>
    </xdr:sp>
    <xdr:clientData fPrintsWithSheet="0"/>
  </xdr:twoCellAnchor>
  <xdr:twoCellAnchor>
    <xdr:from>
      <xdr:col>0</xdr:col>
      <xdr:colOff>0</xdr:colOff>
      <xdr:row>381</xdr:row>
      <xdr:rowOff>0</xdr:rowOff>
    </xdr:from>
    <xdr:to>
      <xdr:col>3</xdr:col>
      <xdr:colOff>500314</xdr:colOff>
      <xdr:row>383</xdr:row>
      <xdr:rowOff>169468</xdr:rowOff>
    </xdr:to>
    <xdr:sp macro="" textlink="">
      <xdr:nvSpPr>
        <xdr:cNvPr id="55723" name="線吹き出し 2 (枠付き) 68">
          <a:extLst>
            <a:ext uri="{FF2B5EF4-FFF2-40B4-BE49-F238E27FC236}">
              <a16:creationId xmlns:a16="http://schemas.microsoft.com/office/drawing/2014/main" id="{00000000-0008-0000-0000-0000ABD90000}"/>
            </a:ext>
          </a:extLst>
        </xdr:cNvPr>
        <xdr:cNvSpPr>
          <a:spLocks/>
        </xdr:cNvSpPr>
      </xdr:nvSpPr>
      <xdr:spPr bwMode="auto">
        <a:xfrm>
          <a:off x="0" y="82441676"/>
          <a:ext cx="2367803" cy="475690"/>
        </a:xfrm>
        <a:prstGeom prst="borderCallout2">
          <a:avLst>
            <a:gd name="adj1" fmla="val 27907"/>
            <a:gd name="adj2" fmla="val 100801"/>
            <a:gd name="adj3" fmla="val 27907"/>
            <a:gd name="adj4" fmla="val 108801"/>
            <a:gd name="adj5" fmla="val 27907"/>
            <a:gd name="adj6" fmla="val 11480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① 　１件当たり平均貸付残高の単位は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0</xdr:colOff>
      <xdr:row>394</xdr:row>
      <xdr:rowOff>205408</xdr:rowOff>
    </xdr:from>
    <xdr:to>
      <xdr:col>3</xdr:col>
      <xdr:colOff>500314</xdr:colOff>
      <xdr:row>397</xdr:row>
      <xdr:rowOff>152400</xdr:rowOff>
    </xdr:to>
    <xdr:sp macro="" textlink="">
      <xdr:nvSpPr>
        <xdr:cNvPr id="55724" name="線吹き出し 2 (枠付き) 68">
          <a:extLst>
            <a:ext uri="{FF2B5EF4-FFF2-40B4-BE49-F238E27FC236}">
              <a16:creationId xmlns:a16="http://schemas.microsoft.com/office/drawing/2014/main" id="{00000000-0008-0000-0000-0000ACD90000}"/>
            </a:ext>
          </a:extLst>
        </xdr:cNvPr>
        <xdr:cNvSpPr>
          <a:spLocks/>
        </xdr:cNvSpPr>
      </xdr:nvSpPr>
      <xdr:spPr bwMode="auto">
        <a:xfrm>
          <a:off x="0" y="85209529"/>
          <a:ext cx="2367803" cy="466165"/>
        </a:xfrm>
        <a:prstGeom prst="borderCallout2">
          <a:avLst>
            <a:gd name="adj1" fmla="val 27907"/>
            <a:gd name="adj2" fmla="val 100801"/>
            <a:gd name="adj3" fmla="val 27907"/>
            <a:gd name="adj4" fmla="val 108801"/>
            <a:gd name="adj5" fmla="val 27907"/>
            <a:gd name="adj6" fmla="val 11480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当該年度平均貸付残高の単位は</a:t>
          </a:r>
        </a:p>
        <a:p>
          <a:pPr algn="l" rtl="0">
            <a:lnSpc>
              <a:spcPts val="1100"/>
            </a:lnSpc>
            <a:defRPr sz="1000"/>
          </a:pPr>
          <a:r>
            <a:rPr lang="ja-JP" altLang="en-US" sz="1000" b="0" i="0" u="none" strike="noStrike" baseline="0">
              <a:solidFill>
                <a:srgbClr val="000000"/>
              </a:solidFill>
              <a:latin typeface="ＭＳ Ｐゴシック"/>
              <a:ea typeface="ＭＳ Ｐゴシック"/>
            </a:rPr>
            <a:t>　千円単位でご記入下さい｡</a:t>
          </a:r>
          <a:endParaRPr lang="ja-JP" altLang="en-US"/>
        </a:p>
      </xdr:txBody>
    </xdr:sp>
    <xdr:clientData fPrintsWithSheet="0"/>
  </xdr:twoCellAnchor>
  <xdr:twoCellAnchor>
    <xdr:from>
      <xdr:col>0</xdr:col>
      <xdr:colOff>3175</xdr:colOff>
      <xdr:row>410</xdr:row>
      <xdr:rowOff>92075</xdr:rowOff>
    </xdr:from>
    <xdr:to>
      <xdr:col>3</xdr:col>
      <xdr:colOff>500253</xdr:colOff>
      <xdr:row>415</xdr:row>
      <xdr:rowOff>335395</xdr:rowOff>
    </xdr:to>
    <xdr:sp macro="" textlink="">
      <xdr:nvSpPr>
        <xdr:cNvPr id="55725" name="正方形/長方形 54">
          <a:extLst>
            <a:ext uri="{FF2B5EF4-FFF2-40B4-BE49-F238E27FC236}">
              <a16:creationId xmlns:a16="http://schemas.microsoft.com/office/drawing/2014/main" id="{00000000-0008-0000-0000-0000ADD90000}"/>
            </a:ext>
          </a:extLst>
        </xdr:cNvPr>
        <xdr:cNvSpPr>
          <a:spLocks noChangeArrowheads="1"/>
        </xdr:cNvSpPr>
      </xdr:nvSpPr>
      <xdr:spPr bwMode="auto">
        <a:xfrm>
          <a:off x="9525" y="86988361"/>
          <a:ext cx="2361334" cy="1585479"/>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【表14　記載上の注意（補足）】</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表下の（記載上の注意）をよくお読み</a:t>
          </a:r>
        </a:p>
        <a:p>
          <a:pPr algn="l" rtl="0">
            <a:lnSpc>
              <a:spcPts val="1200"/>
            </a:lnSpc>
            <a:defRPr sz="1000"/>
          </a:pPr>
          <a:r>
            <a:rPr lang="ja-JP" altLang="en-US" sz="1000" b="0" i="0" u="none" strike="noStrike" baseline="0">
              <a:solidFill>
                <a:srgbClr val="000000"/>
              </a:solidFill>
              <a:latin typeface="ＭＳ Ｐゴシック"/>
              <a:ea typeface="ＭＳ Ｐゴシック"/>
            </a:rPr>
            <a:t>頂いた上で、該当する項目の左の欄に</a:t>
          </a:r>
        </a:p>
        <a:p>
          <a:pPr algn="l" rtl="0">
            <a:lnSpc>
              <a:spcPts val="1100"/>
            </a:lnSpc>
            <a:defRPr sz="1000"/>
          </a:pPr>
          <a:r>
            <a:rPr lang="ja-JP" altLang="en-US" sz="1000" b="0" i="0" u="none" strike="noStrike" baseline="0">
              <a:solidFill>
                <a:srgbClr val="000000"/>
              </a:solidFill>
              <a:latin typeface="ＭＳ Ｐゴシック"/>
              <a:ea typeface="ＭＳ Ｐゴシック"/>
            </a:rPr>
            <a:t>○印をご記載下さい。</a:t>
          </a:r>
        </a:p>
        <a:p>
          <a:pPr algn="l" rtl="0">
            <a:lnSpc>
              <a:spcPts val="1100"/>
            </a:lnSpc>
            <a:defRPr sz="1000"/>
          </a:pPr>
          <a:r>
            <a:rPr lang="ja-JP" altLang="en-US" sz="1000" b="0" i="0" u="none" strike="noStrike" baseline="0">
              <a:solidFill>
                <a:srgbClr val="000000"/>
              </a:solidFill>
              <a:latin typeface="ＭＳ Ｐゴシック"/>
              <a:ea typeface="ＭＳ Ｐゴシック"/>
            </a:rPr>
            <a:t>※　1～1</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に該当がない場合、必ず</a:t>
          </a:r>
        </a:p>
        <a:p>
          <a:pPr algn="l" rtl="0">
            <a:lnSpc>
              <a:spcPts val="1200"/>
            </a:lnSpc>
            <a:defRPr sz="1000"/>
          </a:pPr>
          <a:r>
            <a:rPr lang="ja-JP" altLang="en-US" sz="1000" b="0" i="0" u="none" strike="noStrike" baseline="0">
              <a:solidFill>
                <a:srgbClr val="000000"/>
              </a:solidFill>
              <a:latin typeface="ＭＳ Ｐゴシック"/>
              <a:ea typeface="ＭＳ Ｐゴシック"/>
            </a:rPr>
            <a:t>　「1</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」の左の欄に○印をご記載下さ</a:t>
          </a:r>
        </a:p>
        <a:p>
          <a:pPr algn="l" rtl="0">
            <a:lnSpc>
              <a:spcPts val="1100"/>
            </a:lnSpc>
            <a:defRPr sz="1000"/>
          </a:pPr>
          <a:r>
            <a:rPr lang="ja-JP" altLang="en-US" sz="1000" b="0" i="0" u="none" strike="noStrike" baseline="0">
              <a:solidFill>
                <a:srgbClr val="000000"/>
              </a:solidFill>
              <a:latin typeface="ＭＳ Ｐゴシック"/>
              <a:ea typeface="ＭＳ Ｐゴシック"/>
            </a:rPr>
            <a:t>　い。</a:t>
          </a:r>
          <a:endParaRPr lang="ja-JP" altLang="en-US"/>
        </a:p>
      </xdr:txBody>
    </xdr:sp>
    <xdr:clientData fPrintsWithSheet="0"/>
  </xdr:twoCellAnchor>
  <xdr:twoCellAnchor>
    <xdr:from>
      <xdr:col>0</xdr:col>
      <xdr:colOff>0</xdr:colOff>
      <xdr:row>416</xdr:row>
      <xdr:rowOff>140450</xdr:rowOff>
    </xdr:from>
    <xdr:to>
      <xdr:col>3</xdr:col>
      <xdr:colOff>511767</xdr:colOff>
      <xdr:row>418</xdr:row>
      <xdr:rowOff>392551</xdr:rowOff>
    </xdr:to>
    <xdr:sp macro="" textlink="">
      <xdr:nvSpPr>
        <xdr:cNvPr id="55727" name="線吹き出し 2 (枠付き) 68">
          <a:extLst>
            <a:ext uri="{FF2B5EF4-FFF2-40B4-BE49-F238E27FC236}">
              <a16:creationId xmlns:a16="http://schemas.microsoft.com/office/drawing/2014/main" id="{00000000-0008-0000-0000-0000AFD90000}"/>
            </a:ext>
          </a:extLst>
        </xdr:cNvPr>
        <xdr:cNvSpPr>
          <a:spLocks/>
        </xdr:cNvSpPr>
      </xdr:nvSpPr>
      <xdr:spPr bwMode="auto">
        <a:xfrm>
          <a:off x="0" y="88808502"/>
          <a:ext cx="2389909" cy="1069398"/>
        </a:xfrm>
        <a:prstGeom prst="borderCallout2">
          <a:avLst>
            <a:gd name="adj1" fmla="val 10620"/>
            <a:gd name="adj2" fmla="val 103176"/>
            <a:gd name="adj3" fmla="val 10620"/>
            <a:gd name="adj4" fmla="val 109523"/>
            <a:gd name="adj5" fmla="val 10620"/>
            <a:gd name="adj6" fmla="val 11388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①　平成21年7月1日に(社)日本クレジッ</a:t>
          </a:r>
        </a:p>
        <a:p>
          <a:pPr algn="l" rtl="0">
            <a:lnSpc>
              <a:spcPts val="1200"/>
            </a:lnSpc>
            <a:defRPr sz="1000"/>
          </a:pPr>
          <a:r>
            <a:rPr lang="ja-JP" altLang="en-US" sz="1000" b="0" i="0" u="none" strike="noStrike" baseline="0">
              <a:solidFill>
                <a:srgbClr val="000000"/>
              </a:solidFill>
              <a:latin typeface="ＭＳ Ｐゴシック"/>
              <a:ea typeface="ＭＳ Ｐゴシック"/>
            </a:rPr>
            <a:t>　ト協会が設立されたことに伴い、(社)全</a:t>
          </a:r>
        </a:p>
        <a:p>
          <a:pPr algn="l" rtl="0">
            <a:lnSpc>
              <a:spcPts val="1200"/>
            </a:lnSpc>
            <a:defRPr sz="1000"/>
          </a:pPr>
          <a:r>
            <a:rPr lang="ja-JP" altLang="en-US" sz="1000" b="0" i="0" u="none" strike="noStrike" baseline="0">
              <a:solidFill>
                <a:srgbClr val="000000"/>
              </a:solidFill>
              <a:latin typeface="ＭＳ Ｐゴシック"/>
              <a:ea typeface="ＭＳ Ｐゴシック"/>
            </a:rPr>
            <a:t>　国信販協会に加盟していた業者で、</a:t>
          </a:r>
        </a:p>
        <a:p>
          <a:pPr algn="l" rtl="0">
            <a:lnSpc>
              <a:spcPts val="1200"/>
            </a:lnSpc>
            <a:defRPr sz="1000"/>
          </a:pPr>
          <a:r>
            <a:rPr lang="ja-JP" altLang="en-US" sz="1000" b="0" i="0" u="none" strike="noStrike" baseline="0">
              <a:solidFill>
                <a:srgbClr val="000000"/>
              </a:solidFill>
              <a:latin typeface="ＭＳ Ｐゴシック"/>
              <a:ea typeface="ＭＳ Ｐゴシック"/>
            </a:rPr>
            <a:t>　一般社団法人日本クレジット協会に加</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盟している業者は「４」の左の欄に○印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をご記載下さい。</a:t>
          </a:r>
          <a:endParaRPr lang="ja-JP" altLang="en-US"/>
        </a:p>
      </xdr:txBody>
    </xdr:sp>
    <xdr:clientData fPrintsWithSheet="0"/>
  </xdr:twoCellAnchor>
  <xdr:twoCellAnchor>
    <xdr:from>
      <xdr:col>0</xdr:col>
      <xdr:colOff>3175</xdr:colOff>
      <xdr:row>425</xdr:row>
      <xdr:rowOff>59055</xdr:rowOff>
    </xdr:from>
    <xdr:to>
      <xdr:col>3</xdr:col>
      <xdr:colOff>514897</xdr:colOff>
      <xdr:row>426</xdr:row>
      <xdr:rowOff>295346</xdr:rowOff>
    </xdr:to>
    <xdr:sp macro="" textlink="">
      <xdr:nvSpPr>
        <xdr:cNvPr id="55729" name="線吹き出し 2 (枠付き) 68">
          <a:extLst>
            <a:ext uri="{FF2B5EF4-FFF2-40B4-BE49-F238E27FC236}">
              <a16:creationId xmlns:a16="http://schemas.microsoft.com/office/drawing/2014/main" id="{00000000-0008-0000-0000-0000B1D90000}"/>
            </a:ext>
          </a:extLst>
        </xdr:cNvPr>
        <xdr:cNvSpPr>
          <a:spLocks/>
        </xdr:cNvSpPr>
      </xdr:nvSpPr>
      <xdr:spPr bwMode="auto">
        <a:xfrm>
          <a:off x="9525" y="92052198"/>
          <a:ext cx="2389909" cy="1059872"/>
        </a:xfrm>
        <a:prstGeom prst="borderCallout2">
          <a:avLst>
            <a:gd name="adj1" fmla="val 17648"/>
            <a:gd name="adj2" fmla="val 103176"/>
            <a:gd name="adj3" fmla="val 17648"/>
            <a:gd name="adj4" fmla="val 109523"/>
            <a:gd name="adj5" fmla="val 17648"/>
            <a:gd name="adj6" fmla="val 11388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blurRad="50800" dist="38100" dir="2700000" algn="tl" rotWithShape="0">
            <a:srgbClr val="000000">
              <a:alpha val="39999"/>
            </a:srgbClr>
          </a:outerShdw>
        </a:effectLst>
      </xdr:spPr>
      <xdr:txBody>
        <a:bodyPr vertOverflow="clip" wrap="square" lIns="36000" tIns="45720" rIns="0" bIns="4572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②　日賦貸金業の登録を受けている場</a:t>
          </a:r>
        </a:p>
        <a:p>
          <a:pPr algn="l" rtl="0">
            <a:lnSpc>
              <a:spcPts val="1100"/>
            </a:lnSpc>
            <a:defRPr sz="1000"/>
          </a:pPr>
          <a:r>
            <a:rPr lang="ja-JP" altLang="en-US" sz="1000" b="0" i="0" u="none" strike="noStrike" baseline="0">
              <a:solidFill>
                <a:srgbClr val="000000"/>
              </a:solidFill>
              <a:latin typeface="ＭＳ Ｐゴシック"/>
              <a:ea typeface="ＭＳ Ｐゴシック"/>
            </a:rPr>
            <a:t>　合、「1</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」の左の欄に○印をご記載下</a:t>
          </a:r>
        </a:p>
        <a:p>
          <a:pPr algn="l" rtl="0">
            <a:lnSpc>
              <a:spcPts val="1200"/>
            </a:lnSpc>
            <a:defRPr sz="1000"/>
          </a:pPr>
          <a:r>
            <a:rPr lang="ja-JP" altLang="en-US" sz="1000" b="0" i="0" u="none" strike="noStrike" baseline="0">
              <a:solidFill>
                <a:srgbClr val="000000"/>
              </a:solidFill>
              <a:latin typeface="ＭＳ Ｐゴシック"/>
              <a:ea typeface="ＭＳ Ｐゴシック"/>
            </a:rPr>
            <a:t>　さい。</a:t>
          </a:r>
          <a:endParaRPr lang="ja-JP" altLang="en-US"/>
        </a:p>
      </xdr:txBody>
    </xdr:sp>
    <xdr:clientData fPrintsWithSheet="0"/>
  </xdr:twoCellAnchor>
  <xdr:twoCellAnchor>
    <xdr:from>
      <xdr:col>0</xdr:col>
      <xdr:colOff>11430</xdr:colOff>
      <xdr:row>0</xdr:row>
      <xdr:rowOff>145676</xdr:rowOff>
    </xdr:from>
    <xdr:to>
      <xdr:col>3</xdr:col>
      <xdr:colOff>503558</xdr:colOff>
      <xdr:row>9</xdr:row>
      <xdr:rowOff>190500</xdr:rowOff>
    </xdr:to>
    <xdr:sp macro="" textlink="">
      <xdr:nvSpPr>
        <xdr:cNvPr id="55645" name="テキスト ボックス 3">
          <a:extLst>
            <a:ext uri="{FF2B5EF4-FFF2-40B4-BE49-F238E27FC236}">
              <a16:creationId xmlns:a16="http://schemas.microsoft.com/office/drawing/2014/main" id="{00000000-0008-0000-0000-00005DD90000}"/>
            </a:ext>
          </a:extLst>
        </xdr:cNvPr>
        <xdr:cNvSpPr txBox="1">
          <a:spLocks noChangeArrowheads="1"/>
        </xdr:cNvSpPr>
      </xdr:nvSpPr>
      <xdr:spPr bwMode="auto">
        <a:xfrm>
          <a:off x="19050" y="145676"/>
          <a:ext cx="2358278" cy="1972236"/>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a:ln>
        <a:effectLst>
          <a:outerShdw blurRad="50800" dist="38100" dir="2700000" algn="tl" rotWithShape="0">
            <a:srgbClr val="000000">
              <a:alpha val="39999"/>
            </a:srgbClr>
          </a:outerShdw>
        </a:effectLst>
      </xdr:spPr>
      <xdr:txBody>
        <a:bodyPr vertOverflow="clip" wrap="square" lIns="72000" tIns="45720" rIns="0" bIns="45720" anchor="t" upright="1"/>
        <a:lstStyle/>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【記載上の注意（補足）】</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以下の注意点を参考にご記載下さい。</a:t>
          </a:r>
        </a:p>
        <a:p>
          <a:pPr algn="l" rtl="0">
            <a:lnSpc>
              <a:spcPts val="1100"/>
            </a:lnSpc>
            <a:defRPr sz="1000"/>
          </a:pPr>
          <a:r>
            <a:rPr lang="ja-JP" altLang="en-US" sz="1000" b="0" i="0" u="none" strike="noStrike" baseline="0">
              <a:solidFill>
                <a:srgbClr val="000000"/>
              </a:solidFill>
              <a:latin typeface="ＭＳ ゴシック"/>
              <a:ea typeface="ＭＳ ゴシック"/>
            </a:rPr>
            <a:t>　全ての記載が完了後、エラーの表示がないことをご確認いただき、登録行政</a:t>
          </a:r>
        </a:p>
        <a:p>
          <a:pPr algn="l" rtl="0">
            <a:lnSpc>
              <a:spcPts val="1100"/>
            </a:lnSpc>
            <a:defRPr sz="1000"/>
          </a:pPr>
          <a:r>
            <a:rPr lang="ja-JP" altLang="en-US" sz="1000" b="0" i="0" u="none" strike="noStrike" baseline="0">
              <a:solidFill>
                <a:srgbClr val="000000"/>
              </a:solidFill>
              <a:latin typeface="ＭＳ ゴシック"/>
              <a:ea typeface="ＭＳ ゴシック"/>
            </a:rPr>
            <a:t>庁にご提出下さい。</a:t>
          </a:r>
        </a:p>
        <a:p>
          <a:pPr algn="l" rtl="0">
            <a:lnSpc>
              <a:spcPts val="1000"/>
            </a:lnSpc>
            <a:defRPr sz="1000"/>
          </a:pPr>
          <a:r>
            <a:rPr lang="ja-JP" altLang="en-US" sz="1000" b="0" i="0" u="none" strike="noStrike" baseline="0">
              <a:solidFill>
                <a:srgbClr val="000000"/>
              </a:solidFill>
              <a:latin typeface="ＭＳ ゴシック"/>
              <a:ea typeface="ＭＳ ゴシック"/>
            </a:rPr>
            <a:t>（書面提出の場合は、このファイルを印刷の上、ご提出ください。このコメント欄や確認ボタン等は　非印刷設定となっています。）</a:t>
          </a:r>
        </a:p>
      </xdr:txBody>
    </xdr:sp>
    <xdr:clientData fPrintsWithSheet="0"/>
  </xdr:twoCellAnchor>
  <xdr:twoCellAnchor>
    <xdr:from>
      <xdr:col>45</xdr:col>
      <xdr:colOff>14409</xdr:colOff>
      <xdr:row>15</xdr:row>
      <xdr:rowOff>44824</xdr:rowOff>
    </xdr:from>
    <xdr:to>
      <xdr:col>46</xdr:col>
      <xdr:colOff>1063288</xdr:colOff>
      <xdr:row>21</xdr:row>
      <xdr:rowOff>44825</xdr:rowOff>
    </xdr:to>
    <xdr:sp macro="" textlink="">
      <xdr:nvSpPr>
        <xdr:cNvPr id="96" name="線吹き出し 2 (枠付き) 56">
          <a:extLst>
            <a:ext uri="{FF2B5EF4-FFF2-40B4-BE49-F238E27FC236}">
              <a16:creationId xmlns:a16="http://schemas.microsoft.com/office/drawing/2014/main" id="{00000000-0008-0000-0000-000060000000}"/>
            </a:ext>
          </a:extLst>
        </xdr:cNvPr>
        <xdr:cNvSpPr>
          <a:spLocks/>
        </xdr:cNvSpPr>
      </xdr:nvSpPr>
      <xdr:spPr bwMode="auto">
        <a:xfrm>
          <a:off x="9192027" y="3249706"/>
          <a:ext cx="3134444" cy="1277472"/>
        </a:xfrm>
        <a:prstGeom prst="borderCallout2">
          <a:avLst>
            <a:gd name="adj1" fmla="val 50993"/>
            <a:gd name="adj2" fmla="val -1136"/>
            <a:gd name="adj3" fmla="val 23141"/>
            <a:gd name="adj4" fmla="val -35793"/>
            <a:gd name="adj5" fmla="val 95025"/>
            <a:gd name="adj6" fmla="val -7657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en-US" altLang="ja-JP" sz="1100" b="0" i="0" baseline="0">
              <a:effectLst/>
              <a:latin typeface="+mn-lt"/>
              <a:ea typeface="+mn-ea"/>
              <a:cs typeface="+mn-cs"/>
            </a:rPr>
            <a:t>※</a:t>
          </a:r>
          <a:r>
            <a:rPr lang="ja-JP" altLang="ja-JP" sz="1100" b="0" i="0" baseline="0">
              <a:effectLst/>
              <a:latin typeface="+mn-lt"/>
              <a:ea typeface="+mn-ea"/>
              <a:cs typeface="+mn-cs"/>
            </a:rPr>
            <a:t>自動反映した行政庁名を変更する場合、登録番号</a:t>
          </a:r>
          <a:endParaRPr lang="en-US" altLang="ja-JP" sz="1100" b="0" i="0" baseline="0">
            <a:effectLst/>
            <a:latin typeface="+mn-lt"/>
            <a:ea typeface="+mn-ea"/>
            <a:cs typeface="+mn-cs"/>
          </a:endParaRPr>
        </a:p>
        <a:p>
          <a:pPr rtl="0"/>
          <a:r>
            <a:rPr lang="ja-JP" altLang="ja-JP" sz="1100" b="0" i="0" baseline="0">
              <a:effectLst/>
              <a:latin typeface="+mn-lt"/>
              <a:ea typeface="+mn-ea"/>
              <a:cs typeface="+mn-cs"/>
            </a:rPr>
            <a:t>の行政庁名だけプルダウンから個別に選択し直し</a:t>
          </a:r>
          <a:endParaRPr lang="en-US" altLang="ja-JP" sz="1100" b="0" i="0" baseline="0">
            <a:effectLst/>
            <a:latin typeface="+mn-lt"/>
            <a:ea typeface="+mn-ea"/>
            <a:cs typeface="+mn-cs"/>
          </a:endParaRPr>
        </a:p>
        <a:p>
          <a:pPr rtl="0"/>
          <a:r>
            <a:rPr lang="ja-JP" altLang="ja-JP" sz="1100" b="0" i="0" baseline="0">
              <a:effectLst/>
              <a:latin typeface="+mn-lt"/>
              <a:ea typeface="+mn-ea"/>
              <a:cs typeface="+mn-cs"/>
            </a:rPr>
            <a:t>てください。</a:t>
          </a:r>
          <a:endParaRPr lang="ja-JP" altLang="ja-JP" sz="1000">
            <a:effectLst/>
          </a:endParaRPr>
        </a:p>
        <a:p>
          <a:pPr rtl="0"/>
          <a:r>
            <a:rPr lang="ja-JP" altLang="ja-JP" sz="1100" b="0" i="0" baseline="0">
              <a:effectLst/>
              <a:latin typeface="+mn-lt"/>
              <a:ea typeface="+mn-ea"/>
              <a:cs typeface="+mn-cs"/>
            </a:rPr>
            <a:t>　（</a:t>
          </a:r>
          <a:r>
            <a:rPr lang="en-US" altLang="ja-JP" sz="1100" b="0" i="0" u="sng" baseline="0">
              <a:solidFill>
                <a:srgbClr val="FF00FF"/>
              </a:solidFill>
              <a:effectLst/>
              <a:latin typeface="+mn-lt"/>
              <a:ea typeface="+mn-ea"/>
              <a:cs typeface="+mn-cs"/>
            </a:rPr>
            <a:t>※</a:t>
          </a:r>
          <a:r>
            <a:rPr lang="ja-JP" altLang="ja-JP" sz="1100" b="0" i="0" u="sng" baseline="0">
              <a:solidFill>
                <a:srgbClr val="FF00FF"/>
              </a:solidFill>
              <a:effectLst/>
              <a:latin typeface="+mn-lt"/>
              <a:ea typeface="+mn-ea"/>
              <a:cs typeface="+mn-cs"/>
            </a:rPr>
            <a:t>この場合、自動反映機能はなくなります</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xdr:from>
      <xdr:col>0</xdr:col>
      <xdr:colOff>0</xdr:colOff>
      <xdr:row>236</xdr:row>
      <xdr:rowOff>0</xdr:rowOff>
    </xdr:from>
    <xdr:to>
      <xdr:col>3</xdr:col>
      <xdr:colOff>534143</xdr:colOff>
      <xdr:row>249</xdr:row>
      <xdr:rowOff>280006</xdr:rowOff>
    </xdr:to>
    <xdr:sp macro="" textlink="">
      <xdr:nvSpPr>
        <xdr:cNvPr id="97" name="正方形/長方形 54">
          <a:extLst>
            <a:ext uri="{FF2B5EF4-FFF2-40B4-BE49-F238E27FC236}">
              <a16:creationId xmlns:a16="http://schemas.microsoft.com/office/drawing/2014/main" id="{00000000-0008-0000-0000-000061000000}"/>
            </a:ext>
          </a:extLst>
        </xdr:cNvPr>
        <xdr:cNvSpPr>
          <a:spLocks noChangeArrowheads="1"/>
        </xdr:cNvSpPr>
      </xdr:nvSpPr>
      <xdr:spPr bwMode="auto">
        <a:xfrm>
          <a:off x="0" y="49530000"/>
          <a:ext cx="2408020" cy="5663683"/>
        </a:xfrm>
        <a:prstGeom prst="rect">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表６　貸付種別の説明</a:t>
          </a:r>
          <a:r>
            <a:rPr lang="en-US" altLang="ja-JP"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貸付種別の概要は以下の通りです。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略記なので、詳細は、施行規則の原文を</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確認して下さい。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下記の記載は表の項目順序に</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従って記載してあります。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defRPr sz="1000"/>
          </a:pP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除外貸付</a:t>
          </a:r>
          <a:r>
            <a:rPr lang="en-US" altLang="ja-JP" sz="1000" b="0" i="0" u="none" strike="noStrike" baseline="0">
              <a:solidFill>
                <a:srgbClr val="FF0000"/>
              </a:solidFill>
              <a:latin typeface="ＭＳ Ｐゴシック"/>
              <a:ea typeface="ＭＳ Ｐゴシック"/>
            </a:rPr>
            <a:t>】</a:t>
          </a:r>
        </a:p>
        <a:p>
          <a:pPr algn="l" rtl="0">
            <a:lnSpc>
              <a:spcPts val="1100"/>
            </a:lnSpc>
            <a:defRPr sz="1000"/>
          </a:pP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住宅ﾛｰﾝ又は住宅のﾘﾌｫｰﾑﾛｰﾝ</a:t>
          </a:r>
          <a:endParaRPr lang="en-US" altLang="ja-JP" sz="900" b="0" i="0" u="none" strike="noStrike" baseline="0">
            <a:solidFill>
              <a:srgbClr val="000000"/>
            </a:solidFill>
            <a:latin typeface="+mn-ea"/>
            <a:ea typeface="+mn-ea"/>
          </a:endParaRPr>
        </a:p>
        <a:p>
          <a:pPr algn="l" rtl="0">
            <a:lnSpc>
              <a:spcPts val="1100"/>
            </a:lnSpc>
            <a:defRPr sz="1000"/>
          </a:pPr>
          <a:r>
            <a:rPr lang="en-US" altLang="ja-JP" sz="900" b="0" i="0" baseline="0">
              <a:latin typeface="+mn-ea"/>
              <a:ea typeface="+mn-ea"/>
              <a:cs typeface="+mn-cs"/>
            </a:rPr>
            <a:t>(2)</a:t>
          </a:r>
          <a:r>
            <a:rPr lang="ja-JP" altLang="ja-JP" sz="900" b="0" i="0" baseline="0">
              <a:latin typeface="+mn-ea"/>
              <a:ea typeface="+mn-ea"/>
              <a:cs typeface="+mn-cs"/>
            </a:rPr>
            <a:t>住宅ﾛｰﾝ又は住宅のﾘﾌｫｰﾑﾛｰﾝ</a:t>
          </a:r>
          <a:r>
            <a:rPr lang="ja-JP" altLang="en-US" sz="900" b="0" i="0" baseline="0">
              <a:latin typeface="+mn-ea"/>
              <a:ea typeface="+mn-ea"/>
              <a:cs typeface="+mn-cs"/>
            </a:rPr>
            <a:t>のつなぎ融資</a:t>
          </a:r>
          <a:endParaRPr lang="en-US" altLang="ja-JP" sz="900" b="0" i="0" baseline="0">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自動車購入のための自動車担保ﾛｰﾝ</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(4)</a:t>
          </a:r>
          <a:r>
            <a:rPr lang="ja-JP" altLang="en-US" sz="900" b="0" i="0" u="none" strike="noStrike" baseline="0">
              <a:solidFill>
                <a:srgbClr val="000000"/>
              </a:solidFill>
              <a:latin typeface="+mn-ea"/>
              <a:ea typeface="+mn-ea"/>
              <a:cs typeface="+mn-cs"/>
            </a:rPr>
            <a:t>高額医療費</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(5)</a:t>
          </a:r>
          <a:r>
            <a:rPr lang="ja-JP" altLang="en-US" sz="900" b="0" i="0" u="none" strike="noStrike" baseline="0">
              <a:solidFill>
                <a:srgbClr val="000000"/>
              </a:solidFill>
              <a:latin typeface="+mn-ea"/>
              <a:ea typeface="+mn-ea"/>
              <a:cs typeface="+mn-cs"/>
            </a:rPr>
            <a:t>金商法に定める一定の有価証券担保貸付け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(6)</a:t>
          </a:r>
          <a:r>
            <a:rPr lang="ja-JP" altLang="en-US" sz="900" b="0" i="0" u="none" strike="noStrike" baseline="0">
              <a:solidFill>
                <a:srgbClr val="000000"/>
              </a:solidFill>
              <a:latin typeface="+mn-ea"/>
              <a:ea typeface="+mn-ea"/>
              <a:cs typeface="+mn-cs"/>
            </a:rPr>
            <a:t>返済能力を超えない不動産貸付け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（居住用不動産等は除外</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(7)</a:t>
          </a:r>
          <a:r>
            <a:rPr lang="ja-JP" altLang="en-US" sz="900" b="0" i="0" u="none" strike="noStrike" baseline="0">
              <a:solidFill>
                <a:srgbClr val="000000"/>
              </a:solidFill>
              <a:latin typeface="+mn-ea"/>
              <a:ea typeface="+mn-ea"/>
              <a:cs typeface="+mn-cs"/>
            </a:rPr>
            <a:t>売却予定不動産による弁済予定の契約</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（顧客の返済能力を超えないもの</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(8)</a:t>
          </a:r>
          <a:r>
            <a:rPr lang="ja-JP" altLang="en-US" sz="900" b="0" i="0" u="none" strike="noStrike" baseline="0">
              <a:solidFill>
                <a:srgbClr val="000000"/>
              </a:solidFill>
              <a:latin typeface="+mn-ea"/>
              <a:ea typeface="+mn-ea"/>
              <a:cs typeface="+mn-cs"/>
            </a:rPr>
            <a:t>手形割引や金商業者が行う一定の</a:t>
          </a:r>
          <a:endParaRPr lang="en-US" altLang="ja-JP" sz="900" b="0" i="0" u="none" strike="noStrike" baseline="0">
            <a:solidFill>
              <a:srgbClr val="000000"/>
            </a:solidFill>
            <a:latin typeface="+mn-ea"/>
            <a:ea typeface="+mn-ea"/>
            <a:cs typeface="+mn-cs"/>
          </a:endParaRPr>
        </a:p>
        <a:p>
          <a:pPr algn="l" rtl="0">
            <a:lnSpc>
              <a:spcPts val="1100"/>
            </a:lnSpc>
            <a:defRPr sz="1000"/>
          </a:pPr>
          <a:r>
            <a:rPr lang="ja-JP" altLang="en-US" sz="900" b="0" i="0" u="none" strike="noStrike" baseline="0">
              <a:solidFill>
                <a:srgbClr val="000000"/>
              </a:solidFill>
              <a:latin typeface="+mn-ea"/>
              <a:ea typeface="+mn-ea"/>
              <a:cs typeface="+mn-cs"/>
            </a:rPr>
            <a:t>　　有価証券担保ローン・媒介契約</a:t>
          </a:r>
          <a:endParaRPr lang="en-US" altLang="ja-JP" sz="900" b="0" i="0" u="none" strike="noStrike" baseline="0">
            <a:solidFill>
              <a:srgbClr val="000000"/>
            </a:solidFill>
            <a:latin typeface="+mn-ea"/>
            <a:ea typeface="+mn-ea"/>
            <a:cs typeface="+mn-cs"/>
          </a:endParaRPr>
        </a:p>
        <a:p>
          <a:pPr algn="l" rtl="0">
            <a:lnSpc>
              <a:spcPts val="1100"/>
            </a:lnSpc>
            <a:defRPr sz="1000"/>
          </a:pP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1000" b="0" i="0" u="none" strike="noStrike" baseline="0">
              <a:solidFill>
                <a:srgbClr val="FF0000"/>
              </a:solidFill>
              <a:latin typeface="+mn-ea"/>
              <a:ea typeface="+mn-ea"/>
              <a:cs typeface="+mn-cs"/>
            </a:rPr>
            <a:t>【</a:t>
          </a:r>
          <a:r>
            <a:rPr lang="ja-JP" altLang="en-US" sz="1000" b="0" i="0" u="none" strike="noStrike" baseline="0">
              <a:solidFill>
                <a:srgbClr val="FF0000"/>
              </a:solidFill>
              <a:latin typeface="+mn-ea"/>
              <a:ea typeface="+mn-ea"/>
              <a:cs typeface="+mn-cs"/>
            </a:rPr>
            <a:t>例外契約</a:t>
          </a:r>
          <a:r>
            <a:rPr lang="en-US" altLang="ja-JP" sz="1000" b="0" i="0" u="none" strike="noStrike" baseline="0">
              <a:solidFill>
                <a:srgbClr val="FF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債務弁済資金貸付け</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号関係</a:t>
          </a:r>
          <a:r>
            <a:rPr lang="en-US" altLang="ja-JP" sz="900" b="0" i="0" u="none" strike="noStrike" baseline="0">
              <a:solidFill>
                <a:srgbClr val="000000"/>
              </a:solidFill>
              <a:latin typeface="+mn-ea"/>
              <a:ea typeface="+mn-ea"/>
            </a:rPr>
            <a:t>)</a:t>
          </a:r>
        </a:p>
        <a:p>
          <a:pPr algn="l" rtl="0">
            <a:lnSpc>
              <a:spcPts val="1000"/>
            </a:lnSpc>
            <a:defRPr sz="1000"/>
          </a:pPr>
          <a:r>
            <a:rPr lang="en-US" altLang="ja-JP" sz="900" b="0" i="0" u="none" strike="noStrike" baseline="0">
              <a:solidFill>
                <a:srgbClr val="000000"/>
              </a:solidFill>
              <a:latin typeface="+mn-ea"/>
              <a:ea typeface="+mn-ea"/>
            </a:rPr>
            <a:t>(2)</a:t>
          </a:r>
          <a:r>
            <a:rPr lang="ja-JP" altLang="ja-JP" sz="900" b="0" i="0" baseline="0">
              <a:latin typeface="+mn-ea"/>
              <a:ea typeface="+mn-ea"/>
              <a:cs typeface="+mn-cs"/>
            </a:rPr>
            <a:t>債務弁済資金貸付け</a:t>
          </a:r>
          <a:r>
            <a:rPr lang="en-US" altLang="ja-JP" sz="900" b="0" i="0" baseline="0">
              <a:latin typeface="+mn-ea"/>
              <a:ea typeface="+mn-ea"/>
              <a:cs typeface="+mn-cs"/>
            </a:rPr>
            <a:t>(1</a:t>
          </a:r>
          <a:r>
            <a:rPr lang="ja-JP" altLang="ja-JP" sz="900" b="0" i="0" baseline="0">
              <a:latin typeface="+mn-ea"/>
              <a:ea typeface="+mn-ea"/>
              <a:cs typeface="+mn-cs"/>
            </a:rPr>
            <a:t>号</a:t>
          </a:r>
          <a:r>
            <a:rPr lang="ja-JP" altLang="en-US" sz="900" b="0" i="0" baseline="0">
              <a:latin typeface="+mn-ea"/>
              <a:ea typeface="+mn-ea"/>
              <a:cs typeface="+mn-cs"/>
            </a:rPr>
            <a:t>の</a:t>
          </a:r>
          <a:r>
            <a:rPr lang="en-US" altLang="ja-JP" sz="900" b="0" i="0" baseline="0">
              <a:latin typeface="+mn-ea"/>
              <a:ea typeface="+mn-ea"/>
              <a:cs typeface="+mn-cs"/>
            </a:rPr>
            <a:t>2</a:t>
          </a:r>
          <a:r>
            <a:rPr lang="ja-JP" altLang="ja-JP" sz="900" b="0" i="0" baseline="0">
              <a:latin typeface="+mn-ea"/>
              <a:ea typeface="+mn-ea"/>
              <a:cs typeface="+mn-cs"/>
            </a:rPr>
            <a:t>関係</a:t>
          </a:r>
          <a:r>
            <a:rPr lang="en-US" altLang="ja-JP" sz="900" b="0" i="0" baseline="0">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緊急医療費</a:t>
          </a:r>
          <a:r>
            <a:rPr lang="en-US" altLang="ja-JP" sz="900" b="0" i="0" u="none" strike="noStrike" baseline="0">
              <a:solidFill>
                <a:srgbClr val="000000"/>
              </a:solidFill>
              <a:latin typeface="+mn-ea"/>
              <a:ea typeface="+mn-ea"/>
              <a:cs typeface="+mn-cs"/>
            </a:rPr>
            <a:t>(</a:t>
          </a:r>
          <a:r>
            <a:rPr lang="ja-JP" altLang="en-US" sz="900" b="0" i="0" u="none" strike="noStrike" baseline="0">
              <a:solidFill>
                <a:srgbClr val="000000"/>
              </a:solidFill>
              <a:latin typeface="+mn-ea"/>
              <a:ea typeface="+mn-ea"/>
              <a:cs typeface="+mn-cs"/>
            </a:rPr>
            <a:t>同一生計者</a:t>
          </a:r>
          <a:r>
            <a:rPr lang="en-US" altLang="ja-JP" sz="900" b="0" i="0" u="none" strike="noStrike" baseline="0">
              <a:solidFill>
                <a:srgbClr val="000000"/>
              </a:solidFill>
              <a:latin typeface="+mn-ea"/>
              <a:ea typeface="+mn-ea"/>
              <a:cs typeface="+mn-cs"/>
            </a:rPr>
            <a:t>)</a:t>
          </a:r>
        </a:p>
        <a:p>
          <a:pPr algn="l" rtl="0">
            <a:lnSpc>
              <a:spcPts val="1100"/>
            </a:lnSpc>
            <a:defRPr sz="1000"/>
          </a:pPr>
          <a:r>
            <a:rPr lang="en-US" altLang="ja-JP" sz="900" b="0" i="0" u="none" strike="noStrike" baseline="0">
              <a:solidFill>
                <a:srgbClr val="000000"/>
              </a:solidFill>
              <a:latin typeface="+mn-ea"/>
              <a:ea typeface="+mn-ea"/>
              <a:cs typeface="+mn-cs"/>
            </a:rPr>
            <a:t>(4)</a:t>
          </a:r>
          <a:r>
            <a:rPr lang="ja-JP" altLang="en-US" sz="900" b="0" i="0" u="none" strike="noStrike" baseline="0">
              <a:solidFill>
                <a:srgbClr val="000000"/>
              </a:solidFill>
              <a:latin typeface="+mn-ea"/>
              <a:ea typeface="+mn-ea"/>
              <a:cs typeface="+mn-cs"/>
            </a:rPr>
            <a:t>特定費用貸付け</a:t>
          </a:r>
          <a:r>
            <a:rPr lang="en-US" altLang="ja-JP" sz="900" b="0" i="0" u="none" strike="noStrike" baseline="0">
              <a:solidFill>
                <a:srgbClr val="000000"/>
              </a:solidFill>
              <a:latin typeface="+mn-ea"/>
              <a:ea typeface="+mn-ea"/>
              <a:cs typeface="+mn-cs"/>
            </a:rPr>
            <a:t>(10</a:t>
          </a:r>
          <a:r>
            <a:rPr lang="ja-JP" altLang="en-US" sz="900" b="0" i="0" u="none" strike="noStrike" baseline="0">
              <a:solidFill>
                <a:srgbClr val="000000"/>
              </a:solidFill>
              <a:latin typeface="+mn-ea"/>
              <a:ea typeface="+mn-ea"/>
              <a:cs typeface="+mn-cs"/>
            </a:rPr>
            <a:t>万円以下、</a:t>
          </a:r>
          <a:r>
            <a:rPr lang="en-US" altLang="ja-JP" sz="900" b="0" i="0" u="none" strike="noStrike" baseline="0">
              <a:solidFill>
                <a:srgbClr val="000000"/>
              </a:solidFill>
              <a:latin typeface="+mn-ea"/>
              <a:ea typeface="+mn-ea"/>
              <a:cs typeface="+mn-cs"/>
            </a:rPr>
            <a:t>3</a:t>
          </a:r>
          <a:r>
            <a:rPr lang="ja-JP" altLang="en-US" sz="900" b="0" i="0" u="none" strike="noStrike" baseline="0">
              <a:solidFill>
                <a:srgbClr val="000000"/>
              </a:solidFill>
              <a:latin typeface="+mn-ea"/>
              <a:ea typeface="+mn-ea"/>
              <a:cs typeface="+mn-cs"/>
            </a:rPr>
            <a:t>カ月以内等</a:t>
          </a:r>
          <a:r>
            <a:rPr lang="en-US" altLang="ja-JP" sz="900" b="0" i="0" u="none" strike="noStrike" baseline="0">
              <a:solidFill>
                <a:srgbClr val="000000"/>
              </a:solidFill>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(5)</a:t>
          </a:r>
          <a:r>
            <a:rPr lang="ja-JP" altLang="en-US" sz="900" b="0" i="0" u="none" strike="noStrike" baseline="0">
              <a:solidFill>
                <a:srgbClr val="000000"/>
              </a:solidFill>
              <a:latin typeface="+mn-ea"/>
              <a:ea typeface="+mn-ea"/>
              <a:cs typeface="+mn-cs"/>
            </a:rPr>
            <a:t>配偶者との年収合算基準による貸付け</a:t>
          </a:r>
          <a:endParaRPr lang="en-US" altLang="ja-JP" sz="900" b="0" i="0" u="none" strike="noStrike" baseline="0">
            <a:solidFill>
              <a:srgbClr val="000000"/>
            </a:solidFill>
            <a:latin typeface="+mn-ea"/>
            <a:ea typeface="+mn-ea"/>
            <a:cs typeface="+mn-cs"/>
          </a:endParaRPr>
        </a:p>
        <a:p>
          <a:pPr algn="l" rtl="0">
            <a:lnSpc>
              <a:spcPts val="900"/>
            </a:lnSpc>
            <a:defRPr sz="1000"/>
          </a:pPr>
          <a:r>
            <a:rPr lang="en-US" altLang="ja-JP" sz="900" b="0" i="0" u="none" strike="noStrike" baseline="0">
              <a:solidFill>
                <a:srgbClr val="000000"/>
              </a:solidFill>
              <a:latin typeface="+mn-ea"/>
              <a:ea typeface="+mn-ea"/>
              <a:cs typeface="+mn-cs"/>
            </a:rPr>
            <a:t>(6)</a:t>
          </a:r>
          <a:r>
            <a:rPr lang="ja-JP" altLang="en-US" sz="900" b="0" i="0" u="none" strike="noStrike" baseline="0">
              <a:solidFill>
                <a:srgbClr val="000000"/>
              </a:solidFill>
              <a:latin typeface="+mn-ea"/>
              <a:ea typeface="+mn-ea"/>
              <a:cs typeface="+mn-cs"/>
            </a:rPr>
            <a:t>個人事業者向け貸付け</a:t>
          </a:r>
          <a:endParaRPr lang="en-US" altLang="ja-JP" sz="900" b="0" i="0" u="none" strike="noStrike" baseline="0">
            <a:solidFill>
              <a:srgbClr val="000000"/>
            </a:solidFill>
            <a:latin typeface="+mn-ea"/>
            <a:ea typeface="+mn-ea"/>
            <a:cs typeface="+mn-cs"/>
          </a:endParaRPr>
        </a:p>
        <a:p>
          <a:pPr algn="l" rtl="0">
            <a:lnSpc>
              <a:spcPts val="1100"/>
            </a:lnSpc>
            <a:defRPr sz="1000"/>
          </a:pPr>
          <a:r>
            <a:rPr lang="en-US" altLang="ja-JP" sz="900" b="0" i="0" u="none" strike="noStrike" baseline="0">
              <a:solidFill>
                <a:srgbClr val="000000"/>
              </a:solidFill>
              <a:latin typeface="+mn-ea"/>
              <a:ea typeface="+mn-ea"/>
              <a:cs typeface="+mn-cs"/>
            </a:rPr>
            <a:t>(7)</a:t>
          </a:r>
          <a:r>
            <a:rPr lang="ja-JP" altLang="en-US" sz="900" b="0" i="0" u="none" strike="noStrike" baseline="0">
              <a:solidFill>
                <a:srgbClr val="000000"/>
              </a:solidFill>
              <a:latin typeface="+mn-ea"/>
              <a:ea typeface="+mn-ea"/>
              <a:cs typeface="+mn-cs"/>
            </a:rPr>
            <a:t>新規事業資金貸付け</a:t>
          </a:r>
          <a:r>
            <a:rPr lang="en-US" altLang="ja-JP" sz="900" b="0" i="0" u="none" strike="noStrike" baseline="0">
              <a:solidFill>
                <a:srgbClr val="000000"/>
              </a:solidFill>
              <a:latin typeface="+mn-ea"/>
              <a:ea typeface="+mn-ea"/>
              <a:cs typeface="+mn-cs"/>
            </a:rPr>
            <a:t>(</a:t>
          </a:r>
          <a:r>
            <a:rPr lang="ja-JP" altLang="en-US" sz="900" b="0" i="0" u="none" strike="noStrike" baseline="0">
              <a:solidFill>
                <a:srgbClr val="000000"/>
              </a:solidFill>
              <a:latin typeface="+mn-ea"/>
              <a:ea typeface="+mn-ea"/>
              <a:cs typeface="+mn-cs"/>
            </a:rPr>
            <a:t>個人事業者向け</a:t>
          </a:r>
          <a:r>
            <a:rPr lang="en-US" altLang="ja-JP" sz="900" b="0" i="0" u="none" strike="noStrike" baseline="0">
              <a:solidFill>
                <a:srgbClr val="000000"/>
              </a:solidFill>
              <a:latin typeface="+mn-ea"/>
              <a:ea typeface="+mn-ea"/>
              <a:cs typeface="+mn-cs"/>
            </a:rPr>
            <a:t>)</a:t>
          </a:r>
        </a:p>
        <a:p>
          <a:pPr algn="l" rtl="0">
            <a:lnSpc>
              <a:spcPts val="1000"/>
            </a:lnSpc>
            <a:defRPr sz="1000"/>
          </a:pPr>
          <a:r>
            <a:rPr lang="en-US" altLang="ja-JP" sz="900" b="0" i="0" u="none" strike="noStrike" baseline="0">
              <a:solidFill>
                <a:srgbClr val="000000"/>
              </a:solidFill>
              <a:latin typeface="+mn-ea"/>
              <a:ea typeface="+mn-ea"/>
              <a:cs typeface="+mn-cs"/>
            </a:rPr>
            <a:t>(8)</a:t>
          </a:r>
          <a:r>
            <a:rPr lang="ja-JP" altLang="en-US" sz="900" b="0" i="0" u="none" strike="noStrike" baseline="0">
              <a:solidFill>
                <a:srgbClr val="000000"/>
              </a:solidFill>
              <a:latin typeface="+mn-ea"/>
              <a:ea typeface="+mn-ea"/>
              <a:cs typeface="+mn-cs"/>
            </a:rPr>
            <a:t>金融機関からの貸付けのつなぎ融資</a:t>
          </a:r>
          <a:endParaRPr lang="ja-JP" altLang="en-US" sz="900" b="0" i="0" u="none" strike="noStrike" baseline="0">
            <a:solidFill>
              <a:srgbClr val="00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tailEnd type="arrow"/>
        </a:ln>
        <a:effectLst>
          <a:outerShdw blurRad="50800" dist="38100" dir="2700000" algn="tl" rotWithShape="0">
            <a:prstClr val="black">
              <a:alpha val="40000"/>
            </a:prstClr>
          </a:outerShdw>
        </a:effectLst>
      </a:spPr>
      <a:bodyPr vertOverflow="clip" horzOverflow="clip" rtlCol="0" anchor="t">
        <a:spAutoFit/>
      </a:bodyPr>
      <a:lstStyle>
        <a:defPPr rtl="0">
          <a:lnSpc>
            <a:spcPts val="1200"/>
          </a:lnSpc>
          <a:defRPr sz="1100" b="0" i="0" spc="0" baseline="0">
            <a:solidFill>
              <a:schemeClr val="dk1"/>
            </a:solidFill>
            <a:effectLst/>
            <a:latin typeface="ＭＳ ゴシック" pitchFamily="49" charset="-128"/>
            <a:ea typeface="ＭＳ ゴシック" pitchFamily="49" charset="-128"/>
            <a:cs typeface="+mn-cs"/>
          </a:defRPr>
        </a:defPPr>
      </a:lstStyle>
      <a:style>
        <a:lnRef idx="2">
          <a:schemeClr val="accent2"/>
        </a:lnRef>
        <a:fillRef idx="1">
          <a:schemeClr val="lt1"/>
        </a:fillRef>
        <a:effectRef idx="0">
          <a:schemeClr val="accent2"/>
        </a:effectRef>
        <a:fontRef idx="minor">
          <a:schemeClr val="dk1"/>
        </a:fontRef>
      </a:style>
    </a:spDef>
    <a:txDef>
      <a:spPr>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solidFill>
            <a:schemeClr val="accent2"/>
          </a:solid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90500" h="38100"/>
        </a:sp3d>
      </a:spPr>
      <a:bodyPr vertOverflow="clip" horzOverflow="clip" wrap="square" numCol="1" spcCol="0" rtlCol="0" anchor="t">
        <a:spAutoFit/>
      </a:bodyPr>
      <a:lstStyle>
        <a:defPPr algn="ctr">
          <a:lnSpc>
            <a:spcPts val="1800"/>
          </a:lnSpc>
          <a:spcAft>
            <a:spcPts val="600"/>
          </a:spcAft>
          <a:defRPr kumimoji="1" sz="1100" b="0" i="0" spc="0">
            <a:latin typeface="ＭＳ ゴシック" pitchFamily="49" charset="-128"/>
            <a:ea typeface="ＭＳ ゴシック" pitchFamily="49" charset="-128"/>
          </a:defRPr>
        </a:defPPr>
      </a:lstStyle>
      <a:style>
        <a:lnRef idx="2">
          <a:schemeClr val="accent2"/>
        </a:lnRef>
        <a:fillRef idx="1">
          <a:schemeClr val="lt1"/>
        </a:fillRef>
        <a:effectRef idx="0">
          <a:schemeClr val="accent2"/>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L703"/>
  <sheetViews>
    <sheetView tabSelected="1" view="pageBreakPreview" zoomScale="115" zoomScaleNormal="115" zoomScaleSheetLayoutView="115" workbookViewId="0">
      <selection activeCell="V10" sqref="V10"/>
    </sheetView>
  </sheetViews>
  <sheetFormatPr defaultColWidth="9" defaultRowHeight="16.5" customHeight="1" x14ac:dyDescent="0.15"/>
  <cols>
    <col min="1" max="3" width="8" style="137" customWidth="1"/>
    <col min="4" max="4" width="8.25" style="137" customWidth="1"/>
    <col min="5" max="6" width="2.125" style="1" customWidth="1"/>
    <col min="7" max="43" width="2.25" style="1" customWidth="1"/>
    <col min="44" max="44" width="1.375" style="1" customWidth="1"/>
    <col min="45" max="45" width="1.375" style="28" customWidth="1"/>
    <col min="46" max="46" width="25.75" style="137" customWidth="1"/>
    <col min="47" max="47" width="22.625" style="137" customWidth="1"/>
    <col min="48" max="61" width="22.625" style="137" hidden="1" customWidth="1"/>
    <col min="62" max="62" width="22.625" style="140" hidden="1" customWidth="1"/>
    <col min="63" max="63" width="22.625" style="139" hidden="1" customWidth="1"/>
    <col min="64" max="79" width="22.625" style="137" hidden="1" customWidth="1"/>
    <col min="80" max="82" width="44.75" style="137" hidden="1" customWidth="1"/>
    <col min="83" max="116" width="9" style="137"/>
    <col min="117" max="16384" width="9" style="28"/>
  </cols>
  <sheetData>
    <row r="2" spans="5:54" ht="16.5" customHeight="1" x14ac:dyDescent="0.15">
      <c r="AM2" s="3" t="s">
        <v>520</v>
      </c>
      <c r="AN2" s="3"/>
      <c r="AZ2" s="139"/>
      <c r="BB2" s="140" t="s">
        <v>469</v>
      </c>
    </row>
    <row r="3" spans="5:54" ht="16.5" customHeight="1" x14ac:dyDescent="0.15">
      <c r="F3" s="1" t="s">
        <v>29</v>
      </c>
      <c r="AY3" s="139" t="s">
        <v>217</v>
      </c>
      <c r="AZ3" s="139"/>
      <c r="BA3" s="139"/>
      <c r="BB3" s="220" t="s">
        <v>474</v>
      </c>
    </row>
    <row r="4" spans="5:54" ht="16.5" customHeight="1" x14ac:dyDescent="0.15">
      <c r="E4" s="185"/>
      <c r="F4" s="185"/>
      <c r="G4" s="28"/>
      <c r="H4" s="185"/>
      <c r="I4" s="8"/>
      <c r="J4" s="185"/>
      <c r="K4" s="185"/>
      <c r="L4" s="185"/>
      <c r="M4" s="185"/>
      <c r="N4" s="185"/>
      <c r="O4" s="9"/>
      <c r="P4" s="9"/>
      <c r="Q4" s="9"/>
      <c r="R4" s="9"/>
      <c r="S4" s="9"/>
      <c r="T4" s="9"/>
      <c r="U4" s="9"/>
      <c r="V4" s="9"/>
      <c r="W4" s="9"/>
      <c r="X4" s="9"/>
      <c r="Y4" s="9"/>
      <c r="Z4" s="9"/>
      <c r="AA4" s="185"/>
      <c r="AB4" s="185"/>
      <c r="AC4" s="185"/>
      <c r="AD4" s="185"/>
      <c r="AE4" s="185"/>
      <c r="AF4" s="185"/>
      <c r="AG4" s="185"/>
      <c r="AH4" s="185"/>
      <c r="AI4" s="185"/>
      <c r="AJ4" s="185"/>
      <c r="AK4" s="185"/>
      <c r="AL4" s="185"/>
      <c r="AM4" s="185"/>
      <c r="AN4" s="185"/>
      <c r="AO4" s="185"/>
      <c r="AP4" s="185"/>
      <c r="AQ4" s="185"/>
      <c r="AR4" s="185"/>
      <c r="AY4" s="139" t="s">
        <v>218</v>
      </c>
      <c r="AZ4" s="139"/>
      <c r="BA4" s="139"/>
      <c r="BB4" s="220" t="s">
        <v>475</v>
      </c>
    </row>
    <row r="5" spans="5:54" ht="17.25" customHeight="1" x14ac:dyDescent="0.15">
      <c r="AY5" s="139" t="s">
        <v>216</v>
      </c>
      <c r="AZ5" s="139"/>
      <c r="BA5" s="139"/>
      <c r="BB5" s="219" t="s">
        <v>440</v>
      </c>
    </row>
    <row r="6" spans="5:54" ht="16.5" customHeight="1" x14ac:dyDescent="0.15">
      <c r="H6" s="425" t="s">
        <v>30</v>
      </c>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Y6" s="139" t="s">
        <v>220</v>
      </c>
      <c r="AZ6" s="139"/>
      <c r="BA6" s="139"/>
      <c r="BB6" s="219" t="s">
        <v>441</v>
      </c>
    </row>
    <row r="7" spans="5:54" ht="16.5" customHeight="1" x14ac:dyDescent="0.15">
      <c r="AY7" s="139" t="s">
        <v>219</v>
      </c>
      <c r="AZ7" s="139"/>
      <c r="BA7" s="139"/>
      <c r="BB7" s="219" t="s">
        <v>442</v>
      </c>
    </row>
    <row r="8" spans="5:54" ht="16.5" customHeight="1" x14ac:dyDescent="0.15">
      <c r="AY8" s="139" t="s">
        <v>221</v>
      </c>
      <c r="AZ8" s="139"/>
      <c r="BA8" s="139"/>
      <c r="BB8" s="219" t="s">
        <v>443</v>
      </c>
    </row>
    <row r="9" spans="5:54" ht="16.5" customHeight="1" x14ac:dyDescent="0.15">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Y9" s="139" t="s">
        <v>222</v>
      </c>
      <c r="AZ9" s="139"/>
      <c r="BA9" s="139"/>
      <c r="BB9" s="219" t="s">
        <v>444</v>
      </c>
    </row>
    <row r="10" spans="5:54" ht="16.5" customHeight="1" x14ac:dyDescent="0.15">
      <c r="F10" s="678" t="s">
        <v>272</v>
      </c>
      <c r="G10" s="678"/>
      <c r="H10" s="678"/>
      <c r="I10" s="678"/>
      <c r="J10" s="678"/>
      <c r="K10" s="678"/>
      <c r="L10" s="678"/>
      <c r="M10" s="250"/>
      <c r="N10" s="250" t="s">
        <v>31</v>
      </c>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Y10" s="139" t="s">
        <v>223</v>
      </c>
      <c r="AZ10" s="139"/>
      <c r="BA10" s="139"/>
      <c r="BB10" s="219" t="s">
        <v>445</v>
      </c>
    </row>
    <row r="11" spans="5:54" ht="16.5" customHeight="1" x14ac:dyDescent="0.15">
      <c r="F11" s="251"/>
      <c r="G11" s="251"/>
      <c r="H11" s="251"/>
      <c r="I11" s="251"/>
      <c r="J11" s="251"/>
      <c r="K11" s="251"/>
      <c r="L11" s="251"/>
      <c r="M11" s="251"/>
      <c r="N11" s="251"/>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Y11" s="139" t="s">
        <v>224</v>
      </c>
      <c r="AZ11" s="139"/>
      <c r="BA11" s="139"/>
      <c r="BB11" s="219" t="s">
        <v>446</v>
      </c>
    </row>
    <row r="12" spans="5:54" ht="16.5" customHeight="1" x14ac:dyDescent="0.15">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Y12" s="139" t="s">
        <v>225</v>
      </c>
      <c r="AZ12" s="139"/>
      <c r="BB12" s="219" t="s">
        <v>447</v>
      </c>
    </row>
    <row r="13" spans="5:54" ht="16.5" customHeight="1" x14ac:dyDescent="0.15">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Y13" s="139" t="s">
        <v>226</v>
      </c>
      <c r="AZ13" s="139"/>
      <c r="BB13" s="219" t="s">
        <v>448</v>
      </c>
    </row>
    <row r="14" spans="5:54" ht="16.5" customHeight="1" x14ac:dyDescent="0.15">
      <c r="F14" s="250"/>
      <c r="G14" s="250"/>
      <c r="H14" s="250"/>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0"/>
      <c r="AY14" s="139" t="s">
        <v>227</v>
      </c>
      <c r="AZ14" s="139"/>
      <c r="BB14" s="219" t="s">
        <v>449</v>
      </c>
    </row>
    <row r="15" spans="5:54" ht="16.5" customHeight="1" x14ac:dyDescent="0.15">
      <c r="F15" s="250"/>
      <c r="G15" s="250"/>
      <c r="H15" s="250"/>
      <c r="I15" s="250"/>
      <c r="J15" s="633">
        <v>45383</v>
      </c>
      <c r="K15" s="633"/>
      <c r="L15" s="633"/>
      <c r="M15" s="633"/>
      <c r="N15" s="633"/>
      <c r="O15" s="633"/>
      <c r="P15" s="633"/>
      <c r="Q15" s="250" t="s">
        <v>471</v>
      </c>
      <c r="R15" s="250"/>
      <c r="S15" s="633">
        <f>EDATE(J15,12)-1</f>
        <v>45747</v>
      </c>
      <c r="T15" s="633"/>
      <c r="U15" s="633"/>
      <c r="V15" s="633"/>
      <c r="W15" s="633"/>
      <c r="X15" s="633"/>
      <c r="Y15" s="633"/>
      <c r="Z15" s="250" t="s">
        <v>472</v>
      </c>
      <c r="AA15" s="250"/>
      <c r="AB15" s="250"/>
      <c r="AC15" s="250"/>
      <c r="AD15" s="250"/>
      <c r="AE15" s="250"/>
      <c r="AF15" s="250"/>
      <c r="AG15" s="250"/>
      <c r="AH15" s="250"/>
      <c r="AI15" s="250"/>
      <c r="AJ15" s="250"/>
      <c r="AK15" s="250"/>
      <c r="AL15" s="250"/>
      <c r="AM15" s="250"/>
      <c r="AN15" s="250"/>
      <c r="AO15" s="250"/>
      <c r="AP15" s="250"/>
      <c r="AQ15" s="250"/>
      <c r="AR15" s="250"/>
      <c r="AY15" s="139" t="s">
        <v>228</v>
      </c>
      <c r="AZ15" s="139"/>
      <c r="BB15" s="219" t="s">
        <v>450</v>
      </c>
    </row>
    <row r="16" spans="5:54" ht="16.5" customHeight="1" x14ac:dyDescent="0.15">
      <c r="F16" s="250"/>
      <c r="G16" s="250"/>
      <c r="H16" s="250"/>
      <c r="I16" s="250"/>
      <c r="J16" s="250"/>
      <c r="K16" s="250"/>
      <c r="L16" s="250"/>
      <c r="M16" s="250"/>
      <c r="N16" s="250"/>
      <c r="O16" s="250"/>
      <c r="P16" s="250"/>
      <c r="Q16" s="250"/>
      <c r="R16" s="250"/>
      <c r="S16" s="250"/>
      <c r="T16" s="250" t="s">
        <v>317</v>
      </c>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Y16" s="139" t="s">
        <v>229</v>
      </c>
      <c r="AZ16" s="139"/>
      <c r="BB16" s="219" t="s">
        <v>451</v>
      </c>
    </row>
    <row r="17" spans="6:54" ht="16.5" customHeight="1" x14ac:dyDescent="0.15">
      <c r="F17" s="250"/>
      <c r="G17" s="250"/>
      <c r="H17" s="250"/>
      <c r="I17" s="250"/>
      <c r="J17" s="250"/>
      <c r="K17" s="250"/>
      <c r="L17" s="250"/>
      <c r="M17" s="250"/>
      <c r="N17" s="250"/>
      <c r="O17" s="250"/>
      <c r="P17" s="250"/>
      <c r="Q17" s="250"/>
      <c r="R17" s="250"/>
      <c r="S17" s="250"/>
      <c r="T17" s="634" t="s">
        <v>568</v>
      </c>
      <c r="U17" s="635"/>
      <c r="V17" s="635"/>
      <c r="W17" s="635"/>
      <c r="X17" s="635"/>
      <c r="Y17" s="635"/>
      <c r="Z17" s="635"/>
      <c r="AA17" s="635"/>
      <c r="AB17" s="635"/>
      <c r="AC17" s="635"/>
      <c r="AD17" s="635"/>
      <c r="AE17" s="250"/>
      <c r="AF17" s="250"/>
      <c r="AG17" s="250"/>
      <c r="AH17" s="250"/>
      <c r="AI17" s="250"/>
      <c r="AJ17" s="250"/>
      <c r="AK17" s="250"/>
      <c r="AL17" s="250"/>
      <c r="AM17" s="250"/>
      <c r="AN17" s="250"/>
      <c r="AO17" s="250"/>
      <c r="AP17" s="250"/>
      <c r="AQ17" s="250"/>
      <c r="AR17" s="250"/>
      <c r="AY17" s="139" t="s">
        <v>230</v>
      </c>
      <c r="AZ17" s="139"/>
      <c r="BB17" s="219" t="s">
        <v>452</v>
      </c>
    </row>
    <row r="18" spans="6:54" ht="16.5" customHeight="1" x14ac:dyDescent="0.15">
      <c r="F18" s="250"/>
      <c r="G18" s="250"/>
      <c r="H18" s="250"/>
      <c r="I18" s="250"/>
      <c r="J18" s="250"/>
      <c r="K18" s="250"/>
      <c r="L18" s="250"/>
      <c r="M18" s="250"/>
      <c r="N18" s="250"/>
      <c r="O18" s="250"/>
      <c r="P18" s="250"/>
      <c r="Q18" s="250"/>
      <c r="R18" s="250"/>
      <c r="S18" s="250"/>
      <c r="T18" s="637" t="s">
        <v>569</v>
      </c>
      <c r="U18" s="638"/>
      <c r="V18" s="638"/>
      <c r="W18" s="638"/>
      <c r="X18" s="638"/>
      <c r="Y18" s="638"/>
      <c r="Z18" s="638"/>
      <c r="AA18" s="638"/>
      <c r="AB18" s="638"/>
      <c r="AC18" s="638"/>
      <c r="AD18" s="638"/>
      <c r="AE18" s="250"/>
      <c r="AF18" s="250"/>
      <c r="AG18" s="250"/>
      <c r="AH18" s="250"/>
      <c r="AI18" s="250"/>
      <c r="AJ18" s="250"/>
      <c r="AK18" s="250"/>
      <c r="AL18" s="250"/>
      <c r="AM18" s="250"/>
      <c r="AN18" s="250"/>
      <c r="AO18" s="250"/>
      <c r="AP18" s="250"/>
      <c r="AQ18" s="250"/>
      <c r="AR18" s="250"/>
      <c r="AY18" s="139" t="s">
        <v>231</v>
      </c>
      <c r="AZ18" s="139"/>
      <c r="BB18" s="219" t="s">
        <v>453</v>
      </c>
    </row>
    <row r="19" spans="6:54" ht="16.5" customHeight="1" x14ac:dyDescent="0.15">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Y19" s="139" t="s">
        <v>232</v>
      </c>
      <c r="AZ19" s="139"/>
      <c r="BB19" s="219" t="s">
        <v>454</v>
      </c>
    </row>
    <row r="20" spans="6:54" ht="16.5" customHeight="1" x14ac:dyDescent="0.15">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Y20" s="139" t="s">
        <v>233</v>
      </c>
      <c r="AZ20" s="139"/>
      <c r="BB20" s="219" t="s">
        <v>455</v>
      </c>
    </row>
    <row r="21" spans="6:54" ht="16.5" customHeight="1" x14ac:dyDescent="0.15">
      <c r="F21" s="250"/>
      <c r="G21" s="250"/>
      <c r="H21" s="250"/>
      <c r="I21" s="250"/>
      <c r="J21" s="250"/>
      <c r="K21" s="250"/>
      <c r="L21" s="250"/>
      <c r="M21" s="250"/>
      <c r="N21" s="250"/>
      <c r="O21" s="250"/>
      <c r="P21" s="250"/>
      <c r="Q21" s="250"/>
      <c r="R21" s="250"/>
      <c r="S21" s="250"/>
      <c r="T21" s="250"/>
      <c r="U21" s="250" t="s">
        <v>32</v>
      </c>
      <c r="V21" s="250"/>
      <c r="W21" s="250"/>
      <c r="X21" s="250" t="s">
        <v>33</v>
      </c>
      <c r="Y21" s="250"/>
      <c r="Z21" s="250"/>
      <c r="AA21" s="250"/>
      <c r="AB21" s="250"/>
      <c r="AC21" s="250"/>
      <c r="AD21" s="250"/>
      <c r="AE21" s="250"/>
      <c r="AF21" s="250"/>
      <c r="AG21" s="250"/>
      <c r="AH21" s="250"/>
      <c r="AI21" s="250"/>
      <c r="AJ21" s="250"/>
      <c r="AK21" s="250"/>
      <c r="AL21" s="250"/>
      <c r="AM21" s="250"/>
      <c r="AN21" s="250"/>
      <c r="AO21" s="250"/>
      <c r="AP21" s="250"/>
      <c r="AQ21" s="250"/>
      <c r="AR21" s="250"/>
      <c r="AY21" s="139" t="s">
        <v>234</v>
      </c>
      <c r="AZ21" s="139"/>
      <c r="BB21" s="219" t="s">
        <v>456</v>
      </c>
    </row>
    <row r="22" spans="6:54" ht="16.5" customHeight="1" x14ac:dyDescent="0.15">
      <c r="F22" s="250"/>
      <c r="G22" s="250"/>
      <c r="H22" s="250"/>
      <c r="I22" s="250"/>
      <c r="J22" s="250"/>
      <c r="K22" s="250"/>
      <c r="L22" s="250"/>
      <c r="M22" s="250"/>
      <c r="N22" s="250"/>
      <c r="O22" s="250"/>
      <c r="P22" s="250"/>
      <c r="Q22" s="250"/>
      <c r="R22" s="250"/>
      <c r="S22" s="250"/>
      <c r="T22" s="250"/>
      <c r="U22" s="250"/>
      <c r="V22" s="250"/>
      <c r="W22" s="250"/>
      <c r="X22" s="250"/>
      <c r="Y22" s="644" t="s">
        <v>272</v>
      </c>
      <c r="Z22" s="644"/>
      <c r="AA22" s="644"/>
      <c r="AB22" s="644"/>
      <c r="AC22" s="644"/>
      <c r="AD22" s="644"/>
      <c r="AE22" s="644"/>
      <c r="AF22" s="639" t="s">
        <v>567</v>
      </c>
      <c r="AG22" s="639"/>
      <c r="AH22" s="639"/>
      <c r="AI22" s="642" t="s">
        <v>468</v>
      </c>
      <c r="AJ22" s="642"/>
      <c r="AK22" s="642"/>
      <c r="AL22" s="642"/>
      <c r="AM22" s="642"/>
      <c r="AN22" s="250"/>
      <c r="AO22" s="250"/>
      <c r="AP22" s="250"/>
      <c r="AQ22" s="250"/>
      <c r="AR22" s="250"/>
      <c r="AY22" s="139" t="s">
        <v>235</v>
      </c>
      <c r="AZ22" s="139"/>
      <c r="BB22" s="219" t="s">
        <v>457</v>
      </c>
    </row>
    <row r="23" spans="6:54" ht="16.5" customHeight="1" x14ac:dyDescent="0.15">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Y23" s="139" t="s">
        <v>236</v>
      </c>
      <c r="AZ23" s="139"/>
      <c r="BB23" s="219" t="s">
        <v>458</v>
      </c>
    </row>
    <row r="24" spans="6:54" ht="16.5" customHeight="1" x14ac:dyDescent="0.15">
      <c r="F24" s="250"/>
      <c r="G24" s="250"/>
      <c r="H24" s="250"/>
      <c r="I24" s="250"/>
      <c r="J24" s="250"/>
      <c r="K24" s="250"/>
      <c r="L24" s="250"/>
      <c r="M24" s="250"/>
      <c r="N24" s="250"/>
      <c r="O24" s="250"/>
      <c r="P24" s="250"/>
      <c r="Q24" s="250"/>
      <c r="R24" s="250"/>
      <c r="S24" s="250"/>
      <c r="T24" s="250"/>
      <c r="U24" s="250"/>
      <c r="V24" s="250"/>
      <c r="W24" s="250"/>
      <c r="X24" s="250" t="s">
        <v>273</v>
      </c>
      <c r="Y24" s="250"/>
      <c r="Z24" s="250"/>
      <c r="AA24" s="250"/>
      <c r="AB24" s="427"/>
      <c r="AC24" s="427"/>
      <c r="AD24" s="427"/>
      <c r="AE24" s="427"/>
      <c r="AF24" s="250" t="s">
        <v>274</v>
      </c>
      <c r="AG24" s="250"/>
      <c r="AH24" s="250"/>
      <c r="AI24" s="250"/>
      <c r="AJ24" s="250"/>
      <c r="AK24" s="250"/>
      <c r="AL24" s="250"/>
      <c r="AM24" s="250"/>
      <c r="AN24" s="250"/>
      <c r="AO24" s="250"/>
      <c r="AP24" s="250"/>
      <c r="AQ24" s="250"/>
      <c r="AR24" s="250"/>
      <c r="AY24" s="139" t="s">
        <v>237</v>
      </c>
      <c r="AZ24" s="139"/>
      <c r="BB24" s="219" t="s">
        <v>459</v>
      </c>
    </row>
    <row r="25" spans="6:54" ht="16.5" customHeight="1" x14ac:dyDescent="0.15">
      <c r="F25" s="250"/>
      <c r="G25" s="250"/>
      <c r="H25" s="250"/>
      <c r="I25" s="250"/>
      <c r="J25" s="250"/>
      <c r="K25" s="250"/>
      <c r="L25" s="250"/>
      <c r="M25" s="250"/>
      <c r="N25" s="250"/>
      <c r="O25" s="250"/>
      <c r="P25" s="250"/>
      <c r="Q25" s="250"/>
      <c r="R25" s="250"/>
      <c r="S25" s="250"/>
      <c r="T25" s="250"/>
      <c r="U25" s="250"/>
      <c r="V25" s="250"/>
      <c r="W25" s="250"/>
      <c r="X25" s="250" t="s">
        <v>34</v>
      </c>
      <c r="Y25" s="250"/>
      <c r="Z25" s="250"/>
      <c r="AA25" s="253"/>
      <c r="AB25" s="636"/>
      <c r="AC25" s="636"/>
      <c r="AD25" s="636"/>
      <c r="AE25" s="636"/>
      <c r="AF25" s="636"/>
      <c r="AG25" s="636"/>
      <c r="AH25" s="636"/>
      <c r="AI25" s="636"/>
      <c r="AJ25" s="636"/>
      <c r="AK25" s="636"/>
      <c r="AL25" s="636"/>
      <c r="AM25" s="636"/>
      <c r="AN25" s="636"/>
      <c r="AO25" s="636"/>
      <c r="AP25" s="636"/>
      <c r="AQ25" s="636"/>
      <c r="AR25" s="250"/>
      <c r="AY25" s="139" t="s">
        <v>238</v>
      </c>
      <c r="AZ25" s="139"/>
      <c r="BB25" s="219" t="s">
        <v>460</v>
      </c>
    </row>
    <row r="26" spans="6:54" ht="16.5" customHeight="1" x14ac:dyDescent="0.15">
      <c r="F26" s="250"/>
      <c r="G26" s="250"/>
      <c r="H26" s="250"/>
      <c r="I26" s="250"/>
      <c r="J26" s="250"/>
      <c r="K26" s="250"/>
      <c r="L26" s="250"/>
      <c r="M26" s="250"/>
      <c r="N26" s="250"/>
      <c r="O26" s="250"/>
      <c r="P26" s="250"/>
      <c r="Q26" s="250"/>
      <c r="R26" s="250"/>
      <c r="S26" s="250"/>
      <c r="T26" s="250"/>
      <c r="U26" s="250"/>
      <c r="V26" s="250"/>
      <c r="W26" s="250"/>
      <c r="X26" s="250"/>
      <c r="Y26" s="250"/>
      <c r="Z26" s="250"/>
      <c r="AA26" s="253"/>
      <c r="AB26" s="636"/>
      <c r="AC26" s="636"/>
      <c r="AD26" s="636"/>
      <c r="AE26" s="636"/>
      <c r="AF26" s="636"/>
      <c r="AG26" s="636"/>
      <c r="AH26" s="636"/>
      <c r="AI26" s="636"/>
      <c r="AJ26" s="636"/>
      <c r="AK26" s="636"/>
      <c r="AL26" s="636"/>
      <c r="AM26" s="636"/>
      <c r="AN26" s="636"/>
      <c r="AO26" s="636"/>
      <c r="AP26" s="636"/>
      <c r="AQ26" s="636"/>
      <c r="AR26" s="250"/>
      <c r="AY26" s="139" t="s">
        <v>239</v>
      </c>
      <c r="AZ26" s="139"/>
      <c r="BB26" s="219" t="s">
        <v>461</v>
      </c>
    </row>
    <row r="27" spans="6:54" ht="16.5" customHeight="1" x14ac:dyDescent="0.15">
      <c r="F27" s="250"/>
      <c r="G27" s="250"/>
      <c r="H27" s="250"/>
      <c r="I27" s="250"/>
      <c r="J27" s="250"/>
      <c r="K27" s="250"/>
      <c r="L27" s="250"/>
      <c r="M27" s="250"/>
      <c r="N27" s="250"/>
      <c r="O27" s="250"/>
      <c r="P27" s="250"/>
      <c r="Q27" s="250"/>
      <c r="R27" s="250"/>
      <c r="S27" s="250"/>
      <c r="T27" s="250"/>
      <c r="U27" s="250"/>
      <c r="V27" s="250"/>
      <c r="W27" s="250"/>
      <c r="X27" s="250"/>
      <c r="Y27" s="250"/>
      <c r="Z27" s="250"/>
      <c r="AA27" s="250"/>
      <c r="AB27" s="250" t="s">
        <v>275</v>
      </c>
      <c r="AC27" s="250"/>
      <c r="AD27" s="250"/>
      <c r="AE27" s="250"/>
      <c r="AF27" s="427" t="s">
        <v>470</v>
      </c>
      <c r="AG27" s="427"/>
      <c r="AH27" s="427"/>
      <c r="AI27" s="427"/>
      <c r="AJ27" s="427"/>
      <c r="AK27" s="427"/>
      <c r="AL27" s="427"/>
      <c r="AM27" s="427"/>
      <c r="AN27" s="250"/>
      <c r="AO27" s="250"/>
      <c r="AP27" s="250"/>
      <c r="AQ27" s="250"/>
      <c r="AR27" s="250"/>
      <c r="AY27" s="139" t="s">
        <v>240</v>
      </c>
      <c r="AZ27" s="139"/>
      <c r="BB27" s="219" t="s">
        <v>462</v>
      </c>
    </row>
    <row r="28" spans="6:54" ht="16.5" customHeight="1" x14ac:dyDescent="0.15">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Y28" s="139" t="s">
        <v>241</v>
      </c>
      <c r="AZ28" s="139"/>
      <c r="BB28" s="219" t="s">
        <v>463</v>
      </c>
    </row>
    <row r="29" spans="6:54" ht="16.5" customHeight="1" x14ac:dyDescent="0.15">
      <c r="F29" s="250"/>
      <c r="G29" s="250"/>
      <c r="H29" s="250"/>
      <c r="I29" s="250"/>
      <c r="J29" s="250"/>
      <c r="K29" s="250"/>
      <c r="L29" s="250"/>
      <c r="M29" s="250"/>
      <c r="N29" s="250"/>
      <c r="O29" s="250"/>
      <c r="P29" s="250"/>
      <c r="Q29" s="250"/>
      <c r="R29" s="250"/>
      <c r="S29" s="250"/>
      <c r="T29" s="250"/>
      <c r="U29" s="250"/>
      <c r="V29" s="250"/>
      <c r="W29" s="250"/>
      <c r="X29" s="452" t="s">
        <v>35</v>
      </c>
      <c r="Y29" s="452"/>
      <c r="Z29" s="452"/>
      <c r="AA29" s="452"/>
      <c r="AB29" s="620"/>
      <c r="AC29" s="620"/>
      <c r="AD29" s="620"/>
      <c r="AE29" s="620"/>
      <c r="AF29" s="620"/>
      <c r="AG29" s="620"/>
      <c r="AH29" s="620"/>
      <c r="AI29" s="620"/>
      <c r="AJ29" s="620"/>
      <c r="AK29" s="620"/>
      <c r="AL29" s="620"/>
      <c r="AM29" s="620"/>
      <c r="AN29" s="620"/>
      <c r="AO29" s="620"/>
      <c r="AP29" s="620"/>
      <c r="AQ29" s="620"/>
      <c r="AR29" s="250"/>
      <c r="AY29" s="139" t="s">
        <v>242</v>
      </c>
      <c r="AZ29" s="139"/>
      <c r="BB29" s="219" t="s">
        <v>464</v>
      </c>
    </row>
    <row r="30" spans="6:54" ht="16.5" customHeight="1" x14ac:dyDescent="0.15">
      <c r="F30" s="250"/>
      <c r="G30" s="250"/>
      <c r="H30" s="250"/>
      <c r="I30" s="250"/>
      <c r="J30" s="250"/>
      <c r="K30" s="250"/>
      <c r="L30" s="250"/>
      <c r="M30" s="250"/>
      <c r="N30" s="250"/>
      <c r="O30" s="250"/>
      <c r="P30" s="250"/>
      <c r="Q30" s="250"/>
      <c r="R30" s="250"/>
      <c r="S30" s="250"/>
      <c r="T30" s="250"/>
      <c r="U30" s="250"/>
      <c r="V30" s="250"/>
      <c r="W30" s="250"/>
      <c r="X30" s="452"/>
      <c r="Y30" s="452"/>
      <c r="Z30" s="452"/>
      <c r="AA30" s="452"/>
      <c r="AB30" s="620"/>
      <c r="AC30" s="620"/>
      <c r="AD30" s="620"/>
      <c r="AE30" s="620"/>
      <c r="AF30" s="620"/>
      <c r="AG30" s="620"/>
      <c r="AH30" s="620"/>
      <c r="AI30" s="620"/>
      <c r="AJ30" s="620"/>
      <c r="AK30" s="620"/>
      <c r="AL30" s="620"/>
      <c r="AM30" s="620"/>
      <c r="AN30" s="620"/>
      <c r="AO30" s="620"/>
      <c r="AP30" s="620"/>
      <c r="AQ30" s="620"/>
      <c r="AR30" s="250"/>
      <c r="AY30" s="139" t="s">
        <v>243</v>
      </c>
      <c r="AZ30" s="139"/>
      <c r="BB30" s="219" t="s">
        <v>465</v>
      </c>
    </row>
    <row r="31" spans="6:54" ht="16.5" customHeight="1" x14ac:dyDescent="0.15">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Y31" s="139" t="s">
        <v>246</v>
      </c>
      <c r="AZ31" s="139"/>
      <c r="BB31" s="219" t="s">
        <v>466</v>
      </c>
    </row>
    <row r="32" spans="6:54" ht="16.5" customHeight="1" x14ac:dyDescent="0.15">
      <c r="F32" s="250"/>
      <c r="G32" s="250"/>
      <c r="H32" s="250"/>
      <c r="I32" s="250"/>
      <c r="J32" s="250"/>
      <c r="K32" s="250"/>
      <c r="L32" s="250"/>
      <c r="M32" s="250"/>
      <c r="N32" s="250"/>
      <c r="O32" s="250"/>
      <c r="P32" s="250"/>
      <c r="Q32" s="250"/>
      <c r="R32" s="250"/>
      <c r="S32" s="250"/>
      <c r="T32" s="250"/>
      <c r="U32" s="250"/>
      <c r="V32" s="250"/>
      <c r="W32" s="250"/>
      <c r="X32" s="250" t="s">
        <v>36</v>
      </c>
      <c r="Y32" s="250"/>
      <c r="Z32" s="250"/>
      <c r="AA32" s="250"/>
      <c r="AB32" s="619"/>
      <c r="AC32" s="619"/>
      <c r="AD32" s="619"/>
      <c r="AE32" s="619"/>
      <c r="AF32" s="619"/>
      <c r="AG32" s="619"/>
      <c r="AH32" s="619"/>
      <c r="AI32" s="619"/>
      <c r="AJ32" s="619"/>
      <c r="AK32" s="619"/>
      <c r="AL32" s="619"/>
      <c r="AM32" s="619"/>
      <c r="AN32" s="619"/>
      <c r="AO32" s="250"/>
      <c r="AP32" s="250"/>
      <c r="AQ32" s="250"/>
      <c r="AR32" s="250"/>
      <c r="AY32" s="139" t="s">
        <v>247</v>
      </c>
      <c r="AZ32" s="139"/>
      <c r="BB32" s="219" t="s">
        <v>467</v>
      </c>
    </row>
    <row r="33" spans="5:54" ht="16.5" customHeight="1" x14ac:dyDescent="0.15">
      <c r="F33" s="250"/>
      <c r="G33" s="250"/>
      <c r="H33" s="250"/>
      <c r="I33" s="250"/>
      <c r="J33" s="250"/>
      <c r="K33" s="250"/>
      <c r="L33" s="250"/>
      <c r="M33" s="250"/>
      <c r="N33" s="250"/>
      <c r="O33" s="250"/>
      <c r="P33" s="250"/>
      <c r="Q33" s="250"/>
      <c r="R33" s="250"/>
      <c r="S33" s="250"/>
      <c r="T33" s="250"/>
      <c r="U33" s="250"/>
      <c r="V33" s="250"/>
      <c r="W33" s="250"/>
      <c r="X33" s="250" t="s">
        <v>37</v>
      </c>
      <c r="Y33" s="250"/>
      <c r="Z33" s="250"/>
      <c r="AA33" s="250"/>
      <c r="AB33" s="250"/>
      <c r="AC33" s="250"/>
      <c r="AD33" s="250"/>
      <c r="AE33" s="250"/>
      <c r="AF33" s="250"/>
      <c r="AG33" s="250"/>
      <c r="AH33" s="250"/>
      <c r="AI33" s="250"/>
      <c r="AJ33" s="250"/>
      <c r="AK33" s="250"/>
      <c r="AL33" s="250"/>
      <c r="AM33" s="250"/>
      <c r="AN33" s="250"/>
      <c r="AO33" s="250"/>
      <c r="AP33" s="250"/>
      <c r="AQ33" s="250"/>
      <c r="AR33" s="250"/>
      <c r="AY33" s="139" t="s">
        <v>248</v>
      </c>
      <c r="AZ33" s="139"/>
      <c r="BB33" s="219"/>
    </row>
    <row r="34" spans="5:54" ht="16.5" customHeight="1" x14ac:dyDescent="0.15">
      <c r="F34" s="250"/>
      <c r="G34" s="250"/>
      <c r="H34" s="250"/>
      <c r="I34" s="250"/>
      <c r="J34" s="250"/>
      <c r="K34" s="250"/>
      <c r="L34" s="250"/>
      <c r="M34" s="250"/>
      <c r="N34" s="250"/>
      <c r="O34" s="250"/>
      <c r="P34" s="250"/>
      <c r="Q34" s="250"/>
      <c r="R34" s="250"/>
      <c r="S34" s="250"/>
      <c r="T34" s="250"/>
      <c r="U34" s="250"/>
      <c r="V34" s="250"/>
      <c r="W34" s="250"/>
      <c r="X34" s="254" t="s">
        <v>38</v>
      </c>
      <c r="Y34" s="250"/>
      <c r="Z34" s="250"/>
      <c r="AA34" s="250"/>
      <c r="AB34" s="250"/>
      <c r="AC34" s="250"/>
      <c r="AD34" s="250"/>
      <c r="AE34" s="250"/>
      <c r="AF34" s="250"/>
      <c r="AG34" s="250"/>
      <c r="AH34" s="250"/>
      <c r="AI34" s="250"/>
      <c r="AJ34" s="250"/>
      <c r="AK34" s="250"/>
      <c r="AL34" s="250"/>
      <c r="AM34" s="250"/>
      <c r="AN34" s="250"/>
      <c r="AO34" s="250"/>
      <c r="AP34" s="250"/>
      <c r="AQ34" s="250"/>
      <c r="AR34" s="250"/>
      <c r="AY34" s="139" t="s">
        <v>249</v>
      </c>
      <c r="AZ34" s="139"/>
      <c r="BB34" s="219"/>
    </row>
    <row r="35" spans="5:54" ht="17.25" customHeight="1" x14ac:dyDescent="0.15">
      <c r="F35" s="250"/>
      <c r="G35" s="250"/>
      <c r="H35" s="250"/>
      <c r="I35" s="250"/>
      <c r="J35" s="250"/>
      <c r="K35" s="250"/>
      <c r="L35" s="250"/>
      <c r="M35" s="250"/>
      <c r="N35" s="250"/>
      <c r="O35" s="250"/>
      <c r="P35" s="250"/>
      <c r="Q35" s="250"/>
      <c r="R35" s="250"/>
      <c r="S35" s="250"/>
      <c r="T35" s="250"/>
      <c r="U35" s="250"/>
      <c r="V35" s="250"/>
      <c r="W35" s="250"/>
      <c r="X35" s="621" t="s">
        <v>476</v>
      </c>
      <c r="Y35" s="622"/>
      <c r="Z35" s="622"/>
      <c r="AA35" s="622"/>
      <c r="AB35" s="622"/>
      <c r="AC35" s="620"/>
      <c r="AD35" s="620"/>
      <c r="AE35" s="620"/>
      <c r="AF35" s="620"/>
      <c r="AG35" s="620"/>
      <c r="AH35" s="620"/>
      <c r="AI35" s="620"/>
      <c r="AJ35" s="620"/>
      <c r="AK35" s="620"/>
      <c r="AL35" s="620"/>
      <c r="AM35" s="620"/>
      <c r="AN35" s="620"/>
      <c r="AO35" s="250"/>
      <c r="AP35" s="250"/>
      <c r="AQ35" s="250"/>
      <c r="AR35" s="250"/>
      <c r="AY35" s="139" t="s">
        <v>250</v>
      </c>
      <c r="AZ35" s="139"/>
      <c r="BB35" s="219"/>
    </row>
    <row r="36" spans="5:54" ht="17.25" customHeight="1" x14ac:dyDescent="0.15">
      <c r="F36" s="250"/>
      <c r="G36" s="250"/>
      <c r="H36" s="250"/>
      <c r="I36" s="250"/>
      <c r="J36" s="250"/>
      <c r="K36" s="250"/>
      <c r="L36" s="250"/>
      <c r="M36" s="250"/>
      <c r="N36" s="250"/>
      <c r="O36" s="250"/>
      <c r="P36" s="250"/>
      <c r="Q36" s="250"/>
      <c r="R36" s="250"/>
      <c r="S36" s="250"/>
      <c r="T36" s="250"/>
      <c r="U36" s="250"/>
      <c r="V36" s="250"/>
      <c r="W36" s="250"/>
      <c r="X36" s="622"/>
      <c r="Y36" s="622"/>
      <c r="Z36" s="622"/>
      <c r="AA36" s="622"/>
      <c r="AB36" s="622"/>
      <c r="AC36" s="620"/>
      <c r="AD36" s="620"/>
      <c r="AE36" s="620"/>
      <c r="AF36" s="620"/>
      <c r="AG36" s="620"/>
      <c r="AH36" s="620"/>
      <c r="AI36" s="620"/>
      <c r="AJ36" s="620"/>
      <c r="AK36" s="620"/>
      <c r="AL36" s="620"/>
      <c r="AM36" s="620"/>
      <c r="AN36" s="620"/>
      <c r="AO36" s="250"/>
      <c r="AP36" s="250"/>
      <c r="AQ36" s="250"/>
      <c r="AR36" s="250"/>
      <c r="AY36" s="139" t="s">
        <v>244</v>
      </c>
      <c r="AZ36" s="139"/>
      <c r="BB36" s="219"/>
    </row>
    <row r="37" spans="5:54" ht="16.5" customHeight="1" x14ac:dyDescent="0.15">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Y37" s="139" t="s">
        <v>245</v>
      </c>
      <c r="AZ37" s="139"/>
      <c r="BB37" s="219"/>
    </row>
    <row r="38" spans="5:54" ht="16.5" customHeight="1" x14ac:dyDescent="0.15">
      <c r="F38" s="250"/>
      <c r="G38" s="250"/>
      <c r="H38" s="250"/>
      <c r="I38" s="250"/>
      <c r="J38" s="250"/>
      <c r="K38" s="250"/>
      <c r="L38" s="250"/>
      <c r="M38" s="250"/>
      <c r="N38" s="250"/>
      <c r="O38" s="250"/>
      <c r="P38" s="250"/>
      <c r="Q38" s="250"/>
      <c r="R38" s="250"/>
      <c r="S38" s="250"/>
      <c r="T38" s="250"/>
      <c r="U38" s="250"/>
      <c r="V38" s="250"/>
      <c r="W38" s="250"/>
      <c r="X38" s="250" t="s">
        <v>514</v>
      </c>
      <c r="Y38" s="250"/>
      <c r="Z38" s="250"/>
      <c r="AA38" s="250"/>
      <c r="AB38" s="250"/>
      <c r="AC38" s="250"/>
      <c r="AD38" s="251"/>
      <c r="AE38" s="251"/>
      <c r="AF38" s="251"/>
      <c r="AG38" s="251"/>
      <c r="AH38" s="251"/>
      <c r="AI38" s="251"/>
      <c r="AJ38" s="251"/>
      <c r="AK38" s="251"/>
      <c r="AL38" s="251"/>
      <c r="AM38" s="251"/>
      <c r="AN38" s="251"/>
      <c r="AO38" s="251"/>
      <c r="AP38" s="250"/>
      <c r="AQ38" s="250"/>
      <c r="AR38" s="250"/>
      <c r="AY38" s="139" t="s">
        <v>251</v>
      </c>
      <c r="AZ38" s="139"/>
      <c r="BB38" s="219"/>
    </row>
    <row r="39" spans="5:54" ht="16.5" customHeight="1" x14ac:dyDescent="0.15">
      <c r="E39" s="185"/>
      <c r="F39" s="255"/>
      <c r="G39" s="251"/>
      <c r="H39" s="255"/>
      <c r="I39" s="256"/>
      <c r="J39" s="255"/>
      <c r="K39" s="255"/>
      <c r="L39" s="255"/>
      <c r="M39" s="255"/>
      <c r="N39" s="255"/>
      <c r="O39" s="257"/>
      <c r="P39" s="257"/>
      <c r="Q39" s="257"/>
      <c r="R39" s="257"/>
      <c r="S39" s="257"/>
      <c r="T39" s="257"/>
      <c r="U39" s="257"/>
      <c r="V39" s="257"/>
      <c r="W39" s="257"/>
      <c r="X39" s="453" t="s">
        <v>485</v>
      </c>
      <c r="Y39" s="453"/>
      <c r="Z39" s="453"/>
      <c r="AA39" s="250"/>
      <c r="AB39" s="255"/>
      <c r="AC39" s="643"/>
      <c r="AD39" s="643"/>
      <c r="AE39" s="643"/>
      <c r="AF39" s="643"/>
      <c r="AG39" s="643"/>
      <c r="AH39" s="643"/>
      <c r="AI39" s="643"/>
      <c r="AJ39" s="643"/>
      <c r="AK39" s="643"/>
      <c r="AL39" s="643"/>
      <c r="AM39" s="643"/>
      <c r="AN39" s="643"/>
      <c r="AO39" s="255"/>
      <c r="AP39" s="255"/>
      <c r="AQ39" s="255"/>
      <c r="AR39" s="255"/>
      <c r="AY39" s="139" t="s">
        <v>252</v>
      </c>
      <c r="AZ39" s="139"/>
      <c r="BB39" s="219"/>
    </row>
    <row r="40" spans="5:54" ht="16.5" customHeight="1" x14ac:dyDescent="0.15">
      <c r="E40" s="185"/>
      <c r="F40" s="255"/>
      <c r="G40" s="251"/>
      <c r="H40" s="255"/>
      <c r="I40" s="256"/>
      <c r="J40" s="255"/>
      <c r="K40" s="255"/>
      <c r="L40" s="255"/>
      <c r="M40" s="255"/>
      <c r="N40" s="255"/>
      <c r="O40" s="257"/>
      <c r="P40" s="257"/>
      <c r="Q40" s="257"/>
      <c r="R40" s="257"/>
      <c r="S40" s="257"/>
      <c r="T40" s="257"/>
      <c r="U40" s="257"/>
      <c r="V40" s="257"/>
      <c r="W40" s="257"/>
      <c r="X40" s="453" t="s">
        <v>486</v>
      </c>
      <c r="Y40" s="453"/>
      <c r="Z40" s="453"/>
      <c r="AA40" s="250"/>
      <c r="AB40" s="255"/>
      <c r="AC40" s="643"/>
      <c r="AD40" s="643"/>
      <c r="AE40" s="643"/>
      <c r="AF40" s="643"/>
      <c r="AG40" s="643"/>
      <c r="AH40" s="643"/>
      <c r="AI40" s="643"/>
      <c r="AJ40" s="643"/>
      <c r="AK40" s="643"/>
      <c r="AL40" s="643"/>
      <c r="AM40" s="643"/>
      <c r="AN40" s="643"/>
      <c r="AO40" s="255"/>
      <c r="AP40" s="255"/>
      <c r="AQ40" s="255"/>
      <c r="AR40" s="255"/>
      <c r="AY40" s="139" t="s">
        <v>253</v>
      </c>
      <c r="AZ40" s="139"/>
      <c r="BB40" s="219"/>
    </row>
    <row r="41" spans="5:54" ht="16.5" customHeight="1" x14ac:dyDescent="0.15">
      <c r="F41" s="250"/>
      <c r="G41" s="250"/>
      <c r="H41" s="250"/>
      <c r="I41" s="250"/>
      <c r="J41" s="250"/>
      <c r="K41" s="250"/>
      <c r="L41" s="250"/>
      <c r="M41" s="250"/>
      <c r="N41" s="250"/>
      <c r="O41" s="250"/>
      <c r="P41" s="250"/>
      <c r="Q41" s="250"/>
      <c r="R41" s="250"/>
      <c r="S41" s="250"/>
      <c r="T41" s="250"/>
      <c r="U41" s="250"/>
      <c r="V41" s="250"/>
      <c r="W41" s="250"/>
      <c r="X41" s="453" t="s">
        <v>487</v>
      </c>
      <c r="Y41" s="453"/>
      <c r="Z41" s="453"/>
      <c r="AA41" s="453"/>
      <c r="AB41" s="251"/>
      <c r="AC41" s="427" t="s">
        <v>301</v>
      </c>
      <c r="AD41" s="427"/>
      <c r="AE41" s="427"/>
      <c r="AF41" s="427"/>
      <c r="AG41" s="427"/>
      <c r="AH41" s="427"/>
      <c r="AI41" s="427"/>
      <c r="AJ41" s="427"/>
      <c r="AK41" s="251"/>
      <c r="AL41" s="251"/>
      <c r="AM41" s="251"/>
      <c r="AN41" s="250"/>
      <c r="AO41" s="250"/>
      <c r="AP41" s="250"/>
      <c r="AQ41" s="250"/>
      <c r="AR41" s="250"/>
      <c r="AY41" s="139" t="s">
        <v>254</v>
      </c>
      <c r="AZ41" s="139"/>
      <c r="BB41" s="219"/>
    </row>
    <row r="42" spans="5:54" ht="16.5" customHeight="1" x14ac:dyDescent="0.15">
      <c r="F42" s="250"/>
      <c r="G42" s="250"/>
      <c r="H42" s="250"/>
      <c r="I42" s="250"/>
      <c r="J42" s="250"/>
      <c r="K42" s="250"/>
      <c r="L42" s="250"/>
      <c r="M42" s="250"/>
      <c r="N42" s="250"/>
      <c r="O42" s="250"/>
      <c r="P42" s="250"/>
      <c r="Q42" s="250"/>
      <c r="R42" s="250"/>
      <c r="S42" s="250"/>
      <c r="T42" s="250"/>
      <c r="U42" s="250"/>
      <c r="V42" s="250"/>
      <c r="W42" s="250"/>
      <c r="X42" s="250"/>
      <c r="Y42" s="250"/>
      <c r="Z42" s="250"/>
      <c r="AA42" s="250"/>
      <c r="AB42" s="251"/>
      <c r="AC42" s="249"/>
      <c r="AD42" s="249"/>
      <c r="AE42" s="249"/>
      <c r="AF42" s="249"/>
      <c r="AG42" s="249"/>
      <c r="AH42" s="249"/>
      <c r="AI42" s="249"/>
      <c r="AJ42" s="249"/>
      <c r="AK42" s="251"/>
      <c r="AL42" s="251"/>
      <c r="AM42" s="251"/>
      <c r="AN42" s="250"/>
      <c r="AO42" s="250"/>
      <c r="AP42" s="250"/>
      <c r="AQ42" s="250"/>
      <c r="AR42" s="250"/>
      <c r="AY42" s="139"/>
      <c r="AZ42" s="139"/>
      <c r="BB42" s="219"/>
    </row>
    <row r="43" spans="5:54" ht="16.5" customHeight="1" x14ac:dyDescent="0.15">
      <c r="I43" s="1" t="s">
        <v>550</v>
      </c>
      <c r="AY43" s="139" t="s">
        <v>255</v>
      </c>
      <c r="AZ43" s="139"/>
      <c r="BB43" s="219"/>
    </row>
    <row r="44" spans="5:54" ht="16.5" customHeight="1" x14ac:dyDescent="0.15">
      <c r="AY44" s="139" t="s">
        <v>504</v>
      </c>
      <c r="AZ44" s="139"/>
      <c r="BB44" s="219"/>
    </row>
    <row r="45" spans="5:54" ht="16.5" customHeight="1" x14ac:dyDescent="0.15">
      <c r="E45" s="135"/>
      <c r="H45" s="640" t="s">
        <v>30</v>
      </c>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0"/>
      <c r="AO45" s="640"/>
      <c r="AP45" s="640"/>
      <c r="AY45" s="139" t="s">
        <v>505</v>
      </c>
      <c r="AZ45" s="139"/>
      <c r="BB45" s="219"/>
    </row>
    <row r="46" spans="5:54" ht="16.5" customHeight="1" x14ac:dyDescent="0.15">
      <c r="AY46" s="139" t="s">
        <v>506</v>
      </c>
      <c r="AZ46" s="139"/>
      <c r="BB46" s="219"/>
    </row>
    <row r="47" spans="5:54" ht="16.5" customHeight="1" x14ac:dyDescent="0.15">
      <c r="E47" s="135"/>
      <c r="G47" s="4"/>
      <c r="H47" s="640" t="s">
        <v>39</v>
      </c>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0"/>
      <c r="AO47" s="640"/>
      <c r="AP47" s="640"/>
      <c r="AY47" s="139" t="s">
        <v>507</v>
      </c>
      <c r="AZ47" s="139"/>
      <c r="BB47" s="219"/>
    </row>
    <row r="48" spans="5:54" ht="16.5" customHeight="1" x14ac:dyDescent="0.15">
      <c r="AY48" s="139" t="s">
        <v>508</v>
      </c>
      <c r="AZ48" s="139"/>
      <c r="BB48" s="219"/>
    </row>
    <row r="49" spans="6:54" ht="16.5" customHeight="1" x14ac:dyDescent="0.15">
      <c r="F49" s="1" t="s">
        <v>40</v>
      </c>
      <c r="H49" s="1" t="s">
        <v>41</v>
      </c>
      <c r="AY49" s="139" t="s">
        <v>509</v>
      </c>
      <c r="AZ49" s="139"/>
      <c r="BB49" s="219"/>
    </row>
    <row r="50" spans="6:54" ht="16.5" customHeight="1" x14ac:dyDescent="0.15">
      <c r="F50" s="1" t="s">
        <v>42</v>
      </c>
      <c r="H50" s="1" t="s">
        <v>43</v>
      </c>
      <c r="AY50" s="139" t="s">
        <v>510</v>
      </c>
      <c r="AZ50" s="139"/>
      <c r="BB50" s="219"/>
    </row>
    <row r="51" spans="6:54" ht="16.5" customHeight="1" x14ac:dyDescent="0.15">
      <c r="F51" s="1" t="s">
        <v>44</v>
      </c>
      <c r="H51" s="1" t="s">
        <v>45</v>
      </c>
      <c r="AY51" s="139" t="s">
        <v>511</v>
      </c>
      <c r="AZ51" s="139"/>
      <c r="BB51" s="219"/>
    </row>
    <row r="52" spans="6:54" ht="16.5" customHeight="1" x14ac:dyDescent="0.15">
      <c r="F52" s="1" t="s">
        <v>46</v>
      </c>
      <c r="H52" s="1" t="s">
        <v>47</v>
      </c>
      <c r="AY52" s="139" t="s">
        <v>512</v>
      </c>
      <c r="AZ52" s="139"/>
      <c r="BB52" s="219"/>
    </row>
    <row r="53" spans="6:54" ht="16.5" customHeight="1" x14ac:dyDescent="0.15">
      <c r="F53" s="1" t="s">
        <v>56</v>
      </c>
      <c r="H53" s="1" t="s">
        <v>48</v>
      </c>
      <c r="AY53" s="139" t="s">
        <v>513</v>
      </c>
      <c r="AZ53" s="139"/>
      <c r="BB53" s="219"/>
    </row>
    <row r="54" spans="6:54" ht="16.5" customHeight="1" x14ac:dyDescent="0.15">
      <c r="F54" s="1" t="s">
        <v>57</v>
      </c>
      <c r="H54" s="1" t="s">
        <v>49</v>
      </c>
      <c r="AY54" s="139" t="s">
        <v>258</v>
      </c>
      <c r="AZ54" s="139"/>
    </row>
    <row r="55" spans="6:54" ht="16.5" customHeight="1" x14ac:dyDescent="0.15">
      <c r="F55" s="1" t="s">
        <v>58</v>
      </c>
      <c r="H55" s="1" t="s">
        <v>50</v>
      </c>
      <c r="AY55" s="139" t="s">
        <v>256</v>
      </c>
      <c r="AZ55" s="139"/>
    </row>
    <row r="56" spans="6:54" ht="16.5" customHeight="1" x14ac:dyDescent="0.15">
      <c r="F56" s="1" t="s">
        <v>59</v>
      </c>
      <c r="H56" s="1" t="s">
        <v>51</v>
      </c>
      <c r="AY56" s="139" t="s">
        <v>259</v>
      </c>
      <c r="AZ56" s="139"/>
    </row>
    <row r="57" spans="6:54" ht="16.5" customHeight="1" x14ac:dyDescent="0.15">
      <c r="F57" s="1" t="s">
        <v>60</v>
      </c>
      <c r="H57" s="1" t="s">
        <v>52</v>
      </c>
      <c r="AY57" s="139" t="s">
        <v>257</v>
      </c>
      <c r="AZ57" s="139"/>
    </row>
    <row r="58" spans="6:54" ht="16.5" customHeight="1" x14ac:dyDescent="0.15">
      <c r="F58" s="1" t="s">
        <v>61</v>
      </c>
      <c r="H58" s="1" t="s">
        <v>318</v>
      </c>
      <c r="AY58" s="139" t="s">
        <v>260</v>
      </c>
      <c r="AZ58" s="139"/>
    </row>
    <row r="59" spans="6:54" ht="16.5" customHeight="1" x14ac:dyDescent="0.15">
      <c r="F59" s="1" t="s">
        <v>62</v>
      </c>
      <c r="H59" s="1" t="s">
        <v>319</v>
      </c>
      <c r="AY59" s="139" t="s">
        <v>261</v>
      </c>
      <c r="AZ59" s="139"/>
    </row>
    <row r="60" spans="6:54" ht="16.5" customHeight="1" x14ac:dyDescent="0.15">
      <c r="F60" s="1" t="s">
        <v>63</v>
      </c>
      <c r="H60" s="1" t="s">
        <v>53</v>
      </c>
      <c r="AY60" s="139" t="s">
        <v>262</v>
      </c>
      <c r="AZ60" s="139"/>
    </row>
    <row r="61" spans="6:54" ht="16.5" customHeight="1" x14ac:dyDescent="0.15">
      <c r="F61" s="1" t="s">
        <v>64</v>
      </c>
      <c r="H61" s="1" t="s">
        <v>549</v>
      </c>
      <c r="AY61" s="139" t="s">
        <v>263</v>
      </c>
      <c r="AZ61" s="139"/>
    </row>
    <row r="62" spans="6:54" ht="16.5" customHeight="1" x14ac:dyDescent="0.15">
      <c r="AY62" s="139" t="s">
        <v>264</v>
      </c>
      <c r="AZ62" s="139"/>
    </row>
    <row r="63" spans="6:54" ht="16.5" customHeight="1" x14ac:dyDescent="0.15">
      <c r="AY63" s="139" t="s">
        <v>265</v>
      </c>
    </row>
    <row r="64" spans="6:54" ht="16.5" customHeight="1" x14ac:dyDescent="0.15">
      <c r="I64" s="5"/>
      <c r="J64" s="5"/>
      <c r="K64" s="5"/>
      <c r="L64" s="5"/>
      <c r="M64" s="5"/>
      <c r="N64" s="5"/>
      <c r="O64" s="5"/>
      <c r="P64" s="5"/>
      <c r="Q64" s="5"/>
      <c r="R64" s="5"/>
      <c r="S64" s="5"/>
      <c r="AY64" s="139" t="s">
        <v>266</v>
      </c>
    </row>
    <row r="65" spans="7:62" ht="16.5" customHeight="1" x14ac:dyDescent="0.15">
      <c r="AY65" s="139" t="s">
        <v>267</v>
      </c>
    </row>
    <row r="66" spans="7:62" ht="16.5" customHeight="1" x14ac:dyDescent="0.15">
      <c r="AY66" s="139" t="s">
        <v>268</v>
      </c>
    </row>
    <row r="67" spans="7:62" ht="18" customHeight="1" x14ac:dyDescent="0.15">
      <c r="G67" s="1" t="s">
        <v>54</v>
      </c>
      <c r="AY67" s="139" t="s">
        <v>269</v>
      </c>
    </row>
    <row r="68" spans="7:62" ht="18" customHeight="1" x14ac:dyDescent="0.15">
      <c r="G68" s="428" t="s">
        <v>496</v>
      </c>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Y68" s="139" t="s">
        <v>270</v>
      </c>
    </row>
    <row r="69" spans="7:62" ht="18" customHeight="1" x14ac:dyDescent="0.15">
      <c r="G69" s="428" t="s">
        <v>320</v>
      </c>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c r="AM69" s="428"/>
      <c r="AN69" s="428"/>
      <c r="AO69" s="428"/>
      <c r="AP69" s="428"/>
      <c r="AQ69" s="428"/>
      <c r="AY69" s="139" t="s">
        <v>271</v>
      </c>
    </row>
    <row r="70" spans="7:62" ht="18" customHeight="1" x14ac:dyDescent="0.15">
      <c r="G70" s="428" t="s">
        <v>321</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Y70" s="139" t="s">
        <v>272</v>
      </c>
    </row>
    <row r="71" spans="7:62" ht="18" customHeight="1" x14ac:dyDescent="0.15">
      <c r="G71" s="461" t="s">
        <v>477</v>
      </c>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Y71" s="139" t="s">
        <v>316</v>
      </c>
    </row>
    <row r="72" spans="7:62" ht="18" customHeight="1" x14ac:dyDescent="0.15">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461"/>
    </row>
    <row r="73" spans="7:62" ht="18" customHeight="1" x14ac:dyDescent="0.15">
      <c r="G73" s="461" t="s">
        <v>322</v>
      </c>
      <c r="H73" s="461"/>
      <c r="I73" s="461"/>
      <c r="J73" s="461"/>
      <c r="K73" s="461"/>
      <c r="L73" s="461"/>
      <c r="M73" s="461"/>
      <c r="N73" s="461"/>
      <c r="O73" s="461"/>
      <c r="P73" s="461"/>
      <c r="Q73" s="461"/>
      <c r="R73" s="461"/>
      <c r="S73" s="461"/>
      <c r="T73" s="461"/>
      <c r="U73" s="461"/>
      <c r="V73" s="461"/>
      <c r="W73" s="461"/>
      <c r="X73" s="461"/>
      <c r="Y73" s="461"/>
      <c r="Z73" s="461"/>
      <c r="AA73" s="461"/>
      <c r="AB73" s="461"/>
      <c r="AC73" s="461"/>
      <c r="AD73" s="461"/>
      <c r="AE73" s="461"/>
      <c r="AF73" s="461"/>
      <c r="AG73" s="461"/>
      <c r="AH73" s="461"/>
      <c r="AI73" s="461"/>
      <c r="AJ73" s="461"/>
      <c r="AK73" s="461"/>
      <c r="AL73" s="461"/>
      <c r="AM73" s="461"/>
      <c r="AN73" s="461"/>
      <c r="AO73" s="461"/>
      <c r="AP73" s="461"/>
      <c r="AQ73" s="461"/>
      <c r="AZ73" s="139" t="s">
        <v>420</v>
      </c>
      <c r="BA73" s="139"/>
      <c r="BB73" s="139"/>
      <c r="BC73" s="139"/>
      <c r="BD73" s="139"/>
      <c r="BE73" s="139"/>
      <c r="BF73" s="139"/>
      <c r="BG73" s="139"/>
      <c r="BH73" s="139"/>
      <c r="BI73" s="139"/>
      <c r="BJ73" s="141"/>
    </row>
    <row r="74" spans="7:62" ht="18" customHeight="1" x14ac:dyDescent="0.15">
      <c r="G74" s="428" t="s">
        <v>478</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Z74" s="258" t="s">
        <v>355</v>
      </c>
      <c r="BA74" s="258"/>
      <c r="BB74" s="258" t="s">
        <v>356</v>
      </c>
      <c r="BC74" s="258"/>
      <c r="BD74" s="258" t="s">
        <v>409</v>
      </c>
      <c r="BE74" s="258"/>
      <c r="BF74" s="258" t="s">
        <v>410</v>
      </c>
      <c r="BG74" s="258"/>
      <c r="BH74" s="258" t="s">
        <v>357</v>
      </c>
      <c r="BI74" s="258"/>
      <c r="BJ74" s="141"/>
    </row>
    <row r="75" spans="7:62" ht="18" customHeight="1" x14ac:dyDescent="0.15">
      <c r="G75" s="641" t="s">
        <v>323</v>
      </c>
      <c r="H75" s="641"/>
      <c r="I75" s="641"/>
      <c r="J75" s="641"/>
      <c r="K75" s="641"/>
      <c r="L75" s="641"/>
      <c r="M75" s="641"/>
      <c r="N75" s="64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1"/>
      <c r="AL75" s="641"/>
      <c r="AM75" s="641"/>
      <c r="AN75" s="641"/>
      <c r="AO75" s="641"/>
      <c r="AP75" s="641"/>
      <c r="AQ75" s="641"/>
      <c r="AZ75" s="142" t="s">
        <v>411</v>
      </c>
      <c r="BA75" s="143" t="s">
        <v>424</v>
      </c>
      <c r="BB75" s="142" t="s">
        <v>411</v>
      </c>
      <c r="BC75" s="143" t="s">
        <v>354</v>
      </c>
      <c r="BD75" s="142" t="s">
        <v>411</v>
      </c>
      <c r="BE75" s="143" t="s">
        <v>354</v>
      </c>
      <c r="BF75" s="142" t="s">
        <v>411</v>
      </c>
      <c r="BG75" s="143" t="s">
        <v>354</v>
      </c>
      <c r="BH75" s="142" t="s">
        <v>411</v>
      </c>
      <c r="BI75" s="143" t="s">
        <v>354</v>
      </c>
      <c r="BJ75" s="144"/>
    </row>
    <row r="76" spans="7:62" ht="18" customHeight="1" x14ac:dyDescent="0.15">
      <c r="G76" s="641"/>
      <c r="H76" s="641"/>
      <c r="I76" s="641"/>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c r="AN76" s="641"/>
      <c r="AO76" s="641"/>
      <c r="AP76" s="641"/>
      <c r="AQ76" s="641"/>
      <c r="AZ76" s="145" t="s">
        <v>358</v>
      </c>
      <c r="BA76" s="146" t="s">
        <v>371</v>
      </c>
      <c r="BB76" s="145" t="s">
        <v>366</v>
      </c>
      <c r="BC76" s="146" t="s">
        <v>376</v>
      </c>
      <c r="BD76" s="145" t="s">
        <v>369</v>
      </c>
      <c r="BE76" s="146" t="s">
        <v>413</v>
      </c>
      <c r="BF76" s="145" t="s">
        <v>370</v>
      </c>
      <c r="BG76" s="146" t="s">
        <v>385</v>
      </c>
      <c r="BH76" s="145" t="s">
        <v>379</v>
      </c>
      <c r="BI76" s="146" t="s">
        <v>405</v>
      </c>
      <c r="BJ76" s="141" t="s">
        <v>435</v>
      </c>
    </row>
    <row r="77" spans="7:62" ht="18" customHeight="1" x14ac:dyDescent="0.15">
      <c r="G77" s="641"/>
      <c r="H77" s="641"/>
      <c r="I77" s="641"/>
      <c r="J77" s="641"/>
      <c r="K77" s="641"/>
      <c r="L77" s="641"/>
      <c r="M77" s="641"/>
      <c r="N77" s="641"/>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1"/>
      <c r="AL77" s="641"/>
      <c r="AM77" s="641"/>
      <c r="AN77" s="641"/>
      <c r="AO77" s="641"/>
      <c r="AP77" s="641"/>
      <c r="AQ77" s="641"/>
      <c r="AZ77" s="145" t="s">
        <v>360</v>
      </c>
      <c r="BA77" s="146" t="s">
        <v>372</v>
      </c>
      <c r="BB77" s="145" t="s">
        <v>367</v>
      </c>
      <c r="BC77" s="146" t="s">
        <v>387</v>
      </c>
      <c r="BD77" s="145" t="s">
        <v>276</v>
      </c>
      <c r="BE77" s="146"/>
      <c r="BF77" s="145" t="s">
        <v>421</v>
      </c>
      <c r="BG77" s="146" t="s">
        <v>422</v>
      </c>
      <c r="BH77" s="145" t="s">
        <v>380</v>
      </c>
      <c r="BI77" s="146" t="s">
        <v>388</v>
      </c>
      <c r="BJ77" s="141" t="s">
        <v>435</v>
      </c>
    </row>
    <row r="78" spans="7:62" ht="18" customHeight="1" x14ac:dyDescent="0.15">
      <c r="G78" s="461" t="s">
        <v>324</v>
      </c>
      <c r="H78" s="461"/>
      <c r="I78" s="461"/>
      <c r="J78" s="461"/>
      <c r="K78" s="461"/>
      <c r="L78" s="461"/>
      <c r="M78" s="461"/>
      <c r="N78" s="461"/>
      <c r="O78" s="461"/>
      <c r="P78" s="461"/>
      <c r="Q78" s="461"/>
      <c r="R78" s="461"/>
      <c r="S78" s="461"/>
      <c r="T78" s="461"/>
      <c r="U78" s="461"/>
      <c r="V78" s="461"/>
      <c r="W78" s="461"/>
      <c r="X78" s="461"/>
      <c r="Y78" s="461"/>
      <c r="Z78" s="461"/>
      <c r="AA78" s="461"/>
      <c r="AB78" s="461"/>
      <c r="AC78" s="461"/>
      <c r="AD78" s="461"/>
      <c r="AE78" s="461"/>
      <c r="AF78" s="461"/>
      <c r="AG78" s="461"/>
      <c r="AH78" s="461"/>
      <c r="AI78" s="461"/>
      <c r="AJ78" s="461"/>
      <c r="AK78" s="461"/>
      <c r="AL78" s="461"/>
      <c r="AM78" s="461"/>
      <c r="AN78" s="461"/>
      <c r="AO78" s="461"/>
      <c r="AP78" s="461"/>
      <c r="AQ78" s="461"/>
      <c r="AZ78" s="145" t="s">
        <v>364</v>
      </c>
      <c r="BA78" s="146" t="s">
        <v>372</v>
      </c>
      <c r="BB78" s="145" t="s">
        <v>368</v>
      </c>
      <c r="BC78" s="146" t="s">
        <v>384</v>
      </c>
      <c r="BD78" s="145" t="s">
        <v>276</v>
      </c>
      <c r="BE78" s="146"/>
      <c r="BF78" s="145"/>
      <c r="BG78" s="146"/>
      <c r="BH78" s="145" t="s">
        <v>389</v>
      </c>
      <c r="BI78" s="146" t="s">
        <v>398</v>
      </c>
      <c r="BJ78" s="141" t="s">
        <v>436</v>
      </c>
    </row>
    <row r="79" spans="7:62" ht="18" customHeight="1" x14ac:dyDescent="0.15">
      <c r="G79" s="461"/>
      <c r="H79" s="461"/>
      <c r="I79" s="461"/>
      <c r="J79" s="461"/>
      <c r="K79" s="461"/>
      <c r="L79" s="461"/>
      <c r="M79" s="461"/>
      <c r="N79" s="461"/>
      <c r="O79" s="461"/>
      <c r="P79" s="461"/>
      <c r="Q79" s="461"/>
      <c r="R79" s="461"/>
      <c r="S79" s="461"/>
      <c r="T79" s="461"/>
      <c r="U79" s="461"/>
      <c r="V79" s="461"/>
      <c r="W79" s="461"/>
      <c r="X79" s="461"/>
      <c r="Y79" s="461"/>
      <c r="Z79" s="461"/>
      <c r="AA79" s="461"/>
      <c r="AB79" s="461"/>
      <c r="AC79" s="461"/>
      <c r="AD79" s="461"/>
      <c r="AE79" s="461"/>
      <c r="AF79" s="461"/>
      <c r="AG79" s="461"/>
      <c r="AH79" s="461"/>
      <c r="AI79" s="461"/>
      <c r="AJ79" s="461"/>
      <c r="AK79" s="461"/>
      <c r="AL79" s="461"/>
      <c r="AM79" s="461"/>
      <c r="AN79" s="461"/>
      <c r="AO79" s="461"/>
      <c r="AP79" s="461"/>
      <c r="AQ79" s="461"/>
      <c r="AZ79" s="145" t="s">
        <v>359</v>
      </c>
      <c r="BA79" s="146" t="s">
        <v>373</v>
      </c>
      <c r="BB79" s="145" t="s">
        <v>414</v>
      </c>
      <c r="BC79" s="146" t="s">
        <v>423</v>
      </c>
      <c r="BD79" s="145" t="s">
        <v>276</v>
      </c>
      <c r="BE79" s="146"/>
      <c r="BF79" s="145"/>
      <c r="BG79" s="146"/>
      <c r="BH79" s="145" t="s">
        <v>392</v>
      </c>
      <c r="BI79" s="146" t="s">
        <v>399</v>
      </c>
      <c r="BJ79" s="141" t="s">
        <v>437</v>
      </c>
    </row>
    <row r="80" spans="7:62" ht="18" customHeight="1" x14ac:dyDescent="0.15">
      <c r="G80" s="428" t="s">
        <v>325</v>
      </c>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428"/>
      <c r="AM80" s="428"/>
      <c r="AN80" s="428"/>
      <c r="AO80" s="428"/>
      <c r="AP80" s="428"/>
      <c r="AQ80" s="428"/>
      <c r="AT80" s="147"/>
      <c r="AZ80" s="145" t="s">
        <v>361</v>
      </c>
      <c r="BA80" s="146" t="s">
        <v>374</v>
      </c>
      <c r="BB80" s="145" t="s">
        <v>276</v>
      </c>
      <c r="BC80" s="146"/>
      <c r="BD80" s="145"/>
      <c r="BE80" s="146"/>
      <c r="BF80" s="145"/>
      <c r="BG80" s="146"/>
      <c r="BH80" s="145" t="s">
        <v>393</v>
      </c>
      <c r="BI80" s="146" t="s">
        <v>388</v>
      </c>
      <c r="BJ80" s="141" t="s">
        <v>276</v>
      </c>
    </row>
    <row r="81" spans="2:62" ht="18" customHeight="1" x14ac:dyDescent="0.15">
      <c r="B81" s="138"/>
      <c r="G81" s="428" t="s">
        <v>326</v>
      </c>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T81" s="147"/>
      <c r="AZ81" s="145" t="s">
        <v>365</v>
      </c>
      <c r="BA81" s="146" t="s">
        <v>374</v>
      </c>
      <c r="BB81" s="145" t="s">
        <v>276</v>
      </c>
      <c r="BC81" s="146"/>
      <c r="BD81" s="145"/>
      <c r="BE81" s="146"/>
      <c r="BF81" s="145"/>
      <c r="BG81" s="146"/>
      <c r="BH81" s="145" t="s">
        <v>390</v>
      </c>
      <c r="BI81" s="146" t="s">
        <v>400</v>
      </c>
      <c r="BJ81" s="141" t="s">
        <v>276</v>
      </c>
    </row>
    <row r="82" spans="2:62" ht="18" customHeight="1" x14ac:dyDescent="0.15">
      <c r="G82" s="461" t="s">
        <v>327</v>
      </c>
      <c r="H82" s="461"/>
      <c r="I82" s="461"/>
      <c r="J82" s="461"/>
      <c r="K82" s="461"/>
      <c r="L82" s="461"/>
      <c r="M82" s="461"/>
      <c r="N82" s="461"/>
      <c r="O82" s="461"/>
      <c r="P82" s="461"/>
      <c r="Q82" s="461"/>
      <c r="R82" s="461"/>
      <c r="S82" s="461"/>
      <c r="T82" s="461"/>
      <c r="U82" s="461"/>
      <c r="V82" s="461"/>
      <c r="W82" s="461"/>
      <c r="X82" s="461"/>
      <c r="Y82" s="461"/>
      <c r="Z82" s="461"/>
      <c r="AA82" s="461"/>
      <c r="AB82" s="461"/>
      <c r="AC82" s="461"/>
      <c r="AD82" s="461"/>
      <c r="AE82" s="461"/>
      <c r="AF82" s="461"/>
      <c r="AG82" s="461"/>
      <c r="AH82" s="461"/>
      <c r="AI82" s="461"/>
      <c r="AJ82" s="461"/>
      <c r="AK82" s="461"/>
      <c r="AL82" s="461"/>
      <c r="AM82" s="461"/>
      <c r="AN82" s="461"/>
      <c r="AO82" s="461"/>
      <c r="AP82" s="461"/>
      <c r="AQ82" s="461"/>
      <c r="AT82" s="147"/>
      <c r="AZ82" s="145" t="s">
        <v>362</v>
      </c>
      <c r="BA82" s="146" t="s">
        <v>375</v>
      </c>
      <c r="BB82" s="145" t="s">
        <v>419</v>
      </c>
      <c r="BC82" s="146"/>
      <c r="BD82" s="145"/>
      <c r="BE82" s="146"/>
      <c r="BF82" s="145"/>
      <c r="BG82" s="146"/>
      <c r="BH82" s="145" t="s">
        <v>394</v>
      </c>
      <c r="BI82" s="146" t="s">
        <v>401</v>
      </c>
      <c r="BJ82" s="141" t="s">
        <v>276</v>
      </c>
    </row>
    <row r="83" spans="2:62" ht="18" customHeight="1" x14ac:dyDescent="0.15">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1"/>
      <c r="AN83" s="461"/>
      <c r="AO83" s="461"/>
      <c r="AP83" s="461"/>
      <c r="AQ83" s="461"/>
      <c r="AZ83" s="145" t="s">
        <v>363</v>
      </c>
      <c r="BA83" s="146" t="s">
        <v>412</v>
      </c>
      <c r="BB83" s="145" t="s">
        <v>276</v>
      </c>
      <c r="BC83" s="146"/>
      <c r="BD83" s="145"/>
      <c r="BE83" s="146"/>
      <c r="BF83" s="145"/>
      <c r="BG83" s="146"/>
      <c r="BH83" s="145" t="s">
        <v>395</v>
      </c>
      <c r="BI83" s="146" t="s">
        <v>386</v>
      </c>
      <c r="BJ83" s="141" t="s">
        <v>435</v>
      </c>
    </row>
    <row r="84" spans="2:62" ht="18" customHeight="1" x14ac:dyDescent="0.15">
      <c r="G84" s="461"/>
      <c r="H84" s="461"/>
      <c r="I84" s="461"/>
      <c r="J84" s="461"/>
      <c r="K84" s="461"/>
      <c r="L84" s="461"/>
      <c r="M84" s="461"/>
      <c r="N84" s="461"/>
      <c r="O84" s="461"/>
      <c r="P84" s="461"/>
      <c r="Q84" s="461"/>
      <c r="R84" s="461"/>
      <c r="S84" s="461"/>
      <c r="T84" s="461"/>
      <c r="U84" s="461"/>
      <c r="V84" s="461"/>
      <c r="W84" s="461"/>
      <c r="X84" s="461"/>
      <c r="Y84" s="461"/>
      <c r="Z84" s="461"/>
      <c r="AA84" s="461"/>
      <c r="AB84" s="461"/>
      <c r="AC84" s="461"/>
      <c r="AD84" s="461"/>
      <c r="AE84" s="461"/>
      <c r="AF84" s="461"/>
      <c r="AG84" s="461"/>
      <c r="AH84" s="461"/>
      <c r="AI84" s="461"/>
      <c r="AJ84" s="461"/>
      <c r="AK84" s="461"/>
      <c r="AL84" s="461"/>
      <c r="AM84" s="461"/>
      <c r="AN84" s="461"/>
      <c r="AO84" s="461"/>
      <c r="AP84" s="461"/>
      <c r="AQ84" s="461"/>
      <c r="AZ84" s="145" t="s">
        <v>416</v>
      </c>
      <c r="BA84" s="146" t="s">
        <v>418</v>
      </c>
      <c r="BB84" s="145" t="s">
        <v>276</v>
      </c>
      <c r="BC84" s="146"/>
      <c r="BD84" s="145"/>
      <c r="BE84" s="146"/>
      <c r="BF84" s="145"/>
      <c r="BG84" s="146"/>
      <c r="BH84" s="145" t="s">
        <v>391</v>
      </c>
      <c r="BI84" s="146" t="s">
        <v>402</v>
      </c>
      <c r="BJ84" s="141" t="s">
        <v>437</v>
      </c>
    </row>
    <row r="85" spans="2:62" ht="16.5" customHeight="1" x14ac:dyDescent="0.15">
      <c r="AZ85" s="145" t="s">
        <v>417</v>
      </c>
      <c r="BA85" s="146" t="s">
        <v>415</v>
      </c>
      <c r="BB85" s="145" t="s">
        <v>276</v>
      </c>
      <c r="BC85" s="146"/>
      <c r="BD85" s="145"/>
      <c r="BE85" s="146"/>
      <c r="BF85" s="145"/>
      <c r="BG85" s="146"/>
      <c r="BH85" s="145" t="s">
        <v>396</v>
      </c>
      <c r="BI85" s="146" t="s">
        <v>403</v>
      </c>
      <c r="BJ85" s="141" t="s">
        <v>276</v>
      </c>
    </row>
    <row r="86" spans="2:62" ht="16.5" customHeight="1" x14ac:dyDescent="0.15">
      <c r="AZ86" s="232" t="s">
        <v>490</v>
      </c>
      <c r="BA86" s="233" t="s">
        <v>493</v>
      </c>
      <c r="BB86" s="145" t="s">
        <v>215</v>
      </c>
      <c r="BC86" s="146"/>
      <c r="BD86" s="145"/>
      <c r="BE86" s="146"/>
      <c r="BF86" s="145"/>
      <c r="BG86" s="146"/>
      <c r="BH86" s="145" t="s">
        <v>397</v>
      </c>
      <c r="BI86" s="146" t="s">
        <v>404</v>
      </c>
      <c r="BJ86" s="141" t="s">
        <v>276</v>
      </c>
    </row>
    <row r="87" spans="2:62" ht="12.75" customHeight="1" x14ac:dyDescent="0.15">
      <c r="AZ87" s="145" t="s">
        <v>429</v>
      </c>
      <c r="BA87" s="146" t="s">
        <v>431</v>
      </c>
      <c r="BB87" s="145"/>
      <c r="BC87" s="146"/>
      <c r="BD87" s="145"/>
      <c r="BE87" s="146"/>
      <c r="BF87" s="145"/>
      <c r="BG87" s="146"/>
      <c r="BH87" s="145" t="s">
        <v>381</v>
      </c>
      <c r="BI87" s="146" t="s">
        <v>406</v>
      </c>
      <c r="BJ87" s="141"/>
    </row>
    <row r="88" spans="2:62" ht="12.75" customHeight="1" x14ac:dyDescent="0.15">
      <c r="AZ88" s="145" t="s">
        <v>430</v>
      </c>
      <c r="BA88" s="146" t="s">
        <v>432</v>
      </c>
      <c r="BB88" s="145"/>
      <c r="BC88" s="146"/>
      <c r="BD88" s="145"/>
      <c r="BE88" s="146"/>
      <c r="BF88" s="145"/>
      <c r="BG88" s="146"/>
      <c r="BH88" s="145" t="s">
        <v>382</v>
      </c>
      <c r="BI88" s="146" t="s">
        <v>407</v>
      </c>
      <c r="BJ88" s="141"/>
    </row>
    <row r="89" spans="2:62" ht="12.75" customHeight="1" x14ac:dyDescent="0.15">
      <c r="AZ89" s="145"/>
      <c r="BA89" s="146"/>
      <c r="BB89" s="145"/>
      <c r="BC89" s="146"/>
      <c r="BD89" s="145"/>
      <c r="BE89" s="146"/>
      <c r="BF89" s="145"/>
      <c r="BG89" s="146"/>
      <c r="BH89" s="145" t="s">
        <v>383</v>
      </c>
      <c r="BI89" s="146" t="s">
        <v>408</v>
      </c>
      <c r="BJ89" s="141"/>
    </row>
    <row r="90" spans="2:62" ht="12.75" customHeight="1" x14ac:dyDescent="0.15">
      <c r="AZ90" s="145"/>
      <c r="BA90" s="146"/>
      <c r="BB90" s="145" t="s">
        <v>433</v>
      </c>
      <c r="BC90" s="146"/>
      <c r="BD90" s="145"/>
      <c r="BE90" s="146"/>
      <c r="BF90" s="145"/>
      <c r="BG90" s="146"/>
      <c r="BH90" s="232" t="s">
        <v>492</v>
      </c>
      <c r="BI90" s="233" t="s">
        <v>488</v>
      </c>
      <c r="BJ90" s="141" t="s">
        <v>276</v>
      </c>
    </row>
    <row r="91" spans="2:62" ht="12.75" customHeight="1" x14ac:dyDescent="0.15">
      <c r="G91" s="64"/>
      <c r="I91" s="65"/>
      <c r="AZ91" s="145"/>
      <c r="BA91" s="146"/>
      <c r="BB91" s="145" t="s">
        <v>215</v>
      </c>
      <c r="BC91" s="146"/>
      <c r="BD91" s="145"/>
      <c r="BE91" s="146"/>
      <c r="BF91" s="145"/>
      <c r="BG91" s="146"/>
      <c r="BH91" s="232" t="s">
        <v>501</v>
      </c>
      <c r="BI91" s="233" t="s">
        <v>491</v>
      </c>
      <c r="BJ91" s="141" t="s">
        <v>276</v>
      </c>
    </row>
    <row r="92" spans="2:62" ht="12.75" customHeight="1" x14ac:dyDescent="0.15">
      <c r="G92" s="64"/>
      <c r="I92" s="65"/>
      <c r="S92" s="66"/>
      <c r="T92" s="66"/>
      <c r="U92" s="66"/>
      <c r="V92" s="66"/>
      <c r="W92" s="66"/>
      <c r="X92" s="66"/>
      <c r="Y92" s="66"/>
      <c r="AZ92" s="145"/>
      <c r="BA92" s="146"/>
      <c r="BB92" s="145" t="s">
        <v>215</v>
      </c>
      <c r="BC92" s="146"/>
      <c r="BD92" s="145"/>
      <c r="BE92" s="146"/>
      <c r="BF92" s="145"/>
      <c r="BG92" s="146"/>
      <c r="BH92" s="145" t="s">
        <v>502</v>
      </c>
      <c r="BI92" s="146" t="s">
        <v>500</v>
      </c>
      <c r="BJ92" s="141" t="s">
        <v>435</v>
      </c>
    </row>
    <row r="93" spans="2:62" ht="12.75" customHeight="1" x14ac:dyDescent="0.15"/>
    <row r="95" spans="2:62" ht="16.5" customHeight="1" x14ac:dyDescent="0.15">
      <c r="F95" s="64" t="str">
        <f>IF(BK110=0,"１　貸付金の種別残高","１．貸付金の種別残高")</f>
        <v>１　貸付金の種別残高</v>
      </c>
      <c r="N95" s="553" t="str">
        <f>IF(BK110=0,"","エラー情報あり")</f>
        <v/>
      </c>
      <c r="O95" s="553"/>
      <c r="P95" s="553"/>
      <c r="Q95" s="553"/>
      <c r="R95" s="553"/>
      <c r="S95" s="553"/>
      <c r="T95" s="553"/>
      <c r="U95" s="553"/>
      <c r="V95" s="553"/>
      <c r="W95" s="553"/>
      <c r="X95" s="553"/>
      <c r="Y95" s="553"/>
      <c r="Z95" s="553"/>
      <c r="AA95" s="553"/>
      <c r="AB95" s="553"/>
      <c r="AC95" s="553"/>
      <c r="AD95" s="553"/>
      <c r="AE95" s="553"/>
      <c r="AF95" s="553"/>
      <c r="AG95" s="553"/>
      <c r="AH95" s="553"/>
      <c r="AI95" s="553"/>
      <c r="AJ95" s="553"/>
      <c r="AK95" s="553"/>
      <c r="AL95" s="553"/>
      <c r="AM95" s="553"/>
      <c r="AT95" s="148" t="str">
        <f>IF(BK110=0,"（表１）エラーなし","！（表１）エラー情報あり")</f>
        <v>（表１）エラーなし</v>
      </c>
    </row>
    <row r="96" spans="2:62" ht="7.5" customHeight="1" x14ac:dyDescent="0.15">
      <c r="Q96" s="185"/>
      <c r="AP96" s="185"/>
      <c r="AQ96" s="185"/>
    </row>
    <row r="97" spans="5:66" ht="16.5" customHeight="1" thickBot="1" x14ac:dyDescent="0.2">
      <c r="E97" s="2"/>
      <c r="F97" s="441" t="s">
        <v>278</v>
      </c>
      <c r="G97" s="442"/>
      <c r="H97" s="442"/>
      <c r="I97" s="442"/>
      <c r="J97" s="442"/>
      <c r="K97" s="442"/>
      <c r="L97" s="442"/>
      <c r="M97" s="442"/>
      <c r="N97" s="442"/>
      <c r="O97" s="442"/>
      <c r="P97" s="442"/>
      <c r="Q97" s="345" t="s">
        <v>65</v>
      </c>
      <c r="R97" s="346"/>
      <c r="S97" s="346"/>
      <c r="T97" s="346"/>
      <c r="U97" s="346"/>
      <c r="V97" s="12"/>
      <c r="W97" s="12"/>
      <c r="X97" s="12"/>
      <c r="Y97" s="200" t="s">
        <v>215</v>
      </c>
      <c r="Z97" s="345" t="s">
        <v>213</v>
      </c>
      <c r="AA97" s="346"/>
      <c r="AB97" s="346"/>
      <c r="AC97" s="346"/>
      <c r="AD97" s="346"/>
      <c r="AE97" s="12"/>
      <c r="AF97" s="12"/>
      <c r="AG97" s="12"/>
      <c r="AH97" s="200"/>
      <c r="AI97" s="346" t="s">
        <v>214</v>
      </c>
      <c r="AJ97" s="346"/>
      <c r="AK97" s="346"/>
      <c r="AL97" s="346"/>
      <c r="AM97" s="347"/>
      <c r="AN97" s="240"/>
      <c r="AO97" s="240"/>
      <c r="AP97" s="240"/>
      <c r="AQ97" s="240"/>
      <c r="AR97" s="240"/>
      <c r="BA97" s="139"/>
    </row>
    <row r="98" spans="5:66" ht="16.5" customHeight="1" thickTop="1" thickBot="1" x14ac:dyDescent="0.2">
      <c r="E98" s="185"/>
      <c r="F98" s="443"/>
      <c r="G98" s="444"/>
      <c r="H98" s="444"/>
      <c r="I98" s="444"/>
      <c r="J98" s="444"/>
      <c r="K98" s="444"/>
      <c r="L98" s="444"/>
      <c r="M98" s="444"/>
      <c r="N98" s="444"/>
      <c r="O98" s="444"/>
      <c r="P98" s="444"/>
      <c r="Q98" s="387"/>
      <c r="R98" s="371"/>
      <c r="S98" s="371"/>
      <c r="T98" s="371"/>
      <c r="U98" s="371"/>
      <c r="V98" s="287" t="s">
        <v>68</v>
      </c>
      <c r="W98" s="288"/>
      <c r="X98" s="288"/>
      <c r="Y98" s="289"/>
      <c r="Z98" s="387"/>
      <c r="AA98" s="371"/>
      <c r="AB98" s="371"/>
      <c r="AC98" s="371"/>
      <c r="AD98" s="388"/>
      <c r="AE98" s="288" t="s">
        <v>68</v>
      </c>
      <c r="AF98" s="288"/>
      <c r="AG98" s="288"/>
      <c r="AH98" s="289"/>
      <c r="AI98" s="371"/>
      <c r="AJ98" s="371"/>
      <c r="AK98" s="371"/>
      <c r="AL98" s="371"/>
      <c r="AM98" s="426"/>
      <c r="AN98" s="240"/>
      <c r="AO98" s="240"/>
      <c r="AP98" s="240"/>
      <c r="AQ98" s="240"/>
      <c r="AR98" s="240"/>
      <c r="AZ98" s="258" t="s">
        <v>355</v>
      </c>
      <c r="BA98" s="258"/>
      <c r="BB98" s="258" t="s">
        <v>356</v>
      </c>
      <c r="BC98" s="258"/>
      <c r="BD98" s="258" t="s">
        <v>409</v>
      </c>
      <c r="BE98" s="258"/>
      <c r="BF98" s="258" t="s">
        <v>410</v>
      </c>
      <c r="BG98" s="258"/>
      <c r="BH98" s="258" t="s">
        <v>357</v>
      </c>
      <c r="BI98" s="258"/>
      <c r="BJ98" s="141"/>
      <c r="BK98" s="203" t="s">
        <v>515</v>
      </c>
    </row>
    <row r="99" spans="5:66" ht="16.5" customHeight="1" thickTop="1" thickBot="1" x14ac:dyDescent="0.2">
      <c r="E99" s="185"/>
      <c r="F99" s="429" t="s">
        <v>69</v>
      </c>
      <c r="G99" s="430"/>
      <c r="H99" s="13"/>
      <c r="I99" s="445"/>
      <c r="J99" s="445"/>
      <c r="K99" s="445"/>
      <c r="L99" s="445"/>
      <c r="M99" s="445"/>
      <c r="N99" s="445"/>
      <c r="O99" s="445"/>
      <c r="P99" s="14"/>
      <c r="Q99" s="449" t="s">
        <v>70</v>
      </c>
      <c r="R99" s="450"/>
      <c r="S99" s="450"/>
      <c r="T99" s="450"/>
      <c r="U99" s="451"/>
      <c r="V99" s="446" t="s">
        <v>71</v>
      </c>
      <c r="W99" s="447"/>
      <c r="X99" s="447"/>
      <c r="Y99" s="448"/>
      <c r="Z99" s="454" t="str">
        <f>$X$394</f>
        <v>百万円</v>
      </c>
      <c r="AA99" s="455"/>
      <c r="AB99" s="455"/>
      <c r="AC99" s="455"/>
      <c r="AD99" s="456"/>
      <c r="AE99" s="446" t="s">
        <v>6</v>
      </c>
      <c r="AF99" s="447"/>
      <c r="AG99" s="447"/>
      <c r="AH99" s="448"/>
      <c r="AI99" s="447" t="s">
        <v>73</v>
      </c>
      <c r="AJ99" s="447"/>
      <c r="AK99" s="447"/>
      <c r="AL99" s="447"/>
      <c r="AM99" s="448"/>
      <c r="AN99" s="240"/>
      <c r="AO99" s="240"/>
      <c r="AP99" s="240"/>
      <c r="AQ99" s="240"/>
      <c r="AR99" s="240"/>
      <c r="AS99" s="136" t="str">
        <f>BK99</f>
        <v>　　（↓エラー情報↓）</v>
      </c>
      <c r="AV99" s="141" t="s">
        <v>438</v>
      </c>
      <c r="AW99" s="141" t="s">
        <v>439</v>
      </c>
      <c r="AX99" s="141" t="s">
        <v>473</v>
      </c>
      <c r="AZ99" s="180" t="s">
        <v>411</v>
      </c>
      <c r="BA99" s="179" t="s">
        <v>354</v>
      </c>
      <c r="BB99" s="180" t="s">
        <v>411</v>
      </c>
      <c r="BC99" s="179" t="s">
        <v>354</v>
      </c>
      <c r="BD99" s="180" t="s">
        <v>411</v>
      </c>
      <c r="BE99" s="179" t="s">
        <v>354</v>
      </c>
      <c r="BF99" s="180" t="s">
        <v>411</v>
      </c>
      <c r="BG99" s="179" t="s">
        <v>354</v>
      </c>
      <c r="BH99" s="180" t="s">
        <v>411</v>
      </c>
      <c r="BI99" s="179" t="s">
        <v>354</v>
      </c>
      <c r="BJ99" s="144"/>
      <c r="BK99" s="202" t="str">
        <f>IF(BK98="表示","　　（↓エラー情報↓）","")</f>
        <v>　　（↓エラー情報↓）</v>
      </c>
      <c r="BL99" s="141" t="s">
        <v>428</v>
      </c>
      <c r="BM99" s="141" t="s">
        <v>297</v>
      </c>
      <c r="BN99" s="141" t="s">
        <v>427</v>
      </c>
    </row>
    <row r="100" spans="5:66" ht="24" customHeight="1" x14ac:dyDescent="0.15">
      <c r="E100" s="185"/>
      <c r="F100" s="431"/>
      <c r="G100" s="432"/>
      <c r="H100" s="15"/>
      <c r="I100" s="626" t="s">
        <v>286</v>
      </c>
      <c r="J100" s="626"/>
      <c r="K100" s="626"/>
      <c r="L100" s="626"/>
      <c r="M100" s="626"/>
      <c r="N100" s="626"/>
      <c r="O100" s="626"/>
      <c r="P100" s="196"/>
      <c r="Q100" s="623"/>
      <c r="R100" s="624"/>
      <c r="S100" s="624"/>
      <c r="T100" s="624"/>
      <c r="U100" s="625"/>
      <c r="V100" s="277">
        <f>IF(OR(AV$109=0,AV100=0),0,ROUNDDOWN((Q100/Q$109)*100,2))</f>
        <v>0</v>
      </c>
      <c r="W100" s="278"/>
      <c r="X100" s="278"/>
      <c r="Y100" s="279"/>
      <c r="Z100" s="473"/>
      <c r="AA100" s="474"/>
      <c r="AB100" s="474"/>
      <c r="AC100" s="474"/>
      <c r="AD100" s="475"/>
      <c r="AE100" s="277">
        <f>IF(OR(AW$109=0,AW100=0),0,ROUNDDOWN((Z100/Z$109)*100,2))</f>
        <v>0</v>
      </c>
      <c r="AF100" s="278"/>
      <c r="AG100" s="278"/>
      <c r="AH100" s="279"/>
      <c r="AI100" s="462"/>
      <c r="AJ100" s="463"/>
      <c r="AK100" s="463"/>
      <c r="AL100" s="463"/>
      <c r="AM100" s="464"/>
      <c r="AN100" s="240"/>
      <c r="AO100" s="240"/>
      <c r="AP100" s="240"/>
      <c r="AQ100" s="240"/>
      <c r="AR100" s="240"/>
      <c r="AS100" s="136" t="str">
        <f t="shared" ref="AS100:AS109" si="0">BK100</f>
        <v/>
      </c>
      <c r="AT100" s="151"/>
      <c r="AU100" s="151"/>
      <c r="AV100" s="207">
        <f>IF(Q100="-",0,Q100)</f>
        <v>0</v>
      </c>
      <c r="AW100" s="207">
        <f>IF(Z100="-",0,Z100)</f>
        <v>0</v>
      </c>
      <c r="AX100" s="207">
        <f>IF(AI100="-",0,AI100)</f>
        <v>0</v>
      </c>
      <c r="AY100" s="152">
        <v>1</v>
      </c>
      <c r="AZ100" s="153" t="str">
        <f>CONCATENATE(IF(OR(Q100="",Q100="-"),"無","有"),IF(OR(Z100="",Z100="-"),"無","有"),IF(OR(AI100="",AI100="-"),"無","有"))</f>
        <v>無無無</v>
      </c>
      <c r="BA100" s="154" t="str">
        <f>IF(ISNA(VLOOKUP(AZ100,AZ$76:BA$92,2,FALSE))=TRUE,"",VLOOKUP(AZ100,AZ$76:BA$92,2,FALSE))</f>
        <v/>
      </c>
      <c r="BB100" s="155" t="s">
        <v>377</v>
      </c>
      <c r="BC100" s="156"/>
      <c r="BD100" s="153" t="str">
        <f t="shared" ref="BD100:BD109" si="1">IF(OR(AZ100="有有有",AZ100="有有無",AZ100="有有"),IF(AW100/AV100&gt;BL100,"高額","ok"),"-")</f>
        <v>-</v>
      </c>
      <c r="BE100" s="154" t="str">
        <f>IF(ISNA(VLOOKUP(BD100,BD$76:BE$92,2,FALSE))=TRUE,"",VLOOKUP(BD100,BD$76:BE$92,2,FALSE))</f>
        <v/>
      </c>
      <c r="BF100" s="153" t="str">
        <f>IF(OR(AI100="-",AI100=""),"-",IF(AI100&gt;109.5,"違法",IF(AND(40.004&lt;AI100,AI100&lt;=109.5),"高っ！","ok")))</f>
        <v>-</v>
      </c>
      <c r="BG100" s="154" t="str">
        <f>IF(ISNA(VLOOKUP(BF100,BF$76:BG$92,2,FALSE))=TRUE,"",VLOOKUP(BF100,BF$76:BG$92,2,FALSE))</f>
        <v/>
      </c>
      <c r="BH100" s="155" t="s">
        <v>378</v>
      </c>
      <c r="BI100" s="158"/>
      <c r="BJ100" s="141" t="str">
        <f>IF(AND(BA100="",BC100="",BE100="",BG100="",BI100=""),"","←")</f>
        <v/>
      </c>
      <c r="BK100" s="159" t="str">
        <f>IF(BK$98="表示",CONCATENATE(BJ100,BA100,BC100,BE100,BG100,BI100),"")</f>
        <v/>
      </c>
      <c r="BL100" s="206">
        <f t="shared" ref="BL100:BL109" si="2">IF(Z$99="百万円",BM100,BN100)</f>
        <v>1000000</v>
      </c>
      <c r="BM100" s="206">
        <v>1000000</v>
      </c>
      <c r="BN100" s="206">
        <v>1000000000</v>
      </c>
    </row>
    <row r="101" spans="5:66" ht="24" customHeight="1" x14ac:dyDescent="0.15">
      <c r="E101" s="185"/>
      <c r="F101" s="431"/>
      <c r="G101" s="432"/>
      <c r="H101" s="186"/>
      <c r="I101" s="667" t="s">
        <v>287</v>
      </c>
      <c r="J101" s="667"/>
      <c r="K101" s="667"/>
      <c r="L101" s="667"/>
      <c r="M101" s="667"/>
      <c r="N101" s="667"/>
      <c r="O101" s="667"/>
      <c r="P101" s="184"/>
      <c r="Q101" s="417"/>
      <c r="R101" s="418"/>
      <c r="S101" s="418"/>
      <c r="T101" s="418"/>
      <c r="U101" s="419"/>
      <c r="V101" s="268">
        <f t="shared" ref="V101:V108" si="3">IF(OR(AV$109=0,AV101=0),0,ROUNDDOWN((Q101/Q$109)*100,2))</f>
        <v>0</v>
      </c>
      <c r="W101" s="269"/>
      <c r="X101" s="269"/>
      <c r="Y101" s="270"/>
      <c r="Z101" s="435"/>
      <c r="AA101" s="436"/>
      <c r="AB101" s="436"/>
      <c r="AC101" s="436"/>
      <c r="AD101" s="437"/>
      <c r="AE101" s="268">
        <f t="shared" ref="AE101:AE108" si="4">IF(OR(AW$109=0,AW101=0),0,ROUNDDOWN((Z101/Z$109)*100,2))</f>
        <v>0</v>
      </c>
      <c r="AF101" s="269"/>
      <c r="AG101" s="269"/>
      <c r="AH101" s="270"/>
      <c r="AI101" s="392"/>
      <c r="AJ101" s="393"/>
      <c r="AK101" s="393"/>
      <c r="AL101" s="393"/>
      <c r="AM101" s="394"/>
      <c r="AN101" s="240"/>
      <c r="AO101" s="240"/>
      <c r="AP101" s="240"/>
      <c r="AQ101" s="240"/>
      <c r="AR101" s="240"/>
      <c r="AS101" s="136" t="str">
        <f t="shared" si="0"/>
        <v/>
      </c>
      <c r="AT101" s="151"/>
      <c r="AU101" s="151"/>
      <c r="AV101" s="208">
        <f t="shared" ref="AV101:AV109" si="5">IF(Q101="-",0,Q101)</f>
        <v>0</v>
      </c>
      <c r="AW101" s="208">
        <f t="shared" ref="AW101:AW109" si="6">IF(Z101="-",0,Z101)</f>
        <v>0</v>
      </c>
      <c r="AX101" s="208">
        <f>IF(AI101="-",0,AI101)</f>
        <v>0</v>
      </c>
      <c r="AY101" s="152">
        <v>2</v>
      </c>
      <c r="AZ101" s="157" t="str">
        <f>CONCATENATE(IF(OR(Q101="",Q101="-"),"無","有"),IF(OR(Z101="",Z101="-"),"無","有"),IF(OR(AI101="",AI101="-"),"無","有"))</f>
        <v>無無無</v>
      </c>
      <c r="BA101" s="154" t="str">
        <f>IF(ISNA(VLOOKUP(AZ101,AZ$76:BA$92,2,FALSE))=TRUE,"",VLOOKUP(AZ101,AZ$76:BA$92,2,FALSE))</f>
        <v/>
      </c>
      <c r="BB101" s="160" t="s">
        <v>378</v>
      </c>
      <c r="BC101" s="161"/>
      <c r="BD101" s="157" t="str">
        <f t="shared" si="1"/>
        <v>-</v>
      </c>
      <c r="BE101" s="154" t="str">
        <f t="shared" ref="BE101:BE109" si="7">IF(ISNA(VLOOKUP(BD101,BD$76:BE$92,2,FALSE))=TRUE,"",VLOOKUP(BD101,BD$76:BE$92,2,FALSE))</f>
        <v/>
      </c>
      <c r="BF101" s="157" t="str">
        <f>IF(OR(AI101="-",AI101=""),"-",IF(AI101&gt;109.5,"違法",IF(AND(40.004&lt;AI101,AI101&lt;=109.5),"高っ！","ok")))</f>
        <v>-</v>
      </c>
      <c r="BG101" s="154" t="str">
        <f t="shared" ref="BG101:BG106" si="8">IF(ISNA(VLOOKUP(BF101,BF$76:BG$92,2,FALSE))=TRUE,"",VLOOKUP(BF101,BF$76:BG$92,2,FALSE))</f>
        <v/>
      </c>
      <c r="BH101" s="160" t="s">
        <v>378</v>
      </c>
      <c r="BI101" s="162"/>
      <c r="BJ101" s="141" t="str">
        <f t="shared" ref="BJ101:BJ109" si="9">IF(AND(BA101="",BC101="",BE101="",BG101="",BI101=""),"","←")</f>
        <v/>
      </c>
      <c r="BK101" s="170" t="str">
        <f t="shared" ref="BK101:BK109" si="10">IF(BK$98="表示",CONCATENATE(BJ101,BA101,BC101,BE101,BG101,BI101),"")</f>
        <v/>
      </c>
      <c r="BL101" s="206">
        <f t="shared" si="2"/>
        <v>1000000</v>
      </c>
      <c r="BM101" s="206">
        <v>1000000</v>
      </c>
      <c r="BN101" s="206">
        <v>1000000000</v>
      </c>
    </row>
    <row r="102" spans="5:66" ht="24" customHeight="1" thickBot="1" x14ac:dyDescent="0.2">
      <c r="E102" s="185"/>
      <c r="F102" s="431"/>
      <c r="G102" s="432"/>
      <c r="H102" s="16"/>
      <c r="I102" s="391" t="s">
        <v>288</v>
      </c>
      <c r="J102" s="391"/>
      <c r="K102" s="391"/>
      <c r="L102" s="391"/>
      <c r="M102" s="391"/>
      <c r="N102" s="391"/>
      <c r="O102" s="391"/>
      <c r="P102" s="17"/>
      <c r="Q102" s="417"/>
      <c r="R102" s="418"/>
      <c r="S102" s="418"/>
      <c r="T102" s="418"/>
      <c r="U102" s="419"/>
      <c r="V102" s="268">
        <f t="shared" si="3"/>
        <v>0</v>
      </c>
      <c r="W102" s="269"/>
      <c r="X102" s="269"/>
      <c r="Y102" s="270"/>
      <c r="Z102" s="435"/>
      <c r="AA102" s="436"/>
      <c r="AB102" s="436"/>
      <c r="AC102" s="436"/>
      <c r="AD102" s="437"/>
      <c r="AE102" s="268">
        <f t="shared" si="4"/>
        <v>0</v>
      </c>
      <c r="AF102" s="269"/>
      <c r="AG102" s="269"/>
      <c r="AH102" s="270"/>
      <c r="AI102" s="438"/>
      <c r="AJ102" s="439"/>
      <c r="AK102" s="439"/>
      <c r="AL102" s="439"/>
      <c r="AM102" s="440"/>
      <c r="AN102" s="240"/>
      <c r="AO102" s="240"/>
      <c r="AP102" s="240"/>
      <c r="AQ102" s="240"/>
      <c r="AR102" s="240"/>
      <c r="AS102" s="136" t="str">
        <f t="shared" si="0"/>
        <v/>
      </c>
      <c r="AT102" s="151"/>
      <c r="AU102" s="151"/>
      <c r="AV102" s="208">
        <f t="shared" si="5"/>
        <v>0</v>
      </c>
      <c r="AW102" s="208">
        <f t="shared" si="6"/>
        <v>0</v>
      </c>
      <c r="AX102" s="216">
        <f>IF(AI102="-",0,AI102)</f>
        <v>0</v>
      </c>
      <c r="AY102" s="152">
        <v>3</v>
      </c>
      <c r="AZ102" s="157" t="str">
        <f>CONCATENATE(IF(OR(Q102="",Q102="-"),"無","有"),IF(OR(Z102="",Z102="-"),"無","有"),IF(OR(AI102="",AI102="-"),"無","有"))</f>
        <v>無無無</v>
      </c>
      <c r="BA102" s="154" t="str">
        <f>IF(ISNA(VLOOKUP(AZ102,AZ$76:BA$92,2,FALSE))=TRUE,"",VLOOKUP(AZ102,AZ$76:BA$92,2,FALSE))</f>
        <v/>
      </c>
      <c r="BB102" s="160" t="s">
        <v>378</v>
      </c>
      <c r="BC102" s="161"/>
      <c r="BD102" s="157" t="str">
        <f t="shared" si="1"/>
        <v>-</v>
      </c>
      <c r="BE102" s="154" t="str">
        <f t="shared" si="7"/>
        <v/>
      </c>
      <c r="BF102" s="157" t="str">
        <f>IF(OR(AI102="-",AI102=""),"-",IF(AI102&gt;109.5,"違法",IF(AND(40.004&lt;AI102,AI102&lt;=109.5),"高っ！","ok")))</f>
        <v>-</v>
      </c>
      <c r="BG102" s="154" t="str">
        <f t="shared" si="8"/>
        <v/>
      </c>
      <c r="BH102" s="160" t="s">
        <v>378</v>
      </c>
      <c r="BI102" s="162"/>
      <c r="BJ102" s="141" t="str">
        <f t="shared" si="9"/>
        <v/>
      </c>
      <c r="BK102" s="170" t="str">
        <f t="shared" si="10"/>
        <v/>
      </c>
      <c r="BL102" s="206">
        <f t="shared" si="2"/>
        <v>1000000</v>
      </c>
      <c r="BM102" s="206">
        <v>1000000</v>
      </c>
      <c r="BN102" s="206">
        <v>1000000000</v>
      </c>
    </row>
    <row r="103" spans="5:66" ht="24" customHeight="1" thickBot="1" x14ac:dyDescent="0.2">
      <c r="E103" s="185"/>
      <c r="F103" s="433"/>
      <c r="G103" s="434"/>
      <c r="H103" s="18"/>
      <c r="I103" s="288" t="s">
        <v>74</v>
      </c>
      <c r="J103" s="288"/>
      <c r="K103" s="288"/>
      <c r="L103" s="288"/>
      <c r="M103" s="288"/>
      <c r="N103" s="288"/>
      <c r="O103" s="288"/>
      <c r="P103" s="19"/>
      <c r="Q103" s="458"/>
      <c r="R103" s="459"/>
      <c r="S103" s="459"/>
      <c r="T103" s="459"/>
      <c r="U103" s="460"/>
      <c r="V103" s="395">
        <f t="shared" si="3"/>
        <v>0</v>
      </c>
      <c r="W103" s="396"/>
      <c r="X103" s="396"/>
      <c r="Y103" s="457"/>
      <c r="Z103" s="476"/>
      <c r="AA103" s="477"/>
      <c r="AB103" s="477"/>
      <c r="AC103" s="477"/>
      <c r="AD103" s="478"/>
      <c r="AE103" s="395">
        <f t="shared" si="4"/>
        <v>0</v>
      </c>
      <c r="AF103" s="396"/>
      <c r="AG103" s="396"/>
      <c r="AH103" s="397"/>
      <c r="AI103" s="470">
        <f>ROUNDDOWN(IF(AW103=0,0,(AW100*AX100+AW101*AX101+AW102*AX102)/AW103),2)</f>
        <v>0</v>
      </c>
      <c r="AJ103" s="471"/>
      <c r="AK103" s="471"/>
      <c r="AL103" s="471"/>
      <c r="AM103" s="472"/>
      <c r="AN103" s="240"/>
      <c r="AO103" s="240"/>
      <c r="AP103" s="240"/>
      <c r="AQ103" s="240"/>
      <c r="AR103" s="240"/>
      <c r="AS103" s="136" t="str">
        <f>BK103</f>
        <v/>
      </c>
      <c r="AT103" s="151"/>
      <c r="AU103" s="151"/>
      <c r="AV103" s="209">
        <f t="shared" si="5"/>
        <v>0</v>
      </c>
      <c r="AW103" s="209">
        <f t="shared" si="6"/>
        <v>0</v>
      </c>
      <c r="AX103" s="214"/>
      <c r="AY103" s="152">
        <v>4</v>
      </c>
      <c r="AZ103" s="157" t="str">
        <f>CONCATENATE(IF(OR(Q103="",Q103="-"),"無","有"),IF(OR(Z103="",Z103="-"),"無","有"))</f>
        <v>無無</v>
      </c>
      <c r="BA103" s="154" t="str">
        <f>IF(ISNA(VLOOKUP(AZ103,AZ$76:BA$92,2,FALSE))=TRUE,"",VLOOKUP(AZ103,AZ$76:BA$92,2,FALSE))</f>
        <v/>
      </c>
      <c r="BB103" s="157" t="str">
        <f>CONCATENATE(IF(AV103=SUM(AV100:AV102),"合","不"),IF(AND(SUM(AW100:AW102)&lt;=AW103,AW103&lt;=(SUM(AW100:AW102)+3)),"合","不"))</f>
        <v>合合</v>
      </c>
      <c r="BC103" s="163" t="str">
        <f>IF(ISNA(VLOOKUP(BB103,BB$76:BC$92,2,FALSE))=TRUE,"",VLOOKUP(BB103,BB$76:BC$92,2,FALSE))</f>
        <v/>
      </c>
      <c r="BD103" s="157" t="str">
        <f t="shared" si="1"/>
        <v>-</v>
      </c>
      <c r="BE103" s="154" t="str">
        <f t="shared" si="7"/>
        <v/>
      </c>
      <c r="BF103" s="160" t="s">
        <v>378</v>
      </c>
      <c r="BG103" s="161"/>
      <c r="BH103" s="160" t="s">
        <v>276</v>
      </c>
      <c r="BI103" s="162"/>
      <c r="BJ103" s="141" t="str">
        <f t="shared" si="9"/>
        <v/>
      </c>
      <c r="BK103" s="170" t="str">
        <f t="shared" si="10"/>
        <v/>
      </c>
      <c r="BL103" s="206">
        <f t="shared" si="2"/>
        <v>1000000</v>
      </c>
      <c r="BM103" s="206">
        <v>1000000</v>
      </c>
      <c r="BN103" s="206">
        <v>1000000000</v>
      </c>
    </row>
    <row r="104" spans="5:66" ht="24" customHeight="1" x14ac:dyDescent="0.15">
      <c r="E104" s="185"/>
      <c r="F104" s="492" t="s">
        <v>283</v>
      </c>
      <c r="G104" s="493"/>
      <c r="H104" s="468" t="s">
        <v>289</v>
      </c>
      <c r="I104" s="469"/>
      <c r="J104" s="469"/>
      <c r="K104" s="469"/>
      <c r="L104" s="469"/>
      <c r="M104" s="469"/>
      <c r="N104" s="469"/>
      <c r="O104" s="469"/>
      <c r="P104" s="469"/>
      <c r="Q104" s="498"/>
      <c r="R104" s="499"/>
      <c r="S104" s="499"/>
      <c r="T104" s="499"/>
      <c r="U104" s="500"/>
      <c r="V104" s="404">
        <f t="shared" si="3"/>
        <v>0</v>
      </c>
      <c r="W104" s="405"/>
      <c r="X104" s="405"/>
      <c r="Y104" s="406"/>
      <c r="Z104" s="465"/>
      <c r="AA104" s="466"/>
      <c r="AB104" s="466"/>
      <c r="AC104" s="466"/>
      <c r="AD104" s="467"/>
      <c r="AE104" s="404">
        <f t="shared" si="4"/>
        <v>0</v>
      </c>
      <c r="AF104" s="405"/>
      <c r="AG104" s="405"/>
      <c r="AH104" s="406"/>
      <c r="AI104" s="462"/>
      <c r="AJ104" s="463"/>
      <c r="AK104" s="463"/>
      <c r="AL104" s="463"/>
      <c r="AM104" s="464"/>
      <c r="AN104" s="240"/>
      <c r="AO104" s="240"/>
      <c r="AP104" s="240"/>
      <c r="AQ104" s="240"/>
      <c r="AR104" s="240"/>
      <c r="AS104" s="136" t="str">
        <f t="shared" si="0"/>
        <v/>
      </c>
      <c r="AT104" s="151"/>
      <c r="AU104" s="151"/>
      <c r="AV104" s="210">
        <f t="shared" si="5"/>
        <v>0</v>
      </c>
      <c r="AW104" s="210">
        <f t="shared" si="6"/>
        <v>0</v>
      </c>
      <c r="AX104" s="207">
        <f>IF(AI104="-",0,AI104)</f>
        <v>0</v>
      </c>
      <c r="AY104" s="152">
        <v>5</v>
      </c>
      <c r="AZ104" s="157" t="str">
        <f>CONCATENATE(IF(OR(Q104="",Q104="-"),"無","有"),IF(OR(Z104="",Z104="-"),"無","有"),IF(OR(AI104="",AI104="-"),"無","有"))</f>
        <v>無無無</v>
      </c>
      <c r="BA104" s="154" t="str">
        <f t="shared" ref="BA104:BA109" si="11">IF(ISNA(VLOOKUP(AZ104,AZ$76:BA$92,2,FALSE))=TRUE,"",VLOOKUP(AZ104,AZ$76:BA$92,2,FALSE))</f>
        <v/>
      </c>
      <c r="BB104" s="160" t="s">
        <v>378</v>
      </c>
      <c r="BC104" s="161"/>
      <c r="BD104" s="157" t="str">
        <f t="shared" si="1"/>
        <v>-</v>
      </c>
      <c r="BE104" s="154" t="str">
        <f t="shared" si="7"/>
        <v/>
      </c>
      <c r="BF104" s="157" t="str">
        <f>IF(OR(AI104="-",AI104=""),"-",IF(AI104&gt;109.5,"違法",IF(AND(40.004&lt;AI104,AI104&lt;=109.5),"高っ！","ok")))</f>
        <v>-</v>
      </c>
      <c r="BG104" s="154" t="str">
        <f t="shared" si="8"/>
        <v/>
      </c>
      <c r="BH104" s="160" t="s">
        <v>378</v>
      </c>
      <c r="BI104" s="162"/>
      <c r="BJ104" s="141" t="str">
        <f t="shared" si="9"/>
        <v/>
      </c>
      <c r="BK104" s="170" t="str">
        <f t="shared" si="10"/>
        <v/>
      </c>
      <c r="BL104" s="206">
        <f t="shared" si="2"/>
        <v>1000000</v>
      </c>
      <c r="BM104" s="206">
        <v>1000000</v>
      </c>
      <c r="BN104" s="206">
        <v>1000000000</v>
      </c>
    </row>
    <row r="105" spans="5:66" ht="24" customHeight="1" x14ac:dyDescent="0.15">
      <c r="E105" s="185"/>
      <c r="F105" s="494"/>
      <c r="G105" s="495"/>
      <c r="H105" s="412" t="s">
        <v>290</v>
      </c>
      <c r="I105" s="413"/>
      <c r="J105" s="413"/>
      <c r="K105" s="413"/>
      <c r="L105" s="413"/>
      <c r="M105" s="413"/>
      <c r="N105" s="413"/>
      <c r="O105" s="413"/>
      <c r="P105" s="413"/>
      <c r="Q105" s="417"/>
      <c r="R105" s="418"/>
      <c r="S105" s="418"/>
      <c r="T105" s="418"/>
      <c r="U105" s="419"/>
      <c r="V105" s="268">
        <f t="shared" si="3"/>
        <v>0</v>
      </c>
      <c r="W105" s="269"/>
      <c r="X105" s="269"/>
      <c r="Y105" s="270"/>
      <c r="Z105" s="435"/>
      <c r="AA105" s="436"/>
      <c r="AB105" s="436"/>
      <c r="AC105" s="436"/>
      <c r="AD105" s="437"/>
      <c r="AE105" s="268">
        <f t="shared" si="4"/>
        <v>0</v>
      </c>
      <c r="AF105" s="269"/>
      <c r="AG105" s="269"/>
      <c r="AH105" s="270"/>
      <c r="AI105" s="392"/>
      <c r="AJ105" s="393"/>
      <c r="AK105" s="393"/>
      <c r="AL105" s="393"/>
      <c r="AM105" s="394"/>
      <c r="AN105" s="240"/>
      <c r="AO105" s="240"/>
      <c r="AP105" s="240"/>
      <c r="AQ105" s="240"/>
      <c r="AR105" s="240"/>
      <c r="AS105" s="136" t="str">
        <f t="shared" si="0"/>
        <v/>
      </c>
      <c r="AT105" s="151"/>
      <c r="AU105" s="151"/>
      <c r="AV105" s="208">
        <f t="shared" si="5"/>
        <v>0</v>
      </c>
      <c r="AW105" s="208">
        <f t="shared" si="6"/>
        <v>0</v>
      </c>
      <c r="AX105" s="208">
        <f>IF(AI105="-",0,AI105)</f>
        <v>0</v>
      </c>
      <c r="AY105" s="152">
        <v>6</v>
      </c>
      <c r="AZ105" s="157" t="str">
        <f>CONCATENATE(IF(OR(Q105="",Q105="-"),"無","有"),IF(OR(Z105="",Z105="-"),"無","有"),IF(OR(AI105="",AI105="-"),"無","有"))</f>
        <v>無無無</v>
      </c>
      <c r="BA105" s="154" t="str">
        <f t="shared" si="11"/>
        <v/>
      </c>
      <c r="BB105" s="160" t="s">
        <v>378</v>
      </c>
      <c r="BC105" s="161"/>
      <c r="BD105" s="157" t="str">
        <f t="shared" si="1"/>
        <v>-</v>
      </c>
      <c r="BE105" s="154" t="str">
        <f t="shared" si="7"/>
        <v/>
      </c>
      <c r="BF105" s="157" t="str">
        <f>IF(OR(AI105="-",AI105=""),"-",IF(AI105&gt;109.5,"違法",IF(AND(40.004&lt;AI105,AI105&lt;=109.5),"高っ！","ok")))</f>
        <v>-</v>
      </c>
      <c r="BG105" s="154" t="str">
        <f t="shared" si="8"/>
        <v/>
      </c>
      <c r="BH105" s="160" t="s">
        <v>378</v>
      </c>
      <c r="BI105" s="162"/>
      <c r="BJ105" s="141" t="str">
        <f t="shared" si="9"/>
        <v/>
      </c>
      <c r="BK105" s="170" t="str">
        <f t="shared" si="10"/>
        <v/>
      </c>
      <c r="BL105" s="206">
        <f t="shared" si="2"/>
        <v>1000000</v>
      </c>
      <c r="BM105" s="206">
        <v>1000000</v>
      </c>
      <c r="BN105" s="206">
        <v>1000000000</v>
      </c>
    </row>
    <row r="106" spans="5:66" ht="24" customHeight="1" x14ac:dyDescent="0.15">
      <c r="E106" s="185"/>
      <c r="F106" s="494"/>
      <c r="G106" s="495"/>
      <c r="H106" s="412" t="s">
        <v>284</v>
      </c>
      <c r="I106" s="413"/>
      <c r="J106" s="413"/>
      <c r="K106" s="413"/>
      <c r="L106" s="413"/>
      <c r="M106" s="413"/>
      <c r="N106" s="413"/>
      <c r="O106" s="413"/>
      <c r="P106" s="413"/>
      <c r="Q106" s="417"/>
      <c r="R106" s="418"/>
      <c r="S106" s="418"/>
      <c r="T106" s="418"/>
      <c r="U106" s="419"/>
      <c r="V106" s="268">
        <f t="shared" si="3"/>
        <v>0</v>
      </c>
      <c r="W106" s="269"/>
      <c r="X106" s="269"/>
      <c r="Y106" s="270"/>
      <c r="Z106" s="435"/>
      <c r="AA106" s="436"/>
      <c r="AB106" s="436"/>
      <c r="AC106" s="436"/>
      <c r="AD106" s="437"/>
      <c r="AE106" s="268">
        <f t="shared" si="4"/>
        <v>0</v>
      </c>
      <c r="AF106" s="269"/>
      <c r="AG106" s="269"/>
      <c r="AH106" s="270"/>
      <c r="AI106" s="392"/>
      <c r="AJ106" s="393"/>
      <c r="AK106" s="393"/>
      <c r="AL106" s="393"/>
      <c r="AM106" s="394"/>
      <c r="AN106" s="240"/>
      <c r="AO106" s="240"/>
      <c r="AP106" s="240"/>
      <c r="AQ106" s="240"/>
      <c r="AR106" s="240"/>
      <c r="AS106" s="136" t="str">
        <f t="shared" si="0"/>
        <v/>
      </c>
      <c r="AT106" s="151"/>
      <c r="AU106" s="151"/>
      <c r="AV106" s="208">
        <f t="shared" si="5"/>
        <v>0</v>
      </c>
      <c r="AW106" s="208">
        <f t="shared" si="6"/>
        <v>0</v>
      </c>
      <c r="AX106" s="208">
        <f>IF(AI106="-",0,AI106)</f>
        <v>0</v>
      </c>
      <c r="AY106" s="152">
        <v>7</v>
      </c>
      <c r="AZ106" s="157" t="str">
        <f>CONCATENATE(IF(OR(Q106="",Q106="-"),"無","有"),IF(OR(Z106="",Z106="-"),"無","有"),IF(OR(AI106="",AI106="-"),"無","有"))</f>
        <v>無無無</v>
      </c>
      <c r="BA106" s="154" t="str">
        <f t="shared" si="11"/>
        <v/>
      </c>
      <c r="BB106" s="160" t="s">
        <v>276</v>
      </c>
      <c r="BC106" s="161"/>
      <c r="BD106" s="157" t="str">
        <f t="shared" si="1"/>
        <v>-</v>
      </c>
      <c r="BE106" s="154" t="str">
        <f t="shared" si="7"/>
        <v/>
      </c>
      <c r="BF106" s="157" t="str">
        <f>IF(OR(AI106="-",AI106=""),"-",IF(AI106&gt;109.5,"違法",IF(AND(40.004&lt;AI106,AI106&lt;=109.5),"高っ！","ok")))</f>
        <v>-</v>
      </c>
      <c r="BG106" s="154" t="str">
        <f t="shared" si="8"/>
        <v/>
      </c>
      <c r="BH106" s="160" t="s">
        <v>378</v>
      </c>
      <c r="BI106" s="162"/>
      <c r="BJ106" s="141" t="str">
        <f t="shared" si="9"/>
        <v/>
      </c>
      <c r="BK106" s="170" t="str">
        <f t="shared" si="10"/>
        <v/>
      </c>
      <c r="BL106" s="206">
        <f t="shared" si="2"/>
        <v>1000000</v>
      </c>
      <c r="BM106" s="206">
        <v>1000000</v>
      </c>
      <c r="BN106" s="206">
        <v>1000000000</v>
      </c>
    </row>
    <row r="107" spans="5:66" ht="24" customHeight="1" thickBot="1" x14ac:dyDescent="0.2">
      <c r="E107" s="185"/>
      <c r="F107" s="494"/>
      <c r="G107" s="495"/>
      <c r="H107" s="412" t="s">
        <v>285</v>
      </c>
      <c r="I107" s="413"/>
      <c r="J107" s="413"/>
      <c r="K107" s="413"/>
      <c r="L107" s="413"/>
      <c r="M107" s="413"/>
      <c r="N107" s="413"/>
      <c r="O107" s="413"/>
      <c r="P107" s="413"/>
      <c r="Q107" s="417"/>
      <c r="R107" s="418"/>
      <c r="S107" s="418"/>
      <c r="T107" s="418"/>
      <c r="U107" s="419"/>
      <c r="V107" s="268">
        <f t="shared" si="3"/>
        <v>0</v>
      </c>
      <c r="W107" s="269"/>
      <c r="X107" s="269"/>
      <c r="Y107" s="270"/>
      <c r="Z107" s="435"/>
      <c r="AA107" s="436"/>
      <c r="AB107" s="436"/>
      <c r="AC107" s="436"/>
      <c r="AD107" s="437"/>
      <c r="AE107" s="268">
        <f t="shared" si="4"/>
        <v>0</v>
      </c>
      <c r="AF107" s="269"/>
      <c r="AG107" s="269"/>
      <c r="AH107" s="270"/>
      <c r="AI107" s="438"/>
      <c r="AJ107" s="439"/>
      <c r="AK107" s="439"/>
      <c r="AL107" s="439"/>
      <c r="AM107" s="440"/>
      <c r="AN107" s="240"/>
      <c r="AO107" s="240"/>
      <c r="AP107" s="240"/>
      <c r="AQ107" s="240"/>
      <c r="AR107" s="240"/>
      <c r="AS107" s="136" t="str">
        <f t="shared" si="0"/>
        <v/>
      </c>
      <c r="AT107" s="151"/>
      <c r="AU107" s="151"/>
      <c r="AV107" s="208">
        <f t="shared" si="5"/>
        <v>0</v>
      </c>
      <c r="AW107" s="208">
        <f t="shared" si="6"/>
        <v>0</v>
      </c>
      <c r="AX107" s="216">
        <f>IF(AI107="-",0,AI107)</f>
        <v>0</v>
      </c>
      <c r="AY107" s="152">
        <v>8</v>
      </c>
      <c r="AZ107" s="157" t="str">
        <f>CONCATENATE(IF(OR(Q107="",Q107="-"),"無","有"),IF(OR(Z107="",Z107="-"),"無","有"),IF(OR(AI107="",AI107="-"),"無","有"))</f>
        <v>無無無</v>
      </c>
      <c r="BA107" s="154" t="str">
        <f t="shared" si="11"/>
        <v/>
      </c>
      <c r="BB107" s="160" t="s">
        <v>378</v>
      </c>
      <c r="BC107" s="161"/>
      <c r="BD107" s="157" t="str">
        <f t="shared" si="1"/>
        <v>-</v>
      </c>
      <c r="BE107" s="154" t="str">
        <f t="shared" si="7"/>
        <v/>
      </c>
      <c r="BF107" s="157" t="str">
        <f>IF(OR(AI107="-",AI107=""),"-",IF(AI107&gt;109.5,"違法",IF(AND(40.004&lt;AI107,AI107&lt;=109.5),"高っ！","ok")))</f>
        <v>-</v>
      </c>
      <c r="BG107" s="154" t="str">
        <f>IF(ISNA(VLOOKUP(BF107,BF$76:BG$92,2,FALSE))=TRUE,"",VLOOKUP(BF107,BF$76:BG$92,2,FALSE))</f>
        <v/>
      </c>
      <c r="BH107" s="160" t="s">
        <v>276</v>
      </c>
      <c r="BI107" s="162"/>
      <c r="BJ107" s="141" t="str">
        <f t="shared" si="9"/>
        <v/>
      </c>
      <c r="BK107" s="170" t="str">
        <f t="shared" si="10"/>
        <v/>
      </c>
      <c r="BL107" s="206">
        <f t="shared" si="2"/>
        <v>1000000</v>
      </c>
      <c r="BM107" s="206">
        <v>1000000</v>
      </c>
      <c r="BN107" s="206">
        <v>1000000000</v>
      </c>
    </row>
    <row r="108" spans="5:66" ht="24" customHeight="1" x14ac:dyDescent="0.15">
      <c r="E108" s="185"/>
      <c r="F108" s="496"/>
      <c r="G108" s="497"/>
      <c r="H108" s="195"/>
      <c r="I108" s="371" t="s">
        <v>74</v>
      </c>
      <c r="J108" s="371"/>
      <c r="K108" s="371"/>
      <c r="L108" s="371"/>
      <c r="M108" s="371"/>
      <c r="N108" s="371"/>
      <c r="O108" s="371"/>
      <c r="P108" s="195"/>
      <c r="Q108" s="479"/>
      <c r="R108" s="480"/>
      <c r="S108" s="480"/>
      <c r="T108" s="480"/>
      <c r="U108" s="481"/>
      <c r="V108" s="395">
        <f t="shared" si="3"/>
        <v>0</v>
      </c>
      <c r="W108" s="396"/>
      <c r="X108" s="396"/>
      <c r="Y108" s="457"/>
      <c r="Z108" s="671"/>
      <c r="AA108" s="672"/>
      <c r="AB108" s="672"/>
      <c r="AC108" s="672"/>
      <c r="AD108" s="673"/>
      <c r="AE108" s="395">
        <f t="shared" si="4"/>
        <v>0</v>
      </c>
      <c r="AF108" s="396"/>
      <c r="AG108" s="396"/>
      <c r="AH108" s="397"/>
      <c r="AI108" s="408">
        <f>ROUNDDOWN(IF(AW108=0,0,(AW104*AX104+AW105*AX105+AW106*AX106+AW107*AX107)/AW108),2)</f>
        <v>0</v>
      </c>
      <c r="AJ108" s="409"/>
      <c r="AK108" s="409"/>
      <c r="AL108" s="409"/>
      <c r="AM108" s="410"/>
      <c r="AN108" s="240"/>
      <c r="AO108" s="240"/>
      <c r="AP108" s="240"/>
      <c r="AQ108" s="240"/>
      <c r="AR108" s="240"/>
      <c r="AS108" s="136" t="str">
        <f t="shared" si="0"/>
        <v/>
      </c>
      <c r="AT108" s="151"/>
      <c r="AU108" s="151"/>
      <c r="AV108" s="209">
        <f t="shared" si="5"/>
        <v>0</v>
      </c>
      <c r="AW108" s="209">
        <f t="shared" si="6"/>
        <v>0</v>
      </c>
      <c r="AX108" s="215"/>
      <c r="AY108" s="152">
        <v>9</v>
      </c>
      <c r="AZ108" s="157" t="str">
        <f>CONCATENATE(IF(OR(Q108="",Q108="-"),"無","有"),IF(OR(Z108="",Z108="-"),"無","有"))</f>
        <v>無無</v>
      </c>
      <c r="BA108" s="154" t="str">
        <f>IF(ISNA(VLOOKUP(AZ108,AZ$76:BA$92,2,FALSE))=TRUE,"",VLOOKUP(AZ108,AZ$76:BA$92,2,FALSE))</f>
        <v/>
      </c>
      <c r="BB108" s="157" t="str">
        <f>CONCATENATE(IF(AV108=SUM(AV104:AV107),"合","不"),IF(AND(SUM(AW104:AW107)&lt;=AW108,AW108&lt;=(SUM(AW104:AW107)+4)),"合","不"))</f>
        <v>合合</v>
      </c>
      <c r="BC108" s="163" t="str">
        <f>IF(ISNA(VLOOKUP(BB108,BB$76:BC$92,2,FALSE))=TRUE,"",VLOOKUP(BB108,BB$76:BC$92,2,FALSE))</f>
        <v/>
      </c>
      <c r="BD108" s="157" t="str">
        <f t="shared" si="1"/>
        <v>-</v>
      </c>
      <c r="BE108" s="154" t="str">
        <f t="shared" si="7"/>
        <v/>
      </c>
      <c r="BF108" s="160" t="s">
        <v>276</v>
      </c>
      <c r="BG108" s="161"/>
      <c r="BH108" s="160" t="s">
        <v>276</v>
      </c>
      <c r="BI108" s="162"/>
      <c r="BJ108" s="141" t="str">
        <f t="shared" si="9"/>
        <v/>
      </c>
      <c r="BK108" s="170" t="str">
        <f t="shared" si="10"/>
        <v/>
      </c>
      <c r="BL108" s="206">
        <f t="shared" si="2"/>
        <v>1000000</v>
      </c>
      <c r="BM108" s="206">
        <v>1000000</v>
      </c>
      <c r="BN108" s="206">
        <v>1000000000</v>
      </c>
    </row>
    <row r="109" spans="5:66" ht="24" customHeight="1" thickBot="1" x14ac:dyDescent="0.2">
      <c r="E109" s="185"/>
      <c r="F109" s="325" t="s">
        <v>75</v>
      </c>
      <c r="G109" s="311"/>
      <c r="H109" s="311"/>
      <c r="I109" s="311"/>
      <c r="J109" s="311"/>
      <c r="K109" s="311"/>
      <c r="L109" s="311"/>
      <c r="M109" s="311"/>
      <c r="N109" s="311"/>
      <c r="O109" s="311"/>
      <c r="P109" s="311"/>
      <c r="Q109" s="420"/>
      <c r="R109" s="421"/>
      <c r="S109" s="421"/>
      <c r="T109" s="421"/>
      <c r="U109" s="422"/>
      <c r="V109" s="295">
        <v>100</v>
      </c>
      <c r="W109" s="295"/>
      <c r="X109" s="295"/>
      <c r="Y109" s="295"/>
      <c r="Z109" s="668"/>
      <c r="AA109" s="669"/>
      <c r="AB109" s="669"/>
      <c r="AC109" s="669"/>
      <c r="AD109" s="670"/>
      <c r="AE109" s="295">
        <v>100</v>
      </c>
      <c r="AF109" s="295"/>
      <c r="AG109" s="295"/>
      <c r="AH109" s="295"/>
      <c r="AI109" s="407">
        <f>ROUNDDOWN(IF(AW109=0,0,(AW100*AX100+AW101*AX101+AW102*AX102+AW104*AX104+AW105*AX105+AW106*AX106+AW107*AX107)/AW109),2)</f>
        <v>0</v>
      </c>
      <c r="AJ109" s="295"/>
      <c r="AK109" s="295"/>
      <c r="AL109" s="295"/>
      <c r="AM109" s="306"/>
      <c r="AN109" s="240"/>
      <c r="AO109" s="240"/>
      <c r="AP109" s="240"/>
      <c r="AQ109" s="240"/>
      <c r="AR109" s="240"/>
      <c r="AS109" s="136" t="str">
        <f t="shared" si="0"/>
        <v/>
      </c>
      <c r="AT109" s="151"/>
      <c r="AU109" s="151"/>
      <c r="AV109" s="211">
        <f t="shared" si="5"/>
        <v>0</v>
      </c>
      <c r="AW109" s="211">
        <f t="shared" si="6"/>
        <v>0</v>
      </c>
      <c r="AX109" s="213"/>
      <c r="AY109" s="152">
        <v>10</v>
      </c>
      <c r="AZ109" s="164" t="str">
        <f>CONCATENATE(IF(OR(Q109="",Q109="-"),"無","有"),IF(OR(Z109="",Z109="-"),"無","有"))</f>
        <v>無無</v>
      </c>
      <c r="BA109" s="154" t="str">
        <f t="shared" si="11"/>
        <v/>
      </c>
      <c r="BB109" s="164" t="str">
        <f>CONCATENATE(IF(AV109=SUM(AV100:AV102,AV104:AV107),"合","不"),IF(AND(SUM(AW100:AW102,AW104:AW107)&lt;=AW109,AW109&lt;=(SUM(AW100:AW102,AW104:AW107)+7)),"合","不"))</f>
        <v>合合</v>
      </c>
      <c r="BC109" s="163" t="str">
        <f>IF(ISNA(VLOOKUP(BB109,BB$76:BC$92,2,FALSE))=TRUE,"",VLOOKUP(BB109,BB$76:BC$92,2,FALSE))</f>
        <v/>
      </c>
      <c r="BD109" s="164" t="str">
        <f t="shared" si="1"/>
        <v>-</v>
      </c>
      <c r="BE109" s="154" t="str">
        <f t="shared" si="7"/>
        <v/>
      </c>
      <c r="BF109" s="165" t="s">
        <v>276</v>
      </c>
      <c r="BG109" s="161"/>
      <c r="BH109" s="165" t="s">
        <v>378</v>
      </c>
      <c r="BI109" s="162"/>
      <c r="BJ109" s="141" t="str">
        <f t="shared" si="9"/>
        <v/>
      </c>
      <c r="BK109" s="201" t="str">
        <f t="shared" si="10"/>
        <v/>
      </c>
      <c r="BL109" s="206">
        <f t="shared" si="2"/>
        <v>1000000</v>
      </c>
      <c r="BM109" s="206">
        <v>1000000</v>
      </c>
      <c r="BN109" s="206">
        <v>1000000000</v>
      </c>
    </row>
    <row r="110" spans="5:66" ht="16.5" customHeight="1" thickBot="1" x14ac:dyDescent="0.2">
      <c r="AA110" s="185"/>
      <c r="AN110" s="1" t="s">
        <v>211</v>
      </c>
      <c r="AZ110" s="149">
        <f>COUNTIF(AZ100:AZ109,"無無無")+COUNTIF(AZ100:AZ109,"無無")</f>
        <v>10</v>
      </c>
      <c r="BA110" s="178" t="str">
        <f>IF(AZ110=AY109,"｢該当なし」","")</f>
        <v>｢該当なし」</v>
      </c>
      <c r="BB110" s="141"/>
      <c r="BC110" s="141"/>
      <c r="BD110" s="141"/>
      <c r="BF110" s="166" t="s">
        <v>425</v>
      </c>
      <c r="BG110" s="149">
        <f>(4*AY109)-(COUNTIF(BA100:BA109,"")+COUNTIF(BC100:BC109,"")+COUNTIF(BE100:BE109,"")+COUNTIF(BG100:BG109,""))</f>
        <v>0</v>
      </c>
      <c r="BH110" s="139"/>
      <c r="BI110" s="139"/>
      <c r="BJ110" s="166" t="s">
        <v>426</v>
      </c>
      <c r="BK110" s="149">
        <f>AY109-COUNTIF(BJ100:BJ109,"")</f>
        <v>0</v>
      </c>
    </row>
    <row r="111" spans="5:66" ht="16.5" customHeight="1" x14ac:dyDescent="0.15">
      <c r="E111" s="185"/>
      <c r="F111" s="185" t="s">
        <v>54</v>
      </c>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t="s">
        <v>211</v>
      </c>
      <c r="AO111" s="185"/>
      <c r="AP111" s="185"/>
      <c r="AQ111" s="185"/>
      <c r="AR111" s="185"/>
    </row>
    <row r="112" spans="5:66" ht="15" customHeight="1" x14ac:dyDescent="0.15">
      <c r="E112" s="185"/>
      <c r="F112" s="185"/>
      <c r="G112" s="7" t="s">
        <v>212</v>
      </c>
      <c r="H112" s="411" t="s">
        <v>302</v>
      </c>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38"/>
      <c r="AO112" s="185"/>
      <c r="AP112" s="185"/>
      <c r="AQ112" s="185"/>
      <c r="AR112" s="185"/>
    </row>
    <row r="113" spans="5:66" ht="15" customHeight="1" x14ac:dyDescent="0.15">
      <c r="E113" s="185"/>
      <c r="F113" s="185"/>
      <c r="G113" s="7"/>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11"/>
      <c r="AE113" s="411"/>
      <c r="AF113" s="411"/>
      <c r="AG113" s="411"/>
      <c r="AH113" s="411"/>
      <c r="AI113" s="411"/>
      <c r="AJ113" s="411"/>
      <c r="AK113" s="411"/>
      <c r="AL113" s="411"/>
      <c r="AM113" s="411"/>
      <c r="AN113" s="38"/>
      <c r="AO113" s="185"/>
      <c r="AP113" s="185"/>
      <c r="AQ113" s="185"/>
      <c r="AR113" s="185"/>
    </row>
    <row r="114" spans="5:66" ht="15" customHeight="1" x14ac:dyDescent="0.15">
      <c r="E114" s="185"/>
      <c r="F114" s="185"/>
      <c r="G114" s="7" t="s">
        <v>281</v>
      </c>
      <c r="H114" s="411" t="s">
        <v>307</v>
      </c>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11"/>
      <c r="AE114" s="411"/>
      <c r="AF114" s="411"/>
      <c r="AG114" s="411"/>
      <c r="AH114" s="411"/>
      <c r="AI114" s="411"/>
      <c r="AJ114" s="411"/>
      <c r="AK114" s="411"/>
      <c r="AL114" s="411"/>
      <c r="AM114" s="411"/>
      <c r="AN114" s="38"/>
      <c r="AO114" s="185"/>
      <c r="AP114" s="185"/>
      <c r="AQ114" s="185"/>
      <c r="AR114" s="185"/>
    </row>
    <row r="115" spans="5:66" ht="15" customHeight="1" x14ac:dyDescent="0.15">
      <c r="E115" s="185"/>
      <c r="F115" s="185"/>
      <c r="G115" s="7"/>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38"/>
      <c r="AO115" s="185"/>
      <c r="AP115" s="185"/>
      <c r="AQ115" s="185"/>
      <c r="AR115" s="185"/>
    </row>
    <row r="116" spans="5:66" ht="16.5" customHeight="1" x14ac:dyDescent="0.15">
      <c r="E116" s="185"/>
      <c r="F116" s="185"/>
      <c r="G116" s="185" t="s">
        <v>7</v>
      </c>
      <c r="H116" s="333" t="s">
        <v>76</v>
      </c>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333"/>
      <c r="AL116" s="333"/>
      <c r="AM116" s="333"/>
      <c r="AN116" s="185"/>
      <c r="AO116" s="185"/>
      <c r="AP116" s="185"/>
      <c r="AQ116" s="185"/>
      <c r="AR116" s="185"/>
      <c r="BI116" s="139"/>
      <c r="BJ116" s="141"/>
    </row>
    <row r="117" spans="5:66" ht="16.5" customHeight="1" x14ac:dyDescent="0.15">
      <c r="E117" s="185"/>
      <c r="F117" s="185"/>
      <c r="G117" s="18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5"/>
      <c r="AL117" s="305"/>
      <c r="AM117" s="305"/>
      <c r="AN117" s="38"/>
      <c r="AO117" s="185"/>
      <c r="AP117" s="185"/>
      <c r="AQ117" s="185"/>
      <c r="AR117" s="185"/>
      <c r="BI117" s="139"/>
      <c r="BJ117" s="141"/>
    </row>
    <row r="118" spans="5:66" ht="16.5" customHeight="1" x14ac:dyDescent="0.15">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row>
    <row r="120" spans="5:66" ht="16.5" customHeight="1" x14ac:dyDescent="0.15">
      <c r="F120" s="64" t="str">
        <f>IF(BK143=0,"２　業種別貸付残高","２．業種別貸付残高")</f>
        <v>２　業種別貸付残高</v>
      </c>
      <c r="M120" s="553" t="str">
        <f>IF(BK143=0,"","エラー情報あり")</f>
        <v/>
      </c>
      <c r="N120" s="553"/>
      <c r="O120" s="553"/>
      <c r="P120" s="553"/>
      <c r="Q120" s="553"/>
      <c r="R120" s="553"/>
      <c r="S120" s="553"/>
      <c r="T120" s="553"/>
      <c r="U120" s="553"/>
      <c r="V120" s="553"/>
      <c r="W120" s="553"/>
      <c r="X120" s="553"/>
      <c r="Y120" s="553"/>
      <c r="Z120" s="553"/>
      <c r="AA120" s="553"/>
      <c r="AB120" s="553"/>
      <c r="AC120" s="553"/>
      <c r="AD120" s="553"/>
      <c r="AE120" s="553"/>
      <c r="AF120" s="553"/>
      <c r="AG120" s="553"/>
      <c r="AH120" s="553"/>
      <c r="AI120" s="553"/>
      <c r="AJ120" s="553"/>
      <c r="AK120" s="553"/>
      <c r="AL120" s="553"/>
      <c r="AM120" s="553"/>
      <c r="AN120" s="553"/>
      <c r="AO120" s="553"/>
      <c r="AP120" s="553"/>
      <c r="AQ120" s="553"/>
      <c r="AT120" s="148" t="str">
        <f>IF(BK143=0,"（表2）エラーなし","！（表2）エラー情報あり")</f>
        <v>（表2）エラーなし</v>
      </c>
    </row>
    <row r="121" spans="5:66" ht="7.5" customHeight="1" x14ac:dyDescent="0.15"/>
    <row r="122" spans="5:66" ht="16.5" customHeight="1" thickBot="1" x14ac:dyDescent="0.2">
      <c r="E122" s="185"/>
      <c r="F122" s="482" t="s">
        <v>503</v>
      </c>
      <c r="G122" s="483"/>
      <c r="H122" s="483"/>
      <c r="I122" s="483"/>
      <c r="J122" s="483"/>
      <c r="K122" s="483"/>
      <c r="L122" s="483"/>
      <c r="M122" s="483"/>
      <c r="N122" s="483"/>
      <c r="O122" s="483"/>
      <c r="P122" s="483"/>
      <c r="Q122" s="483"/>
      <c r="R122" s="486" t="s">
        <v>77</v>
      </c>
      <c r="S122" s="487"/>
      <c r="T122" s="487"/>
      <c r="U122" s="487"/>
      <c r="V122" s="487"/>
      <c r="W122" s="487"/>
      <c r="X122" s="487"/>
      <c r="Y122" s="487"/>
      <c r="Z122" s="488"/>
      <c r="AA122" s="488"/>
      <c r="AB122" s="488"/>
      <c r="AC122" s="488"/>
      <c r="AD122" s="489"/>
      <c r="AE122" s="346" t="s">
        <v>282</v>
      </c>
      <c r="AF122" s="346"/>
      <c r="AG122" s="346"/>
      <c r="AH122" s="346"/>
      <c r="AI122" s="346"/>
      <c r="AJ122" s="346"/>
      <c r="AK122" s="346"/>
      <c r="AL122" s="346"/>
      <c r="AM122" s="346"/>
      <c r="AN122" s="346"/>
      <c r="AO122" s="346"/>
      <c r="AP122" s="346"/>
      <c r="AQ122" s="347"/>
      <c r="AR122" s="185"/>
    </row>
    <row r="123" spans="5:66" ht="16.5" customHeight="1" thickTop="1" thickBot="1" x14ac:dyDescent="0.2">
      <c r="E123" s="185"/>
      <c r="F123" s="484"/>
      <c r="G123" s="485"/>
      <c r="H123" s="485"/>
      <c r="I123" s="485"/>
      <c r="J123" s="485"/>
      <c r="K123" s="485"/>
      <c r="L123" s="485"/>
      <c r="M123" s="485"/>
      <c r="N123" s="485"/>
      <c r="O123" s="485"/>
      <c r="P123" s="485"/>
      <c r="Q123" s="485"/>
      <c r="R123" s="387"/>
      <c r="S123" s="371"/>
      <c r="T123" s="371"/>
      <c r="U123" s="371"/>
      <c r="V123" s="371"/>
      <c r="W123" s="327"/>
      <c r="X123" s="327"/>
      <c r="Y123" s="490"/>
      <c r="Z123" s="287" t="s">
        <v>79</v>
      </c>
      <c r="AA123" s="321"/>
      <c r="AB123" s="321"/>
      <c r="AC123" s="321"/>
      <c r="AD123" s="491"/>
      <c r="AE123" s="371"/>
      <c r="AF123" s="371"/>
      <c r="AG123" s="371"/>
      <c r="AH123" s="371"/>
      <c r="AI123" s="371"/>
      <c r="AJ123" s="371"/>
      <c r="AK123" s="371"/>
      <c r="AL123" s="388"/>
      <c r="AM123" s="287" t="s">
        <v>79</v>
      </c>
      <c r="AN123" s="288"/>
      <c r="AO123" s="288"/>
      <c r="AP123" s="288"/>
      <c r="AQ123" s="289"/>
      <c r="AR123" s="185"/>
      <c r="AZ123" s="258" t="s">
        <v>355</v>
      </c>
      <c r="BA123" s="258"/>
      <c r="BB123" s="258" t="s">
        <v>356</v>
      </c>
      <c r="BC123" s="258"/>
      <c r="BD123" s="258" t="s">
        <v>409</v>
      </c>
      <c r="BE123" s="258"/>
      <c r="BF123" s="258" t="s">
        <v>410</v>
      </c>
      <c r="BG123" s="258"/>
      <c r="BH123" s="258" t="s">
        <v>494</v>
      </c>
      <c r="BI123" s="258"/>
      <c r="BJ123" s="141"/>
      <c r="BK123" s="203" t="s">
        <v>523</v>
      </c>
    </row>
    <row r="124" spans="5:66" ht="15" customHeight="1" thickTop="1" thickBot="1" x14ac:dyDescent="0.2">
      <c r="E124" s="185"/>
      <c r="F124" s="21"/>
      <c r="G124" s="369"/>
      <c r="H124" s="369"/>
      <c r="I124" s="369"/>
      <c r="J124" s="369"/>
      <c r="K124" s="369"/>
      <c r="L124" s="369"/>
      <c r="M124" s="369"/>
      <c r="N124" s="369"/>
      <c r="O124" s="369"/>
      <c r="P124" s="369"/>
      <c r="Q124" s="185"/>
      <c r="R124" s="400" t="s">
        <v>70</v>
      </c>
      <c r="S124" s="401"/>
      <c r="T124" s="401"/>
      <c r="U124" s="401"/>
      <c r="V124" s="401"/>
      <c r="W124" s="402"/>
      <c r="X124" s="402"/>
      <c r="Y124" s="403"/>
      <c r="Z124" s="414" t="s">
        <v>71</v>
      </c>
      <c r="AA124" s="423"/>
      <c r="AB124" s="423"/>
      <c r="AC124" s="423"/>
      <c r="AD124" s="424"/>
      <c r="AE124" s="398" t="str">
        <f>$X$394</f>
        <v>百万円</v>
      </c>
      <c r="AF124" s="398"/>
      <c r="AG124" s="398"/>
      <c r="AH124" s="398"/>
      <c r="AI124" s="398"/>
      <c r="AJ124" s="398"/>
      <c r="AK124" s="398"/>
      <c r="AL124" s="399"/>
      <c r="AM124" s="414" t="s">
        <v>80</v>
      </c>
      <c r="AN124" s="401"/>
      <c r="AO124" s="401"/>
      <c r="AP124" s="401"/>
      <c r="AQ124" s="415"/>
      <c r="AS124" s="136" t="str">
        <f t="shared" ref="AS124:AS142" si="12">BK124</f>
        <v>　　（↓エラー情報↓）</v>
      </c>
      <c r="AV124" s="141" t="s">
        <v>438</v>
      </c>
      <c r="AW124" s="141" t="s">
        <v>439</v>
      </c>
      <c r="AZ124" s="180" t="s">
        <v>411</v>
      </c>
      <c r="BA124" s="179" t="s">
        <v>354</v>
      </c>
      <c r="BB124" s="180" t="s">
        <v>411</v>
      </c>
      <c r="BC124" s="179" t="s">
        <v>354</v>
      </c>
      <c r="BD124" s="180" t="s">
        <v>411</v>
      </c>
      <c r="BE124" s="179" t="s">
        <v>354</v>
      </c>
      <c r="BF124" s="180" t="s">
        <v>411</v>
      </c>
      <c r="BG124" s="179" t="s">
        <v>354</v>
      </c>
      <c r="BH124" s="180" t="s">
        <v>411</v>
      </c>
      <c r="BI124" s="179" t="s">
        <v>354</v>
      </c>
      <c r="BJ124" s="144"/>
      <c r="BK124" s="202" t="str">
        <f>IF(BK123="表示","　　（↓エラー情報↓）","")</f>
        <v>　　（↓エラー情報↓）</v>
      </c>
      <c r="BL124" s="141" t="s">
        <v>428</v>
      </c>
      <c r="BM124" s="141" t="s">
        <v>297</v>
      </c>
      <c r="BN124" s="141" t="s">
        <v>427</v>
      </c>
    </row>
    <row r="125" spans="5:66" ht="16.5" customHeight="1" x14ac:dyDescent="0.15">
      <c r="E125" s="185"/>
      <c r="F125" s="22"/>
      <c r="G125" s="416" t="s">
        <v>279</v>
      </c>
      <c r="H125" s="416"/>
      <c r="I125" s="416"/>
      <c r="J125" s="416"/>
      <c r="K125" s="416"/>
      <c r="L125" s="416"/>
      <c r="M125" s="416"/>
      <c r="N125" s="416"/>
      <c r="O125" s="416"/>
      <c r="P125" s="416"/>
      <c r="Q125" s="196"/>
      <c r="R125" s="350"/>
      <c r="S125" s="351"/>
      <c r="T125" s="351"/>
      <c r="U125" s="351"/>
      <c r="V125" s="351"/>
      <c r="W125" s="351"/>
      <c r="X125" s="351"/>
      <c r="Y125" s="352"/>
      <c r="Z125" s="377">
        <f>IF(OR(AV$142=0,AV125=0),0,ROUNDDOWN((R125/R$142)*100,2))</f>
        <v>0</v>
      </c>
      <c r="AA125" s="377"/>
      <c r="AB125" s="377"/>
      <c r="AC125" s="377"/>
      <c r="AD125" s="377"/>
      <c r="AE125" s="350"/>
      <c r="AF125" s="351"/>
      <c r="AG125" s="351"/>
      <c r="AH125" s="351"/>
      <c r="AI125" s="351"/>
      <c r="AJ125" s="351"/>
      <c r="AK125" s="351"/>
      <c r="AL125" s="352"/>
      <c r="AM125" s="378">
        <f>IF(OR(AW$142=0,AW125=0),0,ROUNDDOWN((AE125/AE$142)*100,2))</f>
        <v>0</v>
      </c>
      <c r="AN125" s="377"/>
      <c r="AO125" s="377"/>
      <c r="AP125" s="377"/>
      <c r="AQ125" s="379"/>
      <c r="AS125" s="136" t="str">
        <f t="shared" si="12"/>
        <v/>
      </c>
      <c r="AV125" s="207">
        <f>IF(R125="-",0,R125)</f>
        <v>0</v>
      </c>
      <c r="AW125" s="207">
        <f>IF(AE125="-",0,AE125)</f>
        <v>0</v>
      </c>
      <c r="AX125" s="212"/>
      <c r="AY125" s="152">
        <v>1</v>
      </c>
      <c r="AZ125" s="153" t="str">
        <f t="shared" ref="AZ125:AZ142" si="13">CONCATENATE(IF(OR(R125="",R125="-"),"無","有"),IF(OR(AE125="",AE125="-"),"無","有"))</f>
        <v>無無</v>
      </c>
      <c r="BA125" s="154" t="str">
        <f>IF(ISNA(VLOOKUP(AZ125,AZ$76:BA$92,2,FALSE))=TRUE,"",VLOOKUP(AZ125,AZ$76:BA$92,2,FALSE))</f>
        <v/>
      </c>
      <c r="BB125" s="155" t="s">
        <v>276</v>
      </c>
      <c r="BC125" s="156"/>
      <c r="BD125" s="153" t="str">
        <f>IF(AZ125="有有",IF(AW125/AV125&gt;BL125,"高額","ok"),"-")</f>
        <v>-</v>
      </c>
      <c r="BE125" s="154" t="str">
        <f>IF(ISNA(VLOOKUP(BD125,BD$76:BE$92,2,FALSE))=TRUE,"",VLOOKUP(BD125,BD$76:BE$92,2,FALSE))</f>
        <v/>
      </c>
      <c r="BF125" s="155" t="s">
        <v>276</v>
      </c>
      <c r="BG125" s="161"/>
      <c r="BH125" s="155" t="s">
        <v>276</v>
      </c>
      <c r="BI125" s="158"/>
      <c r="BJ125" s="141" t="str">
        <f t="shared" ref="BJ125:BJ142" si="14">IF(AND(BA125="",BC125="",BE125="",BG125="",BI125=""),"","←")</f>
        <v/>
      </c>
      <c r="BK125" s="159" t="str">
        <f>IF(BK$123="表示",CONCATENATE(BJ125,BA125,BC125,BE125,BG125,BI125),"")</f>
        <v/>
      </c>
      <c r="BL125" s="206">
        <f t="shared" ref="BL125:BL142" si="15">IF(Z$99="百万円",BM125,BN125)</f>
        <v>1000000</v>
      </c>
      <c r="BM125" s="206">
        <v>1000000</v>
      </c>
      <c r="BN125" s="206">
        <v>1000000000</v>
      </c>
    </row>
    <row r="126" spans="5:66" ht="16.5" customHeight="1" x14ac:dyDescent="0.15">
      <c r="E126" s="185"/>
      <c r="F126" s="22"/>
      <c r="G126" s="416" t="s">
        <v>81</v>
      </c>
      <c r="H126" s="416"/>
      <c r="I126" s="416"/>
      <c r="J126" s="416"/>
      <c r="K126" s="416"/>
      <c r="L126" s="416"/>
      <c r="M126" s="416"/>
      <c r="N126" s="416"/>
      <c r="O126" s="416"/>
      <c r="P126" s="416"/>
      <c r="Q126" s="196"/>
      <c r="R126" s="353"/>
      <c r="S126" s="354"/>
      <c r="T126" s="354"/>
      <c r="U126" s="354"/>
      <c r="V126" s="354"/>
      <c r="W126" s="354"/>
      <c r="X126" s="354"/>
      <c r="Y126" s="355"/>
      <c r="Z126" s="377">
        <f t="shared" ref="Z126:Z141" si="16">IF(OR(AV$142=0,AV126=0),0,ROUNDDOWN((R126/R$142)*100,2))</f>
        <v>0</v>
      </c>
      <c r="AA126" s="377"/>
      <c r="AB126" s="377"/>
      <c r="AC126" s="377"/>
      <c r="AD126" s="377"/>
      <c r="AE126" s="353"/>
      <c r="AF126" s="354"/>
      <c r="AG126" s="354"/>
      <c r="AH126" s="354"/>
      <c r="AI126" s="354"/>
      <c r="AJ126" s="354"/>
      <c r="AK126" s="354"/>
      <c r="AL126" s="355"/>
      <c r="AM126" s="378">
        <f t="shared" ref="AM126:AM141" si="17">IF(OR(AW$142=0,AW126=0),0,ROUNDDOWN((AE126/AE$142)*100,2))</f>
        <v>0</v>
      </c>
      <c r="AN126" s="377"/>
      <c r="AO126" s="377"/>
      <c r="AP126" s="377"/>
      <c r="AQ126" s="379"/>
      <c r="AS126" s="136" t="str">
        <f t="shared" si="12"/>
        <v/>
      </c>
      <c r="AV126" s="208">
        <f t="shared" ref="AV126:AV140" si="18">IF(R126="-",0,R126)</f>
        <v>0</v>
      </c>
      <c r="AW126" s="208">
        <f t="shared" ref="AW126:AW142" si="19">IF(AE126="-",0,AE126)</f>
        <v>0</v>
      </c>
      <c r="AX126" s="212"/>
      <c r="AY126" s="152">
        <v>2</v>
      </c>
      <c r="AZ126" s="157" t="str">
        <f t="shared" si="13"/>
        <v>無無</v>
      </c>
      <c r="BA126" s="154" t="str">
        <f>IF(ISNA(VLOOKUP(AZ126,AZ$76:BA$92,2,FALSE))=TRUE,"",VLOOKUP(AZ126,AZ$76:BA$92,2,FALSE))</f>
        <v/>
      </c>
      <c r="BB126" s="160" t="s">
        <v>276</v>
      </c>
      <c r="BC126" s="161"/>
      <c r="BD126" s="157" t="str">
        <f t="shared" ref="BD126:BD142" si="20">IF(AZ126="有有",IF(AW126/AV126&gt;BL126,"高額","ok"),"-")</f>
        <v>-</v>
      </c>
      <c r="BE126" s="154" t="str">
        <f t="shared" ref="BE126:BE142" si="21">IF(ISNA(VLOOKUP(BD126,BD$76:BE$92,2,FALSE))=TRUE,"",VLOOKUP(BD126,BD$76:BE$92,2,FALSE))</f>
        <v/>
      </c>
      <c r="BF126" s="160" t="s">
        <v>276</v>
      </c>
      <c r="BG126" s="161"/>
      <c r="BH126" s="160" t="s">
        <v>276</v>
      </c>
      <c r="BI126" s="162"/>
      <c r="BJ126" s="141" t="str">
        <f t="shared" si="14"/>
        <v/>
      </c>
      <c r="BK126" s="170" t="str">
        <f t="shared" ref="BK126:BK142" si="22">IF(BK$123="表示",CONCATENATE(BJ126,BA126,BC126,BE126,BG126,BI126),"")</f>
        <v/>
      </c>
      <c r="BL126" s="206">
        <f t="shared" si="15"/>
        <v>1000000</v>
      </c>
      <c r="BM126" s="206">
        <v>1000000</v>
      </c>
      <c r="BN126" s="206">
        <v>1000000000</v>
      </c>
    </row>
    <row r="127" spans="5:66" ht="16.5" customHeight="1" x14ac:dyDescent="0.15">
      <c r="E127" s="185"/>
      <c r="F127" s="23"/>
      <c r="G127" s="391" t="s">
        <v>82</v>
      </c>
      <c r="H127" s="391"/>
      <c r="I127" s="391"/>
      <c r="J127" s="391"/>
      <c r="K127" s="391"/>
      <c r="L127" s="391"/>
      <c r="M127" s="391"/>
      <c r="N127" s="391"/>
      <c r="O127" s="391"/>
      <c r="P127" s="391"/>
      <c r="Q127" s="184"/>
      <c r="R127" s="353"/>
      <c r="S127" s="354"/>
      <c r="T127" s="354"/>
      <c r="U127" s="354"/>
      <c r="V127" s="354"/>
      <c r="W127" s="354"/>
      <c r="X127" s="354"/>
      <c r="Y127" s="355"/>
      <c r="Z127" s="377">
        <f t="shared" si="16"/>
        <v>0</v>
      </c>
      <c r="AA127" s="377"/>
      <c r="AB127" s="377"/>
      <c r="AC127" s="377"/>
      <c r="AD127" s="377"/>
      <c r="AE127" s="353"/>
      <c r="AF127" s="354"/>
      <c r="AG127" s="354"/>
      <c r="AH127" s="354"/>
      <c r="AI127" s="354"/>
      <c r="AJ127" s="354"/>
      <c r="AK127" s="354"/>
      <c r="AL127" s="355"/>
      <c r="AM127" s="378">
        <f t="shared" si="17"/>
        <v>0</v>
      </c>
      <c r="AN127" s="377"/>
      <c r="AO127" s="377"/>
      <c r="AP127" s="377"/>
      <c r="AQ127" s="379"/>
      <c r="AS127" s="136" t="str">
        <f t="shared" si="12"/>
        <v/>
      </c>
      <c r="AV127" s="208">
        <f t="shared" si="18"/>
        <v>0</v>
      </c>
      <c r="AW127" s="208">
        <f t="shared" si="19"/>
        <v>0</v>
      </c>
      <c r="AX127" s="212"/>
      <c r="AY127" s="152">
        <v>3</v>
      </c>
      <c r="AZ127" s="157" t="str">
        <f t="shared" si="13"/>
        <v>無無</v>
      </c>
      <c r="BA127" s="154" t="str">
        <f t="shared" ref="BA127:BA142" si="23">IF(ISNA(VLOOKUP(AZ127,AZ$76:BA$92,2,FALSE))=TRUE,"",VLOOKUP(AZ127,AZ$76:BA$92,2,FALSE))</f>
        <v/>
      </c>
      <c r="BB127" s="160" t="s">
        <v>276</v>
      </c>
      <c r="BC127" s="161"/>
      <c r="BD127" s="157" t="str">
        <f t="shared" si="20"/>
        <v>-</v>
      </c>
      <c r="BE127" s="154" t="str">
        <f t="shared" si="21"/>
        <v/>
      </c>
      <c r="BF127" s="160" t="s">
        <v>276</v>
      </c>
      <c r="BG127" s="161"/>
      <c r="BH127" s="160" t="s">
        <v>276</v>
      </c>
      <c r="BI127" s="162"/>
      <c r="BJ127" s="141" t="str">
        <f t="shared" si="14"/>
        <v/>
      </c>
      <c r="BK127" s="170" t="str">
        <f t="shared" si="22"/>
        <v/>
      </c>
      <c r="BL127" s="206">
        <f t="shared" si="15"/>
        <v>1000000</v>
      </c>
      <c r="BM127" s="206">
        <v>1000000</v>
      </c>
      <c r="BN127" s="206">
        <v>1000000000</v>
      </c>
    </row>
    <row r="128" spans="5:66" ht="16.5" customHeight="1" x14ac:dyDescent="0.15">
      <c r="E128" s="185"/>
      <c r="F128" s="23"/>
      <c r="G128" s="391" t="s">
        <v>83</v>
      </c>
      <c r="H128" s="391"/>
      <c r="I128" s="391"/>
      <c r="J128" s="391"/>
      <c r="K128" s="391"/>
      <c r="L128" s="391"/>
      <c r="M128" s="391"/>
      <c r="N128" s="391"/>
      <c r="O128" s="391"/>
      <c r="P128" s="391"/>
      <c r="Q128" s="63"/>
      <c r="R128" s="353"/>
      <c r="S128" s="354"/>
      <c r="T128" s="354"/>
      <c r="U128" s="354"/>
      <c r="V128" s="354"/>
      <c r="W128" s="354"/>
      <c r="X128" s="354"/>
      <c r="Y128" s="355"/>
      <c r="Z128" s="377">
        <f t="shared" si="16"/>
        <v>0</v>
      </c>
      <c r="AA128" s="377"/>
      <c r="AB128" s="377"/>
      <c r="AC128" s="377"/>
      <c r="AD128" s="377"/>
      <c r="AE128" s="353"/>
      <c r="AF128" s="354"/>
      <c r="AG128" s="354"/>
      <c r="AH128" s="354"/>
      <c r="AI128" s="354"/>
      <c r="AJ128" s="354"/>
      <c r="AK128" s="354"/>
      <c r="AL128" s="355"/>
      <c r="AM128" s="378">
        <f t="shared" si="17"/>
        <v>0</v>
      </c>
      <c r="AN128" s="377"/>
      <c r="AO128" s="377"/>
      <c r="AP128" s="377"/>
      <c r="AQ128" s="379"/>
      <c r="AS128" s="136" t="str">
        <f t="shared" si="12"/>
        <v/>
      </c>
      <c r="AV128" s="208">
        <f t="shared" si="18"/>
        <v>0</v>
      </c>
      <c r="AW128" s="208">
        <f t="shared" si="19"/>
        <v>0</v>
      </c>
      <c r="AX128" s="212"/>
      <c r="AY128" s="152">
        <v>4</v>
      </c>
      <c r="AZ128" s="157" t="str">
        <f t="shared" si="13"/>
        <v>無無</v>
      </c>
      <c r="BA128" s="154" t="str">
        <f t="shared" si="23"/>
        <v/>
      </c>
      <c r="BB128" s="160" t="s">
        <v>276</v>
      </c>
      <c r="BC128" s="161"/>
      <c r="BD128" s="157" t="str">
        <f t="shared" si="20"/>
        <v>-</v>
      </c>
      <c r="BE128" s="154" t="str">
        <f t="shared" si="21"/>
        <v/>
      </c>
      <c r="BF128" s="160" t="s">
        <v>276</v>
      </c>
      <c r="BG128" s="161"/>
      <c r="BH128" s="160" t="s">
        <v>276</v>
      </c>
      <c r="BI128" s="162"/>
      <c r="BJ128" s="141" t="str">
        <f t="shared" si="14"/>
        <v/>
      </c>
      <c r="BK128" s="170" t="str">
        <f t="shared" si="22"/>
        <v/>
      </c>
      <c r="BL128" s="206">
        <f t="shared" si="15"/>
        <v>1000000</v>
      </c>
      <c r="BM128" s="206">
        <v>1000000</v>
      </c>
      <c r="BN128" s="206">
        <v>1000000000</v>
      </c>
    </row>
    <row r="129" spans="5:66" ht="16.5" customHeight="1" x14ac:dyDescent="0.15">
      <c r="E129" s="185"/>
      <c r="F129" s="23"/>
      <c r="G129" s="391" t="s">
        <v>84</v>
      </c>
      <c r="H129" s="391"/>
      <c r="I129" s="391"/>
      <c r="J129" s="391"/>
      <c r="K129" s="391"/>
      <c r="L129" s="391"/>
      <c r="M129" s="391"/>
      <c r="N129" s="391"/>
      <c r="O129" s="391"/>
      <c r="P129" s="391"/>
      <c r="Q129" s="184"/>
      <c r="R129" s="353"/>
      <c r="S129" s="354"/>
      <c r="T129" s="354"/>
      <c r="U129" s="354"/>
      <c r="V129" s="354"/>
      <c r="W129" s="354"/>
      <c r="X129" s="354"/>
      <c r="Y129" s="355"/>
      <c r="Z129" s="377">
        <f t="shared" si="16"/>
        <v>0</v>
      </c>
      <c r="AA129" s="377"/>
      <c r="AB129" s="377"/>
      <c r="AC129" s="377"/>
      <c r="AD129" s="377"/>
      <c r="AE129" s="353"/>
      <c r="AF129" s="354"/>
      <c r="AG129" s="354"/>
      <c r="AH129" s="354"/>
      <c r="AI129" s="354"/>
      <c r="AJ129" s="354"/>
      <c r="AK129" s="354"/>
      <c r="AL129" s="355"/>
      <c r="AM129" s="378">
        <f t="shared" si="17"/>
        <v>0</v>
      </c>
      <c r="AN129" s="377"/>
      <c r="AO129" s="377"/>
      <c r="AP129" s="377"/>
      <c r="AQ129" s="379"/>
      <c r="AS129" s="136" t="str">
        <f t="shared" si="12"/>
        <v/>
      </c>
      <c r="AV129" s="208">
        <f t="shared" si="18"/>
        <v>0</v>
      </c>
      <c r="AW129" s="208">
        <f t="shared" si="19"/>
        <v>0</v>
      </c>
      <c r="AX129" s="212"/>
      <c r="AY129" s="152">
        <v>5</v>
      </c>
      <c r="AZ129" s="157" t="str">
        <f t="shared" si="13"/>
        <v>無無</v>
      </c>
      <c r="BA129" s="154" t="str">
        <f t="shared" si="23"/>
        <v/>
      </c>
      <c r="BB129" s="160" t="s">
        <v>276</v>
      </c>
      <c r="BC129" s="161"/>
      <c r="BD129" s="157" t="str">
        <f t="shared" si="20"/>
        <v>-</v>
      </c>
      <c r="BE129" s="154" t="str">
        <f t="shared" si="21"/>
        <v/>
      </c>
      <c r="BF129" s="160" t="s">
        <v>276</v>
      </c>
      <c r="BG129" s="161"/>
      <c r="BH129" s="160" t="s">
        <v>276</v>
      </c>
      <c r="BI129" s="162"/>
      <c r="BJ129" s="141" t="str">
        <f t="shared" si="14"/>
        <v/>
      </c>
      <c r="BK129" s="170" t="str">
        <f t="shared" si="22"/>
        <v/>
      </c>
      <c r="BL129" s="206">
        <f t="shared" si="15"/>
        <v>1000000</v>
      </c>
      <c r="BM129" s="206">
        <v>1000000</v>
      </c>
      <c r="BN129" s="206">
        <v>1000000000</v>
      </c>
    </row>
    <row r="130" spans="5:66" ht="16.5" customHeight="1" x14ac:dyDescent="0.15">
      <c r="E130" s="185"/>
      <c r="F130" s="23"/>
      <c r="G130" s="391" t="s">
        <v>205</v>
      </c>
      <c r="H130" s="391"/>
      <c r="I130" s="391"/>
      <c r="J130" s="391"/>
      <c r="K130" s="391"/>
      <c r="L130" s="391"/>
      <c r="M130" s="391"/>
      <c r="N130" s="391"/>
      <c r="O130" s="391"/>
      <c r="P130" s="391"/>
      <c r="Q130" s="184"/>
      <c r="R130" s="353"/>
      <c r="S130" s="354"/>
      <c r="T130" s="354"/>
      <c r="U130" s="354"/>
      <c r="V130" s="354"/>
      <c r="W130" s="354"/>
      <c r="X130" s="354"/>
      <c r="Y130" s="355"/>
      <c r="Z130" s="377">
        <f t="shared" si="16"/>
        <v>0</v>
      </c>
      <c r="AA130" s="377"/>
      <c r="AB130" s="377"/>
      <c r="AC130" s="377"/>
      <c r="AD130" s="377"/>
      <c r="AE130" s="353"/>
      <c r="AF130" s="354"/>
      <c r="AG130" s="354"/>
      <c r="AH130" s="354"/>
      <c r="AI130" s="354"/>
      <c r="AJ130" s="354"/>
      <c r="AK130" s="354"/>
      <c r="AL130" s="355"/>
      <c r="AM130" s="378">
        <f t="shared" si="17"/>
        <v>0</v>
      </c>
      <c r="AN130" s="377"/>
      <c r="AO130" s="377"/>
      <c r="AP130" s="377"/>
      <c r="AQ130" s="379"/>
      <c r="AS130" s="136" t="str">
        <f t="shared" si="12"/>
        <v/>
      </c>
      <c r="AV130" s="208">
        <f t="shared" si="18"/>
        <v>0</v>
      </c>
      <c r="AW130" s="208">
        <f t="shared" si="19"/>
        <v>0</v>
      </c>
      <c r="AX130" s="212"/>
      <c r="AY130" s="152">
        <v>6</v>
      </c>
      <c r="AZ130" s="157" t="str">
        <f t="shared" si="13"/>
        <v>無無</v>
      </c>
      <c r="BA130" s="154" t="str">
        <f t="shared" si="23"/>
        <v/>
      </c>
      <c r="BB130" s="160" t="s">
        <v>276</v>
      </c>
      <c r="BC130" s="161"/>
      <c r="BD130" s="157" t="str">
        <f t="shared" si="20"/>
        <v>-</v>
      </c>
      <c r="BE130" s="154" t="str">
        <f t="shared" si="21"/>
        <v/>
      </c>
      <c r="BF130" s="160" t="s">
        <v>276</v>
      </c>
      <c r="BG130" s="161"/>
      <c r="BH130" s="160" t="s">
        <v>276</v>
      </c>
      <c r="BI130" s="162"/>
      <c r="BJ130" s="141" t="str">
        <f t="shared" si="14"/>
        <v/>
      </c>
      <c r="BK130" s="170" t="str">
        <f t="shared" si="22"/>
        <v/>
      </c>
      <c r="BL130" s="206">
        <f t="shared" si="15"/>
        <v>1000000</v>
      </c>
      <c r="BM130" s="206">
        <v>1000000</v>
      </c>
      <c r="BN130" s="206">
        <v>1000000000</v>
      </c>
    </row>
    <row r="131" spans="5:66" ht="16.5" customHeight="1" x14ac:dyDescent="0.15">
      <c r="E131" s="185"/>
      <c r="F131" s="23"/>
      <c r="G131" s="391" t="s">
        <v>206</v>
      </c>
      <c r="H131" s="391"/>
      <c r="I131" s="391"/>
      <c r="J131" s="391"/>
      <c r="K131" s="391"/>
      <c r="L131" s="391"/>
      <c r="M131" s="391"/>
      <c r="N131" s="391"/>
      <c r="O131" s="391"/>
      <c r="P131" s="391"/>
      <c r="Q131" s="184"/>
      <c r="R131" s="353"/>
      <c r="S131" s="354"/>
      <c r="T131" s="354"/>
      <c r="U131" s="354"/>
      <c r="V131" s="354"/>
      <c r="W131" s="354"/>
      <c r="X131" s="354"/>
      <c r="Y131" s="355"/>
      <c r="Z131" s="377">
        <f t="shared" si="16"/>
        <v>0</v>
      </c>
      <c r="AA131" s="377"/>
      <c r="AB131" s="377"/>
      <c r="AC131" s="377"/>
      <c r="AD131" s="377"/>
      <c r="AE131" s="353"/>
      <c r="AF131" s="354"/>
      <c r="AG131" s="354"/>
      <c r="AH131" s="354"/>
      <c r="AI131" s="354"/>
      <c r="AJ131" s="354"/>
      <c r="AK131" s="354"/>
      <c r="AL131" s="355"/>
      <c r="AM131" s="378">
        <f t="shared" si="17"/>
        <v>0</v>
      </c>
      <c r="AN131" s="377"/>
      <c r="AO131" s="377"/>
      <c r="AP131" s="377"/>
      <c r="AQ131" s="379"/>
      <c r="AS131" s="136" t="str">
        <f t="shared" si="12"/>
        <v/>
      </c>
      <c r="AV131" s="208">
        <f t="shared" si="18"/>
        <v>0</v>
      </c>
      <c r="AW131" s="208">
        <f t="shared" si="19"/>
        <v>0</v>
      </c>
      <c r="AX131" s="212"/>
      <c r="AY131" s="152">
        <v>7</v>
      </c>
      <c r="AZ131" s="157" t="str">
        <f t="shared" si="13"/>
        <v>無無</v>
      </c>
      <c r="BA131" s="154" t="str">
        <f t="shared" si="23"/>
        <v/>
      </c>
      <c r="BB131" s="160" t="s">
        <v>276</v>
      </c>
      <c r="BC131" s="161"/>
      <c r="BD131" s="157" t="str">
        <f t="shared" si="20"/>
        <v>-</v>
      </c>
      <c r="BE131" s="154" t="str">
        <f t="shared" si="21"/>
        <v/>
      </c>
      <c r="BF131" s="160" t="s">
        <v>276</v>
      </c>
      <c r="BG131" s="161"/>
      <c r="BH131" s="160" t="s">
        <v>276</v>
      </c>
      <c r="BI131" s="162"/>
      <c r="BJ131" s="141" t="str">
        <f t="shared" si="14"/>
        <v/>
      </c>
      <c r="BK131" s="170" t="str">
        <f t="shared" si="22"/>
        <v/>
      </c>
      <c r="BL131" s="206">
        <f t="shared" si="15"/>
        <v>1000000</v>
      </c>
      <c r="BM131" s="206">
        <v>1000000</v>
      </c>
      <c r="BN131" s="206">
        <v>1000000000</v>
      </c>
    </row>
    <row r="132" spans="5:66" ht="16.5" customHeight="1" x14ac:dyDescent="0.15">
      <c r="E132" s="185"/>
      <c r="F132" s="23"/>
      <c r="G132" s="391" t="s">
        <v>207</v>
      </c>
      <c r="H132" s="391"/>
      <c r="I132" s="391"/>
      <c r="J132" s="391"/>
      <c r="K132" s="391"/>
      <c r="L132" s="391"/>
      <c r="M132" s="391"/>
      <c r="N132" s="391"/>
      <c r="O132" s="391"/>
      <c r="P132" s="391"/>
      <c r="Q132" s="184"/>
      <c r="R132" s="353"/>
      <c r="S132" s="354"/>
      <c r="T132" s="354"/>
      <c r="U132" s="354"/>
      <c r="V132" s="354"/>
      <c r="W132" s="354"/>
      <c r="X132" s="354"/>
      <c r="Y132" s="355"/>
      <c r="Z132" s="377">
        <f t="shared" si="16"/>
        <v>0</v>
      </c>
      <c r="AA132" s="377"/>
      <c r="AB132" s="377"/>
      <c r="AC132" s="377"/>
      <c r="AD132" s="377"/>
      <c r="AE132" s="353"/>
      <c r="AF132" s="354"/>
      <c r="AG132" s="354"/>
      <c r="AH132" s="354"/>
      <c r="AI132" s="354"/>
      <c r="AJ132" s="354"/>
      <c r="AK132" s="354"/>
      <c r="AL132" s="355"/>
      <c r="AM132" s="378">
        <f t="shared" si="17"/>
        <v>0</v>
      </c>
      <c r="AN132" s="377"/>
      <c r="AO132" s="377"/>
      <c r="AP132" s="377"/>
      <c r="AQ132" s="379"/>
      <c r="AS132" s="136" t="str">
        <f t="shared" si="12"/>
        <v/>
      </c>
      <c r="AV132" s="208">
        <f t="shared" si="18"/>
        <v>0</v>
      </c>
      <c r="AW132" s="208">
        <f t="shared" si="19"/>
        <v>0</v>
      </c>
      <c r="AX132" s="212"/>
      <c r="AY132" s="152">
        <v>8</v>
      </c>
      <c r="AZ132" s="157" t="str">
        <f t="shared" si="13"/>
        <v>無無</v>
      </c>
      <c r="BA132" s="154" t="str">
        <f t="shared" si="23"/>
        <v/>
      </c>
      <c r="BB132" s="160" t="s">
        <v>276</v>
      </c>
      <c r="BC132" s="161"/>
      <c r="BD132" s="157" t="str">
        <f t="shared" si="20"/>
        <v>-</v>
      </c>
      <c r="BE132" s="154" t="str">
        <f t="shared" si="21"/>
        <v/>
      </c>
      <c r="BF132" s="160" t="s">
        <v>276</v>
      </c>
      <c r="BG132" s="161"/>
      <c r="BH132" s="160" t="s">
        <v>276</v>
      </c>
      <c r="BI132" s="162"/>
      <c r="BJ132" s="141" t="str">
        <f t="shared" si="14"/>
        <v/>
      </c>
      <c r="BK132" s="170" t="str">
        <f t="shared" si="22"/>
        <v/>
      </c>
      <c r="BL132" s="206">
        <f t="shared" si="15"/>
        <v>1000000</v>
      </c>
      <c r="BM132" s="206">
        <v>1000000</v>
      </c>
      <c r="BN132" s="206">
        <v>1000000000</v>
      </c>
    </row>
    <row r="133" spans="5:66" ht="16.5" customHeight="1" x14ac:dyDescent="0.15">
      <c r="E133" s="185"/>
      <c r="F133" s="23"/>
      <c r="G133" s="391" t="s">
        <v>208</v>
      </c>
      <c r="H133" s="391"/>
      <c r="I133" s="391"/>
      <c r="J133" s="391"/>
      <c r="K133" s="391"/>
      <c r="L133" s="391"/>
      <c r="M133" s="391"/>
      <c r="N133" s="391"/>
      <c r="O133" s="391"/>
      <c r="P133" s="391"/>
      <c r="Q133" s="184"/>
      <c r="R133" s="353"/>
      <c r="S133" s="354"/>
      <c r="T133" s="354"/>
      <c r="U133" s="354"/>
      <c r="V133" s="354"/>
      <c r="W133" s="354"/>
      <c r="X133" s="354"/>
      <c r="Y133" s="355"/>
      <c r="Z133" s="377">
        <f t="shared" si="16"/>
        <v>0</v>
      </c>
      <c r="AA133" s="377"/>
      <c r="AB133" s="377"/>
      <c r="AC133" s="377"/>
      <c r="AD133" s="377"/>
      <c r="AE133" s="353"/>
      <c r="AF133" s="354"/>
      <c r="AG133" s="354"/>
      <c r="AH133" s="354"/>
      <c r="AI133" s="354"/>
      <c r="AJ133" s="354"/>
      <c r="AK133" s="354"/>
      <c r="AL133" s="355"/>
      <c r="AM133" s="378">
        <f t="shared" si="17"/>
        <v>0</v>
      </c>
      <c r="AN133" s="377"/>
      <c r="AO133" s="377"/>
      <c r="AP133" s="377"/>
      <c r="AQ133" s="379"/>
      <c r="AS133" s="136" t="str">
        <f t="shared" si="12"/>
        <v/>
      </c>
      <c r="AV133" s="208">
        <f t="shared" si="18"/>
        <v>0</v>
      </c>
      <c r="AW133" s="208">
        <f t="shared" si="19"/>
        <v>0</v>
      </c>
      <c r="AX133" s="212"/>
      <c r="AY133" s="152">
        <v>9</v>
      </c>
      <c r="AZ133" s="157" t="str">
        <f t="shared" si="13"/>
        <v>無無</v>
      </c>
      <c r="BA133" s="154" t="str">
        <f t="shared" si="23"/>
        <v/>
      </c>
      <c r="BB133" s="160" t="s">
        <v>276</v>
      </c>
      <c r="BC133" s="161"/>
      <c r="BD133" s="157" t="str">
        <f t="shared" si="20"/>
        <v>-</v>
      </c>
      <c r="BE133" s="154" t="str">
        <f t="shared" si="21"/>
        <v/>
      </c>
      <c r="BF133" s="160" t="s">
        <v>276</v>
      </c>
      <c r="BG133" s="161"/>
      <c r="BH133" s="160" t="s">
        <v>276</v>
      </c>
      <c r="BI133" s="162"/>
      <c r="BJ133" s="141" t="str">
        <f t="shared" si="14"/>
        <v/>
      </c>
      <c r="BK133" s="170" t="str">
        <f t="shared" si="22"/>
        <v/>
      </c>
      <c r="BL133" s="206">
        <f t="shared" si="15"/>
        <v>1000000</v>
      </c>
      <c r="BM133" s="206">
        <v>1000000</v>
      </c>
      <c r="BN133" s="206">
        <v>1000000000</v>
      </c>
    </row>
    <row r="134" spans="5:66" ht="16.5" customHeight="1" x14ac:dyDescent="0.15">
      <c r="E134" s="185"/>
      <c r="F134" s="23"/>
      <c r="G134" s="391" t="s">
        <v>209</v>
      </c>
      <c r="H134" s="391"/>
      <c r="I134" s="391"/>
      <c r="J134" s="391"/>
      <c r="K134" s="391"/>
      <c r="L134" s="391"/>
      <c r="M134" s="391"/>
      <c r="N134" s="391"/>
      <c r="O134" s="391"/>
      <c r="P134" s="391"/>
      <c r="Q134" s="184"/>
      <c r="R134" s="353"/>
      <c r="S134" s="354"/>
      <c r="T134" s="354"/>
      <c r="U134" s="354"/>
      <c r="V134" s="354"/>
      <c r="W134" s="354"/>
      <c r="X134" s="354"/>
      <c r="Y134" s="355"/>
      <c r="Z134" s="377">
        <f t="shared" si="16"/>
        <v>0</v>
      </c>
      <c r="AA134" s="377"/>
      <c r="AB134" s="377"/>
      <c r="AC134" s="377"/>
      <c r="AD134" s="377"/>
      <c r="AE134" s="353"/>
      <c r="AF134" s="354"/>
      <c r="AG134" s="354"/>
      <c r="AH134" s="354"/>
      <c r="AI134" s="354"/>
      <c r="AJ134" s="354"/>
      <c r="AK134" s="354"/>
      <c r="AL134" s="355"/>
      <c r="AM134" s="378">
        <f t="shared" si="17"/>
        <v>0</v>
      </c>
      <c r="AN134" s="377"/>
      <c r="AO134" s="377"/>
      <c r="AP134" s="377"/>
      <c r="AQ134" s="379"/>
      <c r="AS134" s="136" t="str">
        <f t="shared" si="12"/>
        <v/>
      </c>
      <c r="AV134" s="208">
        <f t="shared" si="18"/>
        <v>0</v>
      </c>
      <c r="AW134" s="208">
        <f t="shared" si="19"/>
        <v>0</v>
      </c>
      <c r="AX134" s="212"/>
      <c r="AY134" s="152">
        <v>10</v>
      </c>
      <c r="AZ134" s="157" t="str">
        <f t="shared" si="13"/>
        <v>無無</v>
      </c>
      <c r="BA134" s="154" t="str">
        <f t="shared" si="23"/>
        <v/>
      </c>
      <c r="BB134" s="160" t="s">
        <v>276</v>
      </c>
      <c r="BC134" s="161"/>
      <c r="BD134" s="157" t="str">
        <f t="shared" si="20"/>
        <v>-</v>
      </c>
      <c r="BE134" s="154" t="str">
        <f t="shared" si="21"/>
        <v/>
      </c>
      <c r="BF134" s="160" t="s">
        <v>276</v>
      </c>
      <c r="BG134" s="161"/>
      <c r="BH134" s="160" t="s">
        <v>276</v>
      </c>
      <c r="BI134" s="162"/>
      <c r="BJ134" s="141" t="str">
        <f t="shared" si="14"/>
        <v/>
      </c>
      <c r="BK134" s="170" t="str">
        <f t="shared" si="22"/>
        <v/>
      </c>
      <c r="BL134" s="206">
        <f t="shared" si="15"/>
        <v>1000000</v>
      </c>
      <c r="BM134" s="206">
        <v>1000000</v>
      </c>
      <c r="BN134" s="206">
        <v>1000000000</v>
      </c>
    </row>
    <row r="135" spans="5:66" ht="16.5" customHeight="1" x14ac:dyDescent="0.15">
      <c r="E135" s="185"/>
      <c r="F135" s="23"/>
      <c r="G135" s="391" t="s">
        <v>86</v>
      </c>
      <c r="H135" s="391"/>
      <c r="I135" s="391"/>
      <c r="J135" s="391"/>
      <c r="K135" s="391"/>
      <c r="L135" s="391"/>
      <c r="M135" s="391"/>
      <c r="N135" s="391"/>
      <c r="O135" s="391"/>
      <c r="P135" s="391"/>
      <c r="Q135" s="184"/>
      <c r="R135" s="353"/>
      <c r="S135" s="354"/>
      <c r="T135" s="354"/>
      <c r="U135" s="354"/>
      <c r="V135" s="354"/>
      <c r="W135" s="354"/>
      <c r="X135" s="354"/>
      <c r="Y135" s="355"/>
      <c r="Z135" s="377">
        <f t="shared" si="16"/>
        <v>0</v>
      </c>
      <c r="AA135" s="377"/>
      <c r="AB135" s="377"/>
      <c r="AC135" s="377"/>
      <c r="AD135" s="377"/>
      <c r="AE135" s="353"/>
      <c r="AF135" s="354"/>
      <c r="AG135" s="354"/>
      <c r="AH135" s="354"/>
      <c r="AI135" s="354"/>
      <c r="AJ135" s="354"/>
      <c r="AK135" s="354"/>
      <c r="AL135" s="355"/>
      <c r="AM135" s="378">
        <f t="shared" si="17"/>
        <v>0</v>
      </c>
      <c r="AN135" s="377"/>
      <c r="AO135" s="377"/>
      <c r="AP135" s="377"/>
      <c r="AQ135" s="379"/>
      <c r="AS135" s="136" t="str">
        <f t="shared" si="12"/>
        <v/>
      </c>
      <c r="AV135" s="208">
        <f t="shared" si="18"/>
        <v>0</v>
      </c>
      <c r="AW135" s="208">
        <f t="shared" si="19"/>
        <v>0</v>
      </c>
      <c r="AX135" s="212"/>
      <c r="AY135" s="152">
        <v>11</v>
      </c>
      <c r="AZ135" s="157" t="str">
        <f t="shared" si="13"/>
        <v>無無</v>
      </c>
      <c r="BA135" s="154" t="str">
        <f t="shared" si="23"/>
        <v/>
      </c>
      <c r="BB135" s="160" t="s">
        <v>276</v>
      </c>
      <c r="BC135" s="161"/>
      <c r="BD135" s="157" t="str">
        <f t="shared" si="20"/>
        <v>-</v>
      </c>
      <c r="BE135" s="154" t="str">
        <f t="shared" si="21"/>
        <v/>
      </c>
      <c r="BF135" s="160" t="s">
        <v>276</v>
      </c>
      <c r="BG135" s="161"/>
      <c r="BH135" s="160" t="s">
        <v>276</v>
      </c>
      <c r="BI135" s="162"/>
      <c r="BJ135" s="141" t="str">
        <f t="shared" si="14"/>
        <v/>
      </c>
      <c r="BK135" s="170" t="str">
        <f t="shared" si="22"/>
        <v/>
      </c>
      <c r="BL135" s="206">
        <f t="shared" si="15"/>
        <v>1000000</v>
      </c>
      <c r="BM135" s="206">
        <v>1000000</v>
      </c>
      <c r="BN135" s="206">
        <v>1000000000</v>
      </c>
    </row>
    <row r="136" spans="5:66" ht="16.5" customHeight="1" x14ac:dyDescent="0.15">
      <c r="E136" s="185"/>
      <c r="F136" s="23"/>
      <c r="G136" s="391" t="s">
        <v>85</v>
      </c>
      <c r="H136" s="391"/>
      <c r="I136" s="391"/>
      <c r="J136" s="391"/>
      <c r="K136" s="391"/>
      <c r="L136" s="391"/>
      <c r="M136" s="391"/>
      <c r="N136" s="391"/>
      <c r="O136" s="391"/>
      <c r="P136" s="391"/>
      <c r="Q136" s="184"/>
      <c r="R136" s="353"/>
      <c r="S136" s="354"/>
      <c r="T136" s="354"/>
      <c r="U136" s="354"/>
      <c r="V136" s="354"/>
      <c r="W136" s="354"/>
      <c r="X136" s="354"/>
      <c r="Y136" s="355"/>
      <c r="Z136" s="377">
        <f t="shared" si="16"/>
        <v>0</v>
      </c>
      <c r="AA136" s="377"/>
      <c r="AB136" s="377"/>
      <c r="AC136" s="377"/>
      <c r="AD136" s="377"/>
      <c r="AE136" s="353"/>
      <c r="AF136" s="354"/>
      <c r="AG136" s="354"/>
      <c r="AH136" s="354"/>
      <c r="AI136" s="354"/>
      <c r="AJ136" s="354"/>
      <c r="AK136" s="354"/>
      <c r="AL136" s="355"/>
      <c r="AM136" s="378">
        <f t="shared" si="17"/>
        <v>0</v>
      </c>
      <c r="AN136" s="377"/>
      <c r="AO136" s="377"/>
      <c r="AP136" s="377"/>
      <c r="AQ136" s="379"/>
      <c r="AS136" s="136" t="str">
        <f t="shared" si="12"/>
        <v/>
      </c>
      <c r="AV136" s="208">
        <f t="shared" si="18"/>
        <v>0</v>
      </c>
      <c r="AW136" s="208">
        <f t="shared" si="19"/>
        <v>0</v>
      </c>
      <c r="AX136" s="212"/>
      <c r="AY136" s="152">
        <v>12</v>
      </c>
      <c r="AZ136" s="157" t="str">
        <f t="shared" si="13"/>
        <v>無無</v>
      </c>
      <c r="BA136" s="154" t="str">
        <f t="shared" si="23"/>
        <v/>
      </c>
      <c r="BB136" s="160" t="s">
        <v>276</v>
      </c>
      <c r="BC136" s="161"/>
      <c r="BD136" s="157" t="str">
        <f t="shared" si="20"/>
        <v>-</v>
      </c>
      <c r="BE136" s="154" t="str">
        <f t="shared" si="21"/>
        <v/>
      </c>
      <c r="BF136" s="160" t="s">
        <v>276</v>
      </c>
      <c r="BG136" s="161"/>
      <c r="BH136" s="160" t="s">
        <v>276</v>
      </c>
      <c r="BI136" s="162"/>
      <c r="BJ136" s="141" t="str">
        <f t="shared" si="14"/>
        <v/>
      </c>
      <c r="BK136" s="170" t="str">
        <f t="shared" si="22"/>
        <v/>
      </c>
      <c r="BL136" s="206">
        <f t="shared" si="15"/>
        <v>1000000</v>
      </c>
      <c r="BM136" s="206">
        <v>1000000</v>
      </c>
      <c r="BN136" s="206">
        <v>1000000000</v>
      </c>
    </row>
    <row r="137" spans="5:66" ht="16.5" customHeight="1" x14ac:dyDescent="0.15">
      <c r="E137" s="185"/>
      <c r="F137" s="23"/>
      <c r="G137" s="391" t="s">
        <v>210</v>
      </c>
      <c r="H137" s="391"/>
      <c r="I137" s="391"/>
      <c r="J137" s="391"/>
      <c r="K137" s="391"/>
      <c r="L137" s="391"/>
      <c r="M137" s="391"/>
      <c r="N137" s="391"/>
      <c r="O137" s="391"/>
      <c r="P137" s="391"/>
      <c r="Q137" s="185"/>
      <c r="R137" s="353"/>
      <c r="S137" s="354"/>
      <c r="T137" s="354"/>
      <c r="U137" s="354"/>
      <c r="V137" s="354"/>
      <c r="W137" s="354"/>
      <c r="X137" s="354"/>
      <c r="Y137" s="355"/>
      <c r="Z137" s="377">
        <f t="shared" si="16"/>
        <v>0</v>
      </c>
      <c r="AA137" s="377"/>
      <c r="AB137" s="377"/>
      <c r="AC137" s="377"/>
      <c r="AD137" s="377"/>
      <c r="AE137" s="353"/>
      <c r="AF137" s="354"/>
      <c r="AG137" s="354"/>
      <c r="AH137" s="354"/>
      <c r="AI137" s="354"/>
      <c r="AJ137" s="354"/>
      <c r="AK137" s="354"/>
      <c r="AL137" s="355"/>
      <c r="AM137" s="378">
        <f t="shared" si="17"/>
        <v>0</v>
      </c>
      <c r="AN137" s="377"/>
      <c r="AO137" s="377"/>
      <c r="AP137" s="377"/>
      <c r="AQ137" s="379"/>
      <c r="AS137" s="136" t="str">
        <f t="shared" si="12"/>
        <v/>
      </c>
      <c r="AV137" s="208">
        <f t="shared" si="18"/>
        <v>0</v>
      </c>
      <c r="AW137" s="208">
        <f t="shared" si="19"/>
        <v>0</v>
      </c>
      <c r="AX137" s="212"/>
      <c r="AY137" s="152">
        <v>13</v>
      </c>
      <c r="AZ137" s="157" t="str">
        <f t="shared" si="13"/>
        <v>無無</v>
      </c>
      <c r="BA137" s="154" t="str">
        <f t="shared" si="23"/>
        <v/>
      </c>
      <c r="BB137" s="160" t="s">
        <v>276</v>
      </c>
      <c r="BC137" s="161"/>
      <c r="BD137" s="157" t="str">
        <f t="shared" si="20"/>
        <v>-</v>
      </c>
      <c r="BE137" s="154" t="str">
        <f t="shared" si="21"/>
        <v/>
      </c>
      <c r="BF137" s="160" t="s">
        <v>276</v>
      </c>
      <c r="BG137" s="161"/>
      <c r="BH137" s="160" t="s">
        <v>276</v>
      </c>
      <c r="BI137" s="162"/>
      <c r="BJ137" s="141" t="str">
        <f t="shared" si="14"/>
        <v/>
      </c>
      <c r="BK137" s="170" t="str">
        <f t="shared" si="22"/>
        <v/>
      </c>
      <c r="BL137" s="206">
        <f t="shared" si="15"/>
        <v>1000000</v>
      </c>
      <c r="BM137" s="206">
        <v>1000000</v>
      </c>
      <c r="BN137" s="206">
        <v>1000000000</v>
      </c>
    </row>
    <row r="138" spans="5:66" ht="16.5" customHeight="1" x14ac:dyDescent="0.15">
      <c r="E138" s="185"/>
      <c r="F138" s="23"/>
      <c r="G138" s="501" t="s">
        <v>87</v>
      </c>
      <c r="H138" s="501"/>
      <c r="I138" s="501"/>
      <c r="J138" s="501"/>
      <c r="K138" s="501"/>
      <c r="L138" s="501"/>
      <c r="M138" s="501"/>
      <c r="N138" s="501"/>
      <c r="O138" s="501"/>
      <c r="P138" s="501"/>
      <c r="Q138" s="184"/>
      <c r="R138" s="353"/>
      <c r="S138" s="354"/>
      <c r="T138" s="354"/>
      <c r="U138" s="354"/>
      <c r="V138" s="354"/>
      <c r="W138" s="354"/>
      <c r="X138" s="354"/>
      <c r="Y138" s="355"/>
      <c r="Z138" s="377">
        <f t="shared" si="16"/>
        <v>0</v>
      </c>
      <c r="AA138" s="377"/>
      <c r="AB138" s="377"/>
      <c r="AC138" s="377"/>
      <c r="AD138" s="377"/>
      <c r="AE138" s="353"/>
      <c r="AF138" s="354"/>
      <c r="AG138" s="354"/>
      <c r="AH138" s="354"/>
      <c r="AI138" s="354"/>
      <c r="AJ138" s="354"/>
      <c r="AK138" s="354"/>
      <c r="AL138" s="355"/>
      <c r="AM138" s="378">
        <f t="shared" si="17"/>
        <v>0</v>
      </c>
      <c r="AN138" s="377"/>
      <c r="AO138" s="377"/>
      <c r="AP138" s="377"/>
      <c r="AQ138" s="379"/>
      <c r="AS138" s="136" t="str">
        <f t="shared" si="12"/>
        <v/>
      </c>
      <c r="AV138" s="208">
        <f t="shared" si="18"/>
        <v>0</v>
      </c>
      <c r="AW138" s="208">
        <f t="shared" si="19"/>
        <v>0</v>
      </c>
      <c r="AX138" s="212"/>
      <c r="AY138" s="152">
        <v>14</v>
      </c>
      <c r="AZ138" s="157" t="str">
        <f t="shared" si="13"/>
        <v>無無</v>
      </c>
      <c r="BA138" s="154" t="str">
        <f t="shared" si="23"/>
        <v/>
      </c>
      <c r="BB138" s="160" t="s">
        <v>276</v>
      </c>
      <c r="BC138" s="161"/>
      <c r="BD138" s="157" t="str">
        <f t="shared" si="20"/>
        <v>-</v>
      </c>
      <c r="BE138" s="154" t="str">
        <f t="shared" si="21"/>
        <v/>
      </c>
      <c r="BF138" s="160" t="s">
        <v>276</v>
      </c>
      <c r="BG138" s="161"/>
      <c r="BH138" s="160" t="s">
        <v>276</v>
      </c>
      <c r="BI138" s="162"/>
      <c r="BJ138" s="141" t="str">
        <f t="shared" si="14"/>
        <v/>
      </c>
      <c r="BK138" s="170" t="str">
        <f t="shared" si="22"/>
        <v/>
      </c>
      <c r="BL138" s="206">
        <f t="shared" si="15"/>
        <v>1000000</v>
      </c>
      <c r="BM138" s="206">
        <v>1000000</v>
      </c>
      <c r="BN138" s="206">
        <v>1000000000</v>
      </c>
    </row>
    <row r="139" spans="5:66" ht="16.5" customHeight="1" x14ac:dyDescent="0.15">
      <c r="E139" s="185"/>
      <c r="F139" s="23"/>
      <c r="G139" s="391" t="s">
        <v>88</v>
      </c>
      <c r="H139" s="391"/>
      <c r="I139" s="391"/>
      <c r="J139" s="391"/>
      <c r="K139" s="391"/>
      <c r="L139" s="391"/>
      <c r="M139" s="391"/>
      <c r="N139" s="391"/>
      <c r="O139" s="391"/>
      <c r="P139" s="391"/>
      <c r="Q139" s="184"/>
      <c r="R139" s="353"/>
      <c r="S139" s="354"/>
      <c r="T139" s="354"/>
      <c r="U139" s="354"/>
      <c r="V139" s="354"/>
      <c r="W139" s="354"/>
      <c r="X139" s="354"/>
      <c r="Y139" s="355"/>
      <c r="Z139" s="377">
        <f t="shared" si="16"/>
        <v>0</v>
      </c>
      <c r="AA139" s="377"/>
      <c r="AB139" s="377"/>
      <c r="AC139" s="377"/>
      <c r="AD139" s="377"/>
      <c r="AE139" s="353"/>
      <c r="AF139" s="354"/>
      <c r="AG139" s="354"/>
      <c r="AH139" s="354"/>
      <c r="AI139" s="354"/>
      <c r="AJ139" s="354"/>
      <c r="AK139" s="354"/>
      <c r="AL139" s="355"/>
      <c r="AM139" s="378">
        <f t="shared" si="17"/>
        <v>0</v>
      </c>
      <c r="AN139" s="377"/>
      <c r="AO139" s="377"/>
      <c r="AP139" s="377"/>
      <c r="AQ139" s="379"/>
      <c r="AS139" s="136" t="str">
        <f t="shared" si="12"/>
        <v/>
      </c>
      <c r="AV139" s="208">
        <f t="shared" si="18"/>
        <v>0</v>
      </c>
      <c r="AW139" s="208">
        <f t="shared" si="19"/>
        <v>0</v>
      </c>
      <c r="AX139" s="212"/>
      <c r="AY139" s="152">
        <v>15</v>
      </c>
      <c r="AZ139" s="157" t="str">
        <f t="shared" si="13"/>
        <v>無無</v>
      </c>
      <c r="BA139" s="154" t="str">
        <f t="shared" si="23"/>
        <v/>
      </c>
      <c r="BB139" s="160" t="s">
        <v>276</v>
      </c>
      <c r="BC139" s="161"/>
      <c r="BD139" s="157" t="str">
        <f t="shared" si="20"/>
        <v>-</v>
      </c>
      <c r="BE139" s="154" t="str">
        <f>IF(ISNA(VLOOKUP(BD139,BD$76:BE$92,2,FALSE))=TRUE,"",VLOOKUP(BD139,BD$76:BE$92,2,FALSE))</f>
        <v/>
      </c>
      <c r="BF139" s="160" t="s">
        <v>276</v>
      </c>
      <c r="BG139" s="161"/>
      <c r="BH139" s="157" t="str">
        <f>IF(BG$143=0,IF(AE139=Z$103,"正","誤消"),"-")</f>
        <v>正</v>
      </c>
      <c r="BI139" s="167" t="str">
        <f>IF(ISNA(VLOOKUP(BH139,BH$76:BI$92,2,FALSE))=TRUE,"",VLOOKUP(BH139,BH$76:BI$92,2,FALSE))</f>
        <v/>
      </c>
      <c r="BJ139" s="141" t="str">
        <f t="shared" si="14"/>
        <v/>
      </c>
      <c r="BK139" s="170" t="str">
        <f t="shared" si="22"/>
        <v/>
      </c>
      <c r="BL139" s="206">
        <f t="shared" si="15"/>
        <v>1000000</v>
      </c>
      <c r="BM139" s="206">
        <v>1000000</v>
      </c>
      <c r="BN139" s="206">
        <v>1000000000</v>
      </c>
    </row>
    <row r="140" spans="5:66" ht="16.5" customHeight="1" x14ac:dyDescent="0.15">
      <c r="E140" s="185"/>
      <c r="F140" s="24"/>
      <c r="G140" s="502" t="s">
        <v>481</v>
      </c>
      <c r="H140" s="502"/>
      <c r="I140" s="502"/>
      <c r="J140" s="502"/>
      <c r="K140" s="502"/>
      <c r="L140" s="502"/>
      <c r="M140" s="502"/>
      <c r="N140" s="502"/>
      <c r="O140" s="502"/>
      <c r="P140" s="502"/>
      <c r="Q140" s="17"/>
      <c r="R140" s="353"/>
      <c r="S140" s="354"/>
      <c r="T140" s="354"/>
      <c r="U140" s="354"/>
      <c r="V140" s="354"/>
      <c r="W140" s="354"/>
      <c r="X140" s="354"/>
      <c r="Y140" s="355"/>
      <c r="Z140" s="377">
        <f t="shared" si="16"/>
        <v>0</v>
      </c>
      <c r="AA140" s="377"/>
      <c r="AB140" s="377"/>
      <c r="AC140" s="377"/>
      <c r="AD140" s="377"/>
      <c r="AE140" s="353"/>
      <c r="AF140" s="354"/>
      <c r="AG140" s="354"/>
      <c r="AH140" s="354"/>
      <c r="AI140" s="354"/>
      <c r="AJ140" s="354"/>
      <c r="AK140" s="354"/>
      <c r="AL140" s="355"/>
      <c r="AM140" s="378">
        <f t="shared" si="17"/>
        <v>0</v>
      </c>
      <c r="AN140" s="377"/>
      <c r="AO140" s="377"/>
      <c r="AP140" s="377"/>
      <c r="AQ140" s="379"/>
      <c r="AS140" s="136" t="str">
        <f t="shared" si="12"/>
        <v/>
      </c>
      <c r="AV140" s="208">
        <f t="shared" si="18"/>
        <v>0</v>
      </c>
      <c r="AW140" s="208">
        <f t="shared" si="19"/>
        <v>0</v>
      </c>
      <c r="AX140" s="212"/>
      <c r="AY140" s="152">
        <v>16</v>
      </c>
      <c r="AZ140" s="157" t="str">
        <f t="shared" si="13"/>
        <v>無無</v>
      </c>
      <c r="BA140" s="154" t="str">
        <f>IF(ISNA(VLOOKUP(AZ140,AZ$76:BA$92,2,FALSE))=TRUE,"",VLOOKUP(AZ140,AZ$76:BA$92,2,FALSE))</f>
        <v/>
      </c>
      <c r="BB140" s="160" t="s">
        <v>276</v>
      </c>
      <c r="BC140" s="161"/>
      <c r="BD140" s="157" t="str">
        <f t="shared" si="20"/>
        <v>-</v>
      </c>
      <c r="BE140" s="154" t="str">
        <f t="shared" si="21"/>
        <v/>
      </c>
      <c r="BF140" s="160" t="s">
        <v>276</v>
      </c>
      <c r="BG140" s="161"/>
      <c r="BH140" s="160" t="s">
        <v>276</v>
      </c>
      <c r="BI140" s="162"/>
      <c r="BJ140" s="141" t="str">
        <f t="shared" si="14"/>
        <v/>
      </c>
      <c r="BK140" s="170" t="str">
        <f t="shared" si="22"/>
        <v/>
      </c>
      <c r="BL140" s="206">
        <f t="shared" si="15"/>
        <v>1000000</v>
      </c>
      <c r="BM140" s="206">
        <v>1000000</v>
      </c>
      <c r="BN140" s="206">
        <v>1000000000</v>
      </c>
    </row>
    <row r="141" spans="5:66" ht="16.5" customHeight="1" x14ac:dyDescent="0.15">
      <c r="F141" s="25"/>
      <c r="G141" s="376" t="s">
        <v>89</v>
      </c>
      <c r="H141" s="376"/>
      <c r="I141" s="376"/>
      <c r="J141" s="376"/>
      <c r="K141" s="376"/>
      <c r="L141" s="376"/>
      <c r="M141" s="376"/>
      <c r="N141" s="376"/>
      <c r="O141" s="376"/>
      <c r="P141" s="376"/>
      <c r="Q141" s="19"/>
      <c r="R141" s="373"/>
      <c r="S141" s="374"/>
      <c r="T141" s="374"/>
      <c r="U141" s="374"/>
      <c r="V141" s="374"/>
      <c r="W141" s="374"/>
      <c r="X141" s="374"/>
      <c r="Y141" s="375"/>
      <c r="Z141" s="377">
        <f t="shared" si="16"/>
        <v>0</v>
      </c>
      <c r="AA141" s="377"/>
      <c r="AB141" s="377"/>
      <c r="AC141" s="377"/>
      <c r="AD141" s="377"/>
      <c r="AE141" s="373"/>
      <c r="AF141" s="374"/>
      <c r="AG141" s="374"/>
      <c r="AH141" s="374"/>
      <c r="AI141" s="374"/>
      <c r="AJ141" s="374"/>
      <c r="AK141" s="374"/>
      <c r="AL141" s="375"/>
      <c r="AM141" s="378">
        <f t="shared" si="17"/>
        <v>0</v>
      </c>
      <c r="AN141" s="377"/>
      <c r="AO141" s="377"/>
      <c r="AP141" s="377"/>
      <c r="AQ141" s="379"/>
      <c r="AS141" s="136" t="str">
        <f t="shared" si="12"/>
        <v/>
      </c>
      <c r="AV141" s="209">
        <f>IF(R141="-",0,R141)</f>
        <v>0</v>
      </c>
      <c r="AW141" s="209">
        <f t="shared" si="19"/>
        <v>0</v>
      </c>
      <c r="AX141" s="212"/>
      <c r="AY141" s="152">
        <v>17</v>
      </c>
      <c r="AZ141" s="157" t="str">
        <f t="shared" si="13"/>
        <v>無無</v>
      </c>
      <c r="BA141" s="154" t="str">
        <f t="shared" si="23"/>
        <v/>
      </c>
      <c r="BB141" s="160" t="s">
        <v>276</v>
      </c>
      <c r="BC141" s="161"/>
      <c r="BD141" s="157" t="str">
        <f t="shared" si="20"/>
        <v>-</v>
      </c>
      <c r="BE141" s="154" t="str">
        <f t="shared" si="21"/>
        <v/>
      </c>
      <c r="BF141" s="160" t="s">
        <v>276</v>
      </c>
      <c r="BG141" s="161"/>
      <c r="BH141" s="160" t="s">
        <v>276</v>
      </c>
      <c r="BI141" s="162"/>
      <c r="BJ141" s="141" t="str">
        <f t="shared" si="14"/>
        <v/>
      </c>
      <c r="BK141" s="170" t="str">
        <f t="shared" si="22"/>
        <v/>
      </c>
      <c r="BL141" s="206">
        <f t="shared" si="15"/>
        <v>1000000</v>
      </c>
      <c r="BM141" s="206">
        <v>1000000</v>
      </c>
      <c r="BN141" s="206">
        <v>1000000000</v>
      </c>
    </row>
    <row r="142" spans="5:66" ht="16.5" customHeight="1" thickBot="1" x14ac:dyDescent="0.2">
      <c r="F142" s="26"/>
      <c r="G142" s="311" t="s">
        <v>280</v>
      </c>
      <c r="H142" s="311"/>
      <c r="I142" s="311"/>
      <c r="J142" s="311"/>
      <c r="K142" s="311"/>
      <c r="L142" s="311"/>
      <c r="M142" s="311"/>
      <c r="N142" s="311"/>
      <c r="O142" s="311"/>
      <c r="P142" s="311"/>
      <c r="Q142" s="27"/>
      <c r="R142" s="365"/>
      <c r="S142" s="366"/>
      <c r="T142" s="366"/>
      <c r="U142" s="366"/>
      <c r="V142" s="366"/>
      <c r="W142" s="366"/>
      <c r="X142" s="366"/>
      <c r="Y142" s="367"/>
      <c r="Z142" s="295">
        <v>100</v>
      </c>
      <c r="AA142" s="295"/>
      <c r="AB142" s="295"/>
      <c r="AC142" s="295"/>
      <c r="AD142" s="295"/>
      <c r="AE142" s="365"/>
      <c r="AF142" s="366"/>
      <c r="AG142" s="366"/>
      <c r="AH142" s="366"/>
      <c r="AI142" s="366"/>
      <c r="AJ142" s="366"/>
      <c r="AK142" s="366"/>
      <c r="AL142" s="367"/>
      <c r="AM142" s="295">
        <v>100</v>
      </c>
      <c r="AN142" s="295"/>
      <c r="AO142" s="295"/>
      <c r="AP142" s="295"/>
      <c r="AQ142" s="306"/>
      <c r="AS142" s="136" t="str">
        <f t="shared" si="12"/>
        <v/>
      </c>
      <c r="AV142" s="211">
        <f>IF(R142="-",0,R142)</f>
        <v>0</v>
      </c>
      <c r="AW142" s="211">
        <f t="shared" si="19"/>
        <v>0</v>
      </c>
      <c r="AX142" s="212"/>
      <c r="AY142" s="152">
        <v>18</v>
      </c>
      <c r="AZ142" s="164" t="str">
        <f t="shared" si="13"/>
        <v>無無</v>
      </c>
      <c r="BA142" s="154" t="str">
        <f t="shared" si="23"/>
        <v/>
      </c>
      <c r="BB142" s="164" t="str">
        <f>CONCATENATE(IF(AV142=SUM(AV125:AV141),"合","不"),IF(AND(SUM(AW125:AW141)&lt;=AW142,AW142&lt;=(SUM(AW125:AW141)+18)),"合","不"))</f>
        <v>合合</v>
      </c>
      <c r="BC142" s="163" t="str">
        <f>IF(ISNA(VLOOKUP(BB142,BB$76:BC$92,2,FALSE))=TRUE,"",VLOOKUP(BB142,BB$76:BC$92,2,FALSE))</f>
        <v/>
      </c>
      <c r="BD142" s="164" t="str">
        <f t="shared" si="20"/>
        <v>-</v>
      </c>
      <c r="BE142" s="154" t="str">
        <f t="shared" si="21"/>
        <v/>
      </c>
      <c r="BF142" s="165" t="s">
        <v>276</v>
      </c>
      <c r="BG142" s="161"/>
      <c r="BH142" s="164" t="str">
        <f>IF(BG$143=0,IF(AE142=Z$109,"正","誤計"),"-")</f>
        <v>正</v>
      </c>
      <c r="BI142" s="167" t="str">
        <f>IF(ISNA(VLOOKUP(BH142,BH$76:BI$92,2,FALSE))=TRUE,"",VLOOKUP(BH142,BH$76:BI$92,2,FALSE))</f>
        <v/>
      </c>
      <c r="BJ142" s="141" t="str">
        <f t="shared" si="14"/>
        <v/>
      </c>
      <c r="BK142" s="201" t="str">
        <f t="shared" si="22"/>
        <v/>
      </c>
      <c r="BL142" s="206">
        <f t="shared" si="15"/>
        <v>1000000</v>
      </c>
      <c r="BM142" s="206">
        <v>1000000</v>
      </c>
      <c r="BN142" s="206">
        <v>1000000000</v>
      </c>
    </row>
    <row r="143" spans="5:66" ht="16.5" customHeight="1" thickBot="1" x14ac:dyDescent="0.2">
      <c r="AZ143" s="168">
        <f>COUNTIF(AZ125:AZ142,"無無")</f>
        <v>18</v>
      </c>
      <c r="BA143" s="167" t="str">
        <f>IF(AZ143=AY142,"｢該当なし」","")</f>
        <v>｢該当なし」</v>
      </c>
      <c r="BB143" s="139"/>
      <c r="BC143" s="139"/>
      <c r="BD143" s="139"/>
      <c r="BF143" s="166" t="s">
        <v>425</v>
      </c>
      <c r="BG143" s="149">
        <f>(4*AY142)-(COUNTIF(BA125:BA142,"")+COUNTIF(BC125:BC142,"")+COUNTIF(BE125:BE142,"")+COUNTIF(BG125:BG142,""))</f>
        <v>0</v>
      </c>
      <c r="BH143" s="139"/>
      <c r="BI143" s="139"/>
      <c r="BJ143" s="166" t="s">
        <v>426</v>
      </c>
      <c r="BK143" s="149">
        <f>AY142-COUNTIF(BJ125:BJ142,"")</f>
        <v>0</v>
      </c>
    </row>
    <row r="144" spans="5:66" ht="16.5" customHeight="1" x14ac:dyDescent="0.15">
      <c r="E144" s="185"/>
      <c r="F144" s="185" t="s">
        <v>54</v>
      </c>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t="s">
        <v>211</v>
      </c>
      <c r="AQ144" s="185"/>
      <c r="AR144" s="185"/>
    </row>
    <row r="145" spans="5:46" ht="13.5" customHeight="1" x14ac:dyDescent="0.15">
      <c r="E145" s="185"/>
      <c r="F145" s="185"/>
      <c r="G145" s="185" t="s">
        <v>55</v>
      </c>
      <c r="H145" s="305" t="s">
        <v>497</v>
      </c>
      <c r="I145" s="305"/>
      <c r="J145" s="305"/>
      <c r="K145" s="305"/>
      <c r="L145" s="305"/>
      <c r="M145" s="305"/>
      <c r="N145" s="305"/>
      <c r="O145" s="305"/>
      <c r="P145" s="305"/>
      <c r="Q145" s="305"/>
      <c r="R145" s="305"/>
      <c r="S145" s="305"/>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185"/>
      <c r="AR145" s="185"/>
    </row>
    <row r="146" spans="5:46" ht="13.5" customHeight="1" x14ac:dyDescent="0.15">
      <c r="E146" s="185"/>
      <c r="F146" s="185"/>
      <c r="G146" s="18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5"/>
      <c r="AD146" s="305"/>
      <c r="AE146" s="305"/>
      <c r="AF146" s="305"/>
      <c r="AG146" s="305"/>
      <c r="AH146" s="305"/>
      <c r="AI146" s="305"/>
      <c r="AJ146" s="305"/>
      <c r="AK146" s="305"/>
      <c r="AL146" s="305"/>
      <c r="AM146" s="305"/>
      <c r="AN146" s="305"/>
      <c r="AO146" s="305"/>
      <c r="AP146" s="305"/>
      <c r="AQ146" s="185"/>
      <c r="AR146" s="185"/>
    </row>
    <row r="147" spans="5:46" ht="16.5" customHeight="1" x14ac:dyDescent="0.15">
      <c r="E147" s="185"/>
      <c r="F147" s="185"/>
      <c r="G147" s="185" t="s">
        <v>90</v>
      </c>
      <c r="H147" s="185" t="s">
        <v>91</v>
      </c>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row>
    <row r="148" spans="5:46" ht="16.5" customHeight="1" x14ac:dyDescent="0.15">
      <c r="E148" s="185"/>
      <c r="F148" s="185"/>
      <c r="G148" s="185" t="s">
        <v>92</v>
      </c>
      <c r="H148" s="185" t="s">
        <v>93</v>
      </c>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row>
    <row r="149" spans="5:46" ht="16.5" customHeight="1" x14ac:dyDescent="0.15">
      <c r="E149" s="185"/>
      <c r="F149" s="185"/>
      <c r="G149" s="7" t="s">
        <v>95</v>
      </c>
      <c r="H149" s="305" t="s">
        <v>303</v>
      </c>
      <c r="I149" s="305"/>
      <c r="J149" s="305"/>
      <c r="K149" s="305"/>
      <c r="L149" s="305"/>
      <c r="M149" s="305"/>
      <c r="N149" s="305"/>
      <c r="O149" s="305"/>
      <c r="P149" s="305"/>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185"/>
      <c r="AR149" s="185"/>
    </row>
    <row r="150" spans="5:46" ht="16.5" customHeight="1" x14ac:dyDescent="0.15">
      <c r="E150" s="185"/>
      <c r="F150" s="185"/>
      <c r="G150" s="7"/>
      <c r="H150" s="305"/>
      <c r="I150" s="305"/>
      <c r="J150" s="305"/>
      <c r="K150" s="305"/>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305"/>
      <c r="AP150" s="305"/>
      <c r="AQ150" s="185"/>
      <c r="AR150" s="185"/>
    </row>
    <row r="151" spans="5:46" ht="16.5" customHeight="1" x14ac:dyDescent="0.15">
      <c r="E151" s="185"/>
      <c r="F151" s="185"/>
      <c r="G151" s="7"/>
      <c r="H151" s="305"/>
      <c r="I151" s="305"/>
      <c r="J151" s="305"/>
      <c r="K151" s="305"/>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185"/>
      <c r="AR151" s="185"/>
    </row>
    <row r="152" spans="5:46" ht="16.5" customHeight="1" x14ac:dyDescent="0.15">
      <c r="E152" s="185"/>
      <c r="F152" s="185"/>
      <c r="G152" s="7" t="s">
        <v>56</v>
      </c>
      <c r="H152" s="305" t="s">
        <v>479</v>
      </c>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305"/>
      <c r="AM152" s="305"/>
      <c r="AN152" s="305"/>
      <c r="AO152" s="305"/>
      <c r="AP152" s="305"/>
      <c r="AQ152" s="185"/>
      <c r="AR152" s="185"/>
    </row>
    <row r="153" spans="5:46" ht="13.5" customHeight="1" x14ac:dyDescent="0.15">
      <c r="E153" s="185"/>
      <c r="F153" s="185"/>
      <c r="G153" s="185" t="s">
        <v>57</v>
      </c>
      <c r="H153" s="305" t="s">
        <v>480</v>
      </c>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390"/>
      <c r="AQ153" s="185"/>
      <c r="AR153" s="185"/>
    </row>
    <row r="154" spans="5:46" ht="13.5" customHeight="1" x14ac:dyDescent="0.15">
      <c r="E154" s="185"/>
      <c r="F154" s="185"/>
      <c r="G154" s="185"/>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c r="AJ154" s="390"/>
      <c r="AK154" s="390"/>
      <c r="AL154" s="390"/>
      <c r="AM154" s="390"/>
      <c r="AN154" s="390"/>
      <c r="AO154" s="390"/>
      <c r="AP154" s="390"/>
      <c r="AQ154" s="185"/>
      <c r="AR154" s="185"/>
    </row>
    <row r="155" spans="5:46" ht="16.5" customHeight="1" x14ac:dyDescent="0.15">
      <c r="G155" s="185" t="s">
        <v>96</v>
      </c>
      <c r="H155" s="185" t="s">
        <v>94</v>
      </c>
    </row>
    <row r="158" spans="5:46" ht="16.5" customHeight="1" x14ac:dyDescent="0.15">
      <c r="F158" s="64" t="str">
        <f>IF(BK176=0,"３　貸付金の金額別内訳","３．貸付金の金額別内訳")</f>
        <v>３　貸付金の金額別内訳</v>
      </c>
      <c r="O158" s="553" t="str">
        <f>IF(BK176=0,"","エラー情報あり")</f>
        <v/>
      </c>
      <c r="P158" s="553"/>
      <c r="Q158" s="553"/>
      <c r="R158" s="553"/>
      <c r="S158" s="553"/>
      <c r="T158" s="553"/>
      <c r="U158" s="553"/>
      <c r="V158" s="553"/>
      <c r="W158" s="553"/>
      <c r="X158" s="553"/>
      <c r="Y158" s="553"/>
      <c r="Z158" s="553"/>
      <c r="AA158" s="553"/>
      <c r="AB158" s="553"/>
      <c r="AC158" s="553"/>
      <c r="AD158" s="553"/>
      <c r="AE158" s="553"/>
      <c r="AF158" s="553"/>
      <c r="AG158" s="553"/>
      <c r="AH158" s="553"/>
      <c r="AI158" s="553"/>
      <c r="AJ158" s="553"/>
      <c r="AK158" s="553"/>
      <c r="AL158" s="553"/>
      <c r="AM158" s="553"/>
      <c r="AN158" s="553"/>
      <c r="AO158" s="553"/>
      <c r="AP158" s="553"/>
      <c r="AQ158" s="553"/>
      <c r="AT158" s="148" t="str">
        <f>IF(BK176=0,"（表3）エラーなし","！（表3）エラー情報あり")</f>
        <v>（表3）エラーなし</v>
      </c>
    </row>
    <row r="159" spans="5:46" ht="7.5" customHeight="1" x14ac:dyDescent="0.15"/>
    <row r="160" spans="5:46" ht="14.25" customHeight="1" thickBot="1" x14ac:dyDescent="0.2">
      <c r="F160" s="339" t="s">
        <v>292</v>
      </c>
      <c r="G160" s="340"/>
      <c r="H160" s="340"/>
      <c r="I160" s="340"/>
      <c r="J160" s="340"/>
      <c r="K160" s="340"/>
      <c r="L160" s="340"/>
      <c r="M160" s="340"/>
      <c r="N160" s="340"/>
      <c r="O160" s="340"/>
      <c r="P160" s="340"/>
      <c r="Q160" s="341"/>
      <c r="R160" s="345" t="s">
        <v>97</v>
      </c>
      <c r="S160" s="346"/>
      <c r="T160" s="346"/>
      <c r="U160" s="346"/>
      <c r="V160" s="346"/>
      <c r="W160" s="346"/>
      <c r="X160" s="346"/>
      <c r="Y160" s="346"/>
      <c r="Z160" s="346"/>
      <c r="AA160" s="346"/>
      <c r="AB160" s="346"/>
      <c r="AC160" s="346"/>
      <c r="AD160" s="347"/>
      <c r="AE160" s="345" t="s">
        <v>78</v>
      </c>
      <c r="AF160" s="346"/>
      <c r="AG160" s="346"/>
      <c r="AH160" s="346"/>
      <c r="AI160" s="346"/>
      <c r="AJ160" s="346"/>
      <c r="AK160" s="346"/>
      <c r="AL160" s="346"/>
      <c r="AM160" s="380"/>
      <c r="AN160" s="380"/>
      <c r="AO160" s="380"/>
      <c r="AP160" s="380"/>
      <c r="AQ160" s="381"/>
    </row>
    <row r="161" spans="5:66" ht="14.25" customHeight="1" thickTop="1" thickBot="1" x14ac:dyDescent="0.2">
      <c r="F161" s="342"/>
      <c r="G161" s="343"/>
      <c r="H161" s="343"/>
      <c r="I161" s="343"/>
      <c r="J161" s="343"/>
      <c r="K161" s="343"/>
      <c r="L161" s="343"/>
      <c r="M161" s="343"/>
      <c r="N161" s="343"/>
      <c r="O161" s="343"/>
      <c r="P161" s="343"/>
      <c r="Q161" s="344"/>
      <c r="R161" s="368"/>
      <c r="S161" s="369"/>
      <c r="T161" s="369"/>
      <c r="U161" s="369"/>
      <c r="V161" s="369"/>
      <c r="W161" s="369"/>
      <c r="X161" s="369"/>
      <c r="Y161" s="370"/>
      <c r="Z161" s="334" t="s">
        <v>79</v>
      </c>
      <c r="AA161" s="335"/>
      <c r="AB161" s="335"/>
      <c r="AC161" s="335"/>
      <c r="AD161" s="336"/>
      <c r="AE161" s="387"/>
      <c r="AF161" s="371"/>
      <c r="AG161" s="371"/>
      <c r="AH161" s="371"/>
      <c r="AI161" s="371"/>
      <c r="AJ161" s="371"/>
      <c r="AK161" s="371"/>
      <c r="AL161" s="388"/>
      <c r="AM161" s="287" t="s">
        <v>79</v>
      </c>
      <c r="AN161" s="288"/>
      <c r="AO161" s="288"/>
      <c r="AP161" s="288"/>
      <c r="AQ161" s="289"/>
      <c r="AZ161" s="258" t="s">
        <v>355</v>
      </c>
      <c r="BA161" s="258"/>
      <c r="BB161" s="258" t="s">
        <v>356</v>
      </c>
      <c r="BC161" s="258"/>
      <c r="BD161" s="258" t="s">
        <v>409</v>
      </c>
      <c r="BE161" s="258"/>
      <c r="BF161" s="258" t="s">
        <v>410</v>
      </c>
      <c r="BG161" s="258"/>
      <c r="BH161" s="258" t="s">
        <v>357</v>
      </c>
      <c r="BI161" s="258"/>
      <c r="BJ161" s="141"/>
      <c r="BK161" s="203" t="s">
        <v>521</v>
      </c>
    </row>
    <row r="162" spans="5:66" ht="14.25" customHeight="1" thickTop="1" thickBot="1" x14ac:dyDescent="0.2">
      <c r="F162" s="29"/>
      <c r="G162" s="30"/>
      <c r="H162" s="30"/>
      <c r="I162" s="30"/>
      <c r="J162" s="30"/>
      <c r="K162" s="30"/>
      <c r="L162" s="30"/>
      <c r="M162" s="30"/>
      <c r="N162" s="30"/>
      <c r="O162" s="30"/>
      <c r="P162" s="30"/>
      <c r="Q162" s="31"/>
      <c r="R162" s="362" t="s">
        <v>70</v>
      </c>
      <c r="S162" s="363"/>
      <c r="T162" s="363"/>
      <c r="U162" s="363"/>
      <c r="V162" s="363"/>
      <c r="W162" s="363"/>
      <c r="X162" s="363"/>
      <c r="Y162" s="364"/>
      <c r="Z162" s="382" t="s">
        <v>71</v>
      </c>
      <c r="AA162" s="363"/>
      <c r="AB162" s="363"/>
      <c r="AC162" s="363"/>
      <c r="AD162" s="383"/>
      <c r="AE162" s="384" t="str">
        <f>$X$394</f>
        <v>百万円</v>
      </c>
      <c r="AF162" s="385"/>
      <c r="AG162" s="385"/>
      <c r="AH162" s="385"/>
      <c r="AI162" s="385"/>
      <c r="AJ162" s="385"/>
      <c r="AK162" s="385"/>
      <c r="AL162" s="386"/>
      <c r="AM162" s="382" t="s">
        <v>80</v>
      </c>
      <c r="AN162" s="363"/>
      <c r="AO162" s="363"/>
      <c r="AP162" s="363"/>
      <c r="AQ162" s="383"/>
      <c r="AS162" s="136" t="str">
        <f t="shared" ref="AS162:AS175" si="24">BK162</f>
        <v>　　（↓エラー情報↓）</v>
      </c>
      <c r="AV162" s="141" t="s">
        <v>438</v>
      </c>
      <c r="AW162" s="141" t="s">
        <v>439</v>
      </c>
      <c r="AZ162" s="180" t="s">
        <v>411</v>
      </c>
      <c r="BA162" s="179" t="s">
        <v>354</v>
      </c>
      <c r="BB162" s="180" t="s">
        <v>411</v>
      </c>
      <c r="BC162" s="179" t="s">
        <v>354</v>
      </c>
      <c r="BD162" s="180" t="s">
        <v>411</v>
      </c>
      <c r="BE162" s="179" t="s">
        <v>354</v>
      </c>
      <c r="BF162" s="180" t="s">
        <v>411</v>
      </c>
      <c r="BG162" s="179" t="s">
        <v>354</v>
      </c>
      <c r="BH162" s="180" t="s">
        <v>411</v>
      </c>
      <c r="BI162" s="179" t="s">
        <v>354</v>
      </c>
      <c r="BJ162" s="144"/>
      <c r="BK162" s="202" t="str">
        <f>IF(BK161="表示","　　（↓エラー情報↓）","")</f>
        <v>　　（↓エラー情報↓）</v>
      </c>
      <c r="BL162" s="141" t="s">
        <v>428</v>
      </c>
      <c r="BM162" s="141" t="s">
        <v>297</v>
      </c>
      <c r="BN162" s="141" t="s">
        <v>427</v>
      </c>
    </row>
    <row r="163" spans="5:66" ht="16.5" customHeight="1" x14ac:dyDescent="0.15">
      <c r="F163" s="21"/>
      <c r="G163" s="185"/>
      <c r="H163" s="32" t="s">
        <v>98</v>
      </c>
      <c r="I163" s="185" t="s">
        <v>99</v>
      </c>
      <c r="J163" s="185"/>
      <c r="K163" s="185"/>
      <c r="L163" s="185"/>
      <c r="M163" s="185"/>
      <c r="N163" s="185"/>
      <c r="O163" s="185"/>
      <c r="P163" s="185"/>
      <c r="Q163" s="185"/>
      <c r="R163" s="350"/>
      <c r="S163" s="351"/>
      <c r="T163" s="351"/>
      <c r="U163" s="351"/>
      <c r="V163" s="351"/>
      <c r="W163" s="351"/>
      <c r="X163" s="351"/>
      <c r="Y163" s="352"/>
      <c r="Z163" s="277">
        <f>IF(OR(AV$175=0,AV163=0),0,ROUNDDOWN(R163/R$175*100,2))</f>
        <v>0</v>
      </c>
      <c r="AA163" s="278"/>
      <c r="AB163" s="278"/>
      <c r="AC163" s="278"/>
      <c r="AD163" s="279"/>
      <c r="AE163" s="350"/>
      <c r="AF163" s="351"/>
      <c r="AG163" s="351"/>
      <c r="AH163" s="351"/>
      <c r="AI163" s="351"/>
      <c r="AJ163" s="351"/>
      <c r="AK163" s="351"/>
      <c r="AL163" s="352"/>
      <c r="AM163" s="277">
        <f>IF(OR(AW$175=0,AW163=0),0,ROUNDDOWN(AE163/AE$175*100,2))</f>
        <v>0</v>
      </c>
      <c r="AN163" s="278"/>
      <c r="AO163" s="278"/>
      <c r="AP163" s="278"/>
      <c r="AQ163" s="307"/>
      <c r="AS163" s="136" t="str">
        <f t="shared" si="24"/>
        <v/>
      </c>
      <c r="AV163" s="207">
        <f>IF(R163="-",0,R163)</f>
        <v>0</v>
      </c>
      <c r="AW163" s="207">
        <f>IF(AE163="-",0,AE163)</f>
        <v>0</v>
      </c>
      <c r="AX163" s="212"/>
      <c r="AY163" s="152">
        <v>1</v>
      </c>
      <c r="AZ163" s="153" t="str">
        <f t="shared" ref="AZ163:AZ175" si="25">CONCATENATE(IF(OR(R163="",R163="-"),"無","有"),IF(OR(AE163="",AE163="-"),"無","有"))</f>
        <v>無無</v>
      </c>
      <c r="BA163" s="154" t="str">
        <f t="shared" ref="BA163:BA174" si="26">IF(ISNA(VLOOKUP(AZ163,AZ$76:BA$92,2,FALSE))=TRUE,"",VLOOKUP(AZ163,AZ$76:BA$92,2,FALSE))</f>
        <v/>
      </c>
      <c r="BB163" s="155" t="s">
        <v>276</v>
      </c>
      <c r="BC163" s="156"/>
      <c r="BD163" s="153" t="str">
        <f t="shared" ref="BD163:BD174" si="27">IF(AZ163="有有",IF(AW163/AV163&gt;BL163,"高額","ok"),"-")</f>
        <v>-</v>
      </c>
      <c r="BE163" s="154" t="str">
        <f t="shared" ref="BE163:BE175" si="28">IF(ISNA(VLOOKUP(BD163,BD$76:BE$92,2,FALSE))=TRUE,"",VLOOKUP(BD163,BD$76:BE$92,2,FALSE))</f>
        <v/>
      </c>
      <c r="BF163" s="155" t="s">
        <v>276</v>
      </c>
      <c r="BG163" s="161"/>
      <c r="BH163" s="155" t="s">
        <v>276</v>
      </c>
      <c r="BI163" s="158"/>
      <c r="BJ163" s="141" t="str">
        <f t="shared" ref="BJ163:BJ175" si="29">IF(AND(BA163="",BC163="",BE163="",BG163="",BI163=""),"","←")</f>
        <v/>
      </c>
      <c r="BK163" s="159" t="str">
        <f>IF(BK$161="表示",CONCATENATE(BJ163,BA163,BC163,BE163,BG163,BI163),"")</f>
        <v/>
      </c>
      <c r="BL163" s="206">
        <f t="shared" ref="BL163:BL175" si="30">IF(Z$99="百万円",BM163,BN163)</f>
        <v>0.1</v>
      </c>
      <c r="BM163" s="206">
        <v>0.1</v>
      </c>
      <c r="BN163" s="206">
        <v>100</v>
      </c>
    </row>
    <row r="164" spans="5:66" ht="16.5" customHeight="1" x14ac:dyDescent="0.15">
      <c r="F164" s="23"/>
      <c r="G164" s="184"/>
      <c r="H164" s="192" t="s">
        <v>100</v>
      </c>
      <c r="I164" s="184" t="s">
        <v>101</v>
      </c>
      <c r="J164" s="184"/>
      <c r="K164" s="184"/>
      <c r="L164" s="184"/>
      <c r="M164" s="192" t="s">
        <v>102</v>
      </c>
      <c r="N164" s="184" t="s">
        <v>99</v>
      </c>
      <c r="O164" s="184"/>
      <c r="P164" s="184"/>
      <c r="Q164" s="184"/>
      <c r="R164" s="353"/>
      <c r="S164" s="354"/>
      <c r="T164" s="354"/>
      <c r="U164" s="354"/>
      <c r="V164" s="354"/>
      <c r="W164" s="354"/>
      <c r="X164" s="354"/>
      <c r="Y164" s="355"/>
      <c r="Z164" s="277">
        <f t="shared" ref="Z164:Z174" si="31">IF(OR(AV$175=0,AV164=0),0,ROUNDDOWN(R164/R$175*100,2))</f>
        <v>0</v>
      </c>
      <c r="AA164" s="278"/>
      <c r="AB164" s="278"/>
      <c r="AC164" s="278"/>
      <c r="AD164" s="279"/>
      <c r="AE164" s="353"/>
      <c r="AF164" s="354"/>
      <c r="AG164" s="354"/>
      <c r="AH164" s="354"/>
      <c r="AI164" s="354"/>
      <c r="AJ164" s="354"/>
      <c r="AK164" s="354"/>
      <c r="AL164" s="355"/>
      <c r="AM164" s="277">
        <f t="shared" ref="AM164:AM174" si="32">IF(OR(AW$175=0,AW164=0),0,ROUNDDOWN(AE164/AE$175*100,2))</f>
        <v>0</v>
      </c>
      <c r="AN164" s="278"/>
      <c r="AO164" s="278"/>
      <c r="AP164" s="278"/>
      <c r="AQ164" s="307"/>
      <c r="AS164" s="136" t="str">
        <f t="shared" si="24"/>
        <v/>
      </c>
      <c r="AV164" s="208">
        <f t="shared" ref="AV164:AV172" si="33">IF(R164="-",0,R164)</f>
        <v>0</v>
      </c>
      <c r="AW164" s="208">
        <f t="shared" ref="AW164:AW174" si="34">IF(AE164="-",0,AE164)</f>
        <v>0</v>
      </c>
      <c r="AX164" s="212"/>
      <c r="AY164" s="152">
        <v>2</v>
      </c>
      <c r="AZ164" s="157" t="str">
        <f t="shared" si="25"/>
        <v>無無</v>
      </c>
      <c r="BA164" s="154" t="str">
        <f t="shared" si="26"/>
        <v/>
      </c>
      <c r="BB164" s="160" t="s">
        <v>276</v>
      </c>
      <c r="BC164" s="161"/>
      <c r="BD164" s="157" t="str">
        <f t="shared" si="27"/>
        <v>-</v>
      </c>
      <c r="BE164" s="154" t="str">
        <f t="shared" si="28"/>
        <v/>
      </c>
      <c r="BF164" s="160" t="s">
        <v>276</v>
      </c>
      <c r="BG164" s="161"/>
      <c r="BH164" s="160" t="s">
        <v>276</v>
      </c>
      <c r="BI164" s="162"/>
      <c r="BJ164" s="141" t="str">
        <f t="shared" si="29"/>
        <v/>
      </c>
      <c r="BK164" s="170" t="str">
        <f t="shared" ref="BK164:BK174" si="35">IF(BK$161="表示",CONCATENATE(BJ164,BA164,BC164,BE164,BG164,BI164),"")</f>
        <v/>
      </c>
      <c r="BL164" s="206">
        <f t="shared" si="30"/>
        <v>0.3</v>
      </c>
      <c r="BM164" s="206">
        <v>0.3</v>
      </c>
      <c r="BN164" s="206">
        <v>300</v>
      </c>
    </row>
    <row r="165" spans="5:66" ht="16.5" customHeight="1" x14ac:dyDescent="0.15">
      <c r="F165" s="23"/>
      <c r="G165" s="184"/>
      <c r="H165" s="192" t="s">
        <v>102</v>
      </c>
      <c r="I165" s="356" t="s">
        <v>103</v>
      </c>
      <c r="J165" s="356"/>
      <c r="K165" s="184"/>
      <c r="L165" s="184"/>
      <c r="M165" s="192" t="s">
        <v>104</v>
      </c>
      <c r="N165" s="356" t="s">
        <v>105</v>
      </c>
      <c r="O165" s="356"/>
      <c r="P165" s="356"/>
      <c r="Q165" s="63"/>
      <c r="R165" s="353"/>
      <c r="S165" s="354"/>
      <c r="T165" s="354"/>
      <c r="U165" s="354"/>
      <c r="V165" s="354"/>
      <c r="W165" s="354"/>
      <c r="X165" s="354"/>
      <c r="Y165" s="355"/>
      <c r="Z165" s="277">
        <f t="shared" si="31"/>
        <v>0</v>
      </c>
      <c r="AA165" s="278"/>
      <c r="AB165" s="278"/>
      <c r="AC165" s="278"/>
      <c r="AD165" s="279"/>
      <c r="AE165" s="353"/>
      <c r="AF165" s="354"/>
      <c r="AG165" s="354"/>
      <c r="AH165" s="354"/>
      <c r="AI165" s="354"/>
      <c r="AJ165" s="354"/>
      <c r="AK165" s="354"/>
      <c r="AL165" s="355"/>
      <c r="AM165" s="277">
        <f t="shared" si="32"/>
        <v>0</v>
      </c>
      <c r="AN165" s="278"/>
      <c r="AO165" s="278"/>
      <c r="AP165" s="278"/>
      <c r="AQ165" s="307"/>
      <c r="AS165" s="136" t="str">
        <f t="shared" si="24"/>
        <v/>
      </c>
      <c r="AV165" s="208">
        <f t="shared" si="33"/>
        <v>0</v>
      </c>
      <c r="AW165" s="208">
        <f t="shared" si="34"/>
        <v>0</v>
      </c>
      <c r="AX165" s="212"/>
      <c r="AY165" s="152">
        <v>3</v>
      </c>
      <c r="AZ165" s="157" t="str">
        <f t="shared" si="25"/>
        <v>無無</v>
      </c>
      <c r="BA165" s="154" t="str">
        <f t="shared" si="26"/>
        <v/>
      </c>
      <c r="BB165" s="160" t="s">
        <v>276</v>
      </c>
      <c r="BC165" s="161"/>
      <c r="BD165" s="157" t="str">
        <f t="shared" si="27"/>
        <v>-</v>
      </c>
      <c r="BE165" s="154" t="str">
        <f t="shared" si="28"/>
        <v/>
      </c>
      <c r="BF165" s="160" t="s">
        <v>276</v>
      </c>
      <c r="BG165" s="161"/>
      <c r="BH165" s="160" t="s">
        <v>276</v>
      </c>
      <c r="BI165" s="162"/>
      <c r="BJ165" s="141" t="str">
        <f t="shared" si="29"/>
        <v/>
      </c>
      <c r="BK165" s="170" t="str">
        <f t="shared" si="35"/>
        <v/>
      </c>
      <c r="BL165" s="206">
        <f t="shared" si="30"/>
        <v>0.5</v>
      </c>
      <c r="BM165" s="206">
        <v>0.5</v>
      </c>
      <c r="BN165" s="206">
        <v>500</v>
      </c>
    </row>
    <row r="166" spans="5:66" ht="16.5" customHeight="1" x14ac:dyDescent="0.15">
      <c r="F166" s="23"/>
      <c r="G166" s="184"/>
      <c r="H166" s="192" t="s">
        <v>104</v>
      </c>
      <c r="I166" s="356" t="s">
        <v>103</v>
      </c>
      <c r="J166" s="356"/>
      <c r="K166" s="184"/>
      <c r="L166" s="184"/>
      <c r="M166" s="192" t="s">
        <v>106</v>
      </c>
      <c r="N166" s="356" t="s">
        <v>291</v>
      </c>
      <c r="O166" s="356"/>
      <c r="P166" s="356"/>
      <c r="Q166" s="184"/>
      <c r="R166" s="353"/>
      <c r="S166" s="354"/>
      <c r="T166" s="354"/>
      <c r="U166" s="354"/>
      <c r="V166" s="354"/>
      <c r="W166" s="354"/>
      <c r="X166" s="354"/>
      <c r="Y166" s="355"/>
      <c r="Z166" s="277">
        <f t="shared" si="31"/>
        <v>0</v>
      </c>
      <c r="AA166" s="278"/>
      <c r="AB166" s="278"/>
      <c r="AC166" s="278"/>
      <c r="AD166" s="279"/>
      <c r="AE166" s="353"/>
      <c r="AF166" s="354"/>
      <c r="AG166" s="354"/>
      <c r="AH166" s="354"/>
      <c r="AI166" s="354"/>
      <c r="AJ166" s="354"/>
      <c r="AK166" s="354"/>
      <c r="AL166" s="355"/>
      <c r="AM166" s="277">
        <f t="shared" si="32"/>
        <v>0</v>
      </c>
      <c r="AN166" s="278"/>
      <c r="AO166" s="278"/>
      <c r="AP166" s="278"/>
      <c r="AQ166" s="307"/>
      <c r="AS166" s="136" t="str">
        <f t="shared" si="24"/>
        <v/>
      </c>
      <c r="AV166" s="208">
        <f t="shared" si="33"/>
        <v>0</v>
      </c>
      <c r="AW166" s="208">
        <f t="shared" si="34"/>
        <v>0</v>
      </c>
      <c r="AX166" s="212"/>
      <c r="AY166" s="152">
        <v>4</v>
      </c>
      <c r="AZ166" s="157" t="str">
        <f t="shared" si="25"/>
        <v>無無</v>
      </c>
      <c r="BA166" s="154" t="str">
        <f t="shared" si="26"/>
        <v/>
      </c>
      <c r="BB166" s="160" t="s">
        <v>276</v>
      </c>
      <c r="BC166" s="161"/>
      <c r="BD166" s="157" t="str">
        <f t="shared" si="27"/>
        <v>-</v>
      </c>
      <c r="BE166" s="154" t="str">
        <f t="shared" si="28"/>
        <v/>
      </c>
      <c r="BF166" s="160" t="s">
        <v>276</v>
      </c>
      <c r="BG166" s="161"/>
      <c r="BH166" s="160" t="s">
        <v>276</v>
      </c>
      <c r="BI166" s="162"/>
      <c r="BJ166" s="141" t="str">
        <f t="shared" si="29"/>
        <v/>
      </c>
      <c r="BK166" s="170" t="str">
        <f t="shared" si="35"/>
        <v/>
      </c>
      <c r="BL166" s="206">
        <f t="shared" si="30"/>
        <v>1</v>
      </c>
      <c r="BM166" s="206">
        <v>1</v>
      </c>
      <c r="BN166" s="206">
        <v>1000</v>
      </c>
    </row>
    <row r="167" spans="5:66" ht="16.5" customHeight="1" x14ac:dyDescent="0.15">
      <c r="F167" s="23"/>
      <c r="G167" s="192"/>
      <c r="H167" s="192" t="s">
        <v>106</v>
      </c>
      <c r="I167" s="356" t="s">
        <v>103</v>
      </c>
      <c r="J167" s="356"/>
      <c r="K167" s="184"/>
      <c r="L167" s="192"/>
      <c r="M167" s="192" t="s">
        <v>107</v>
      </c>
      <c r="N167" s="356" t="s">
        <v>105</v>
      </c>
      <c r="O167" s="356"/>
      <c r="P167" s="356"/>
      <c r="Q167" s="184"/>
      <c r="R167" s="353"/>
      <c r="S167" s="354"/>
      <c r="T167" s="354"/>
      <c r="U167" s="354"/>
      <c r="V167" s="354"/>
      <c r="W167" s="354"/>
      <c r="X167" s="354"/>
      <c r="Y167" s="355"/>
      <c r="Z167" s="277">
        <f t="shared" si="31"/>
        <v>0</v>
      </c>
      <c r="AA167" s="278"/>
      <c r="AB167" s="278"/>
      <c r="AC167" s="278"/>
      <c r="AD167" s="279"/>
      <c r="AE167" s="353"/>
      <c r="AF167" s="354"/>
      <c r="AG167" s="354"/>
      <c r="AH167" s="354"/>
      <c r="AI167" s="354"/>
      <c r="AJ167" s="354"/>
      <c r="AK167" s="354"/>
      <c r="AL167" s="355"/>
      <c r="AM167" s="277">
        <f t="shared" si="32"/>
        <v>0</v>
      </c>
      <c r="AN167" s="278"/>
      <c r="AO167" s="278"/>
      <c r="AP167" s="278"/>
      <c r="AQ167" s="307"/>
      <c r="AS167" s="136" t="str">
        <f t="shared" si="24"/>
        <v/>
      </c>
      <c r="AV167" s="208">
        <f t="shared" si="33"/>
        <v>0</v>
      </c>
      <c r="AW167" s="208">
        <f t="shared" si="34"/>
        <v>0</v>
      </c>
      <c r="AX167" s="212"/>
      <c r="AY167" s="152">
        <v>5</v>
      </c>
      <c r="AZ167" s="157" t="str">
        <f t="shared" si="25"/>
        <v>無無</v>
      </c>
      <c r="BA167" s="154" t="str">
        <f t="shared" si="26"/>
        <v/>
      </c>
      <c r="BB167" s="160" t="s">
        <v>276</v>
      </c>
      <c r="BC167" s="161"/>
      <c r="BD167" s="157" t="str">
        <f t="shared" si="27"/>
        <v>-</v>
      </c>
      <c r="BE167" s="154" t="str">
        <f t="shared" si="28"/>
        <v/>
      </c>
      <c r="BF167" s="160" t="s">
        <v>276</v>
      </c>
      <c r="BG167" s="161"/>
      <c r="BH167" s="160" t="s">
        <v>276</v>
      </c>
      <c r="BI167" s="162"/>
      <c r="BJ167" s="141" t="str">
        <f t="shared" si="29"/>
        <v/>
      </c>
      <c r="BK167" s="170" t="str">
        <f t="shared" si="35"/>
        <v/>
      </c>
      <c r="BL167" s="206">
        <f t="shared" si="30"/>
        <v>5</v>
      </c>
      <c r="BM167" s="206">
        <v>5</v>
      </c>
      <c r="BN167" s="206">
        <v>5000</v>
      </c>
    </row>
    <row r="168" spans="5:66" ht="16.5" customHeight="1" x14ac:dyDescent="0.15">
      <c r="F168" s="23"/>
      <c r="G168" s="184"/>
      <c r="H168" s="192" t="s">
        <v>107</v>
      </c>
      <c r="I168" s="356" t="s">
        <v>103</v>
      </c>
      <c r="J168" s="356"/>
      <c r="K168" s="184"/>
      <c r="L168" s="184"/>
      <c r="M168" s="192" t="s">
        <v>108</v>
      </c>
      <c r="N168" s="356" t="s">
        <v>105</v>
      </c>
      <c r="O168" s="356"/>
      <c r="P168" s="356"/>
      <c r="Q168" s="184"/>
      <c r="R168" s="353"/>
      <c r="S168" s="354"/>
      <c r="T168" s="354"/>
      <c r="U168" s="354"/>
      <c r="V168" s="354"/>
      <c r="W168" s="354"/>
      <c r="X168" s="354"/>
      <c r="Y168" s="355"/>
      <c r="Z168" s="277">
        <f t="shared" si="31"/>
        <v>0</v>
      </c>
      <c r="AA168" s="278"/>
      <c r="AB168" s="278"/>
      <c r="AC168" s="278"/>
      <c r="AD168" s="279"/>
      <c r="AE168" s="353"/>
      <c r="AF168" s="354"/>
      <c r="AG168" s="354"/>
      <c r="AH168" s="354"/>
      <c r="AI168" s="354"/>
      <c r="AJ168" s="354"/>
      <c r="AK168" s="354"/>
      <c r="AL168" s="355"/>
      <c r="AM168" s="277">
        <f t="shared" si="32"/>
        <v>0</v>
      </c>
      <c r="AN168" s="278"/>
      <c r="AO168" s="278"/>
      <c r="AP168" s="278"/>
      <c r="AQ168" s="307"/>
      <c r="AS168" s="136" t="str">
        <f t="shared" si="24"/>
        <v/>
      </c>
      <c r="AV168" s="208">
        <f t="shared" si="33"/>
        <v>0</v>
      </c>
      <c r="AW168" s="208">
        <f t="shared" si="34"/>
        <v>0</v>
      </c>
      <c r="AX168" s="212"/>
      <c r="AY168" s="152">
        <v>6</v>
      </c>
      <c r="AZ168" s="157" t="str">
        <f t="shared" si="25"/>
        <v>無無</v>
      </c>
      <c r="BA168" s="154" t="str">
        <f t="shared" si="26"/>
        <v/>
      </c>
      <c r="BB168" s="160" t="s">
        <v>276</v>
      </c>
      <c r="BC168" s="161"/>
      <c r="BD168" s="157" t="str">
        <f t="shared" si="27"/>
        <v>-</v>
      </c>
      <c r="BE168" s="154" t="str">
        <f t="shared" si="28"/>
        <v/>
      </c>
      <c r="BF168" s="160" t="s">
        <v>276</v>
      </c>
      <c r="BG168" s="161"/>
      <c r="BH168" s="160" t="s">
        <v>276</v>
      </c>
      <c r="BI168" s="162"/>
      <c r="BJ168" s="141" t="str">
        <f t="shared" si="29"/>
        <v/>
      </c>
      <c r="BK168" s="170" t="str">
        <f t="shared" si="35"/>
        <v/>
      </c>
      <c r="BL168" s="206">
        <f t="shared" si="30"/>
        <v>10</v>
      </c>
      <c r="BM168" s="206">
        <v>10</v>
      </c>
      <c r="BN168" s="206">
        <v>10000</v>
      </c>
    </row>
    <row r="169" spans="5:66" ht="16.5" customHeight="1" x14ac:dyDescent="0.15">
      <c r="F169" s="24"/>
      <c r="G169" s="17"/>
      <c r="H169" s="33" t="s">
        <v>108</v>
      </c>
      <c r="I169" s="329" t="s">
        <v>103</v>
      </c>
      <c r="J169" s="329"/>
      <c r="K169" s="17"/>
      <c r="L169" s="17"/>
      <c r="M169" s="33" t="s">
        <v>109</v>
      </c>
      <c r="N169" s="329" t="s">
        <v>105</v>
      </c>
      <c r="O169" s="329"/>
      <c r="P169" s="329"/>
      <c r="Q169" s="17"/>
      <c r="R169" s="353"/>
      <c r="S169" s="354"/>
      <c r="T169" s="354"/>
      <c r="U169" s="354"/>
      <c r="V169" s="354"/>
      <c r="W169" s="354"/>
      <c r="X169" s="354"/>
      <c r="Y169" s="355"/>
      <c r="Z169" s="277">
        <f t="shared" si="31"/>
        <v>0</v>
      </c>
      <c r="AA169" s="278"/>
      <c r="AB169" s="278"/>
      <c r="AC169" s="278"/>
      <c r="AD169" s="279"/>
      <c r="AE169" s="353"/>
      <c r="AF169" s="354"/>
      <c r="AG169" s="354"/>
      <c r="AH169" s="354"/>
      <c r="AI169" s="354"/>
      <c r="AJ169" s="354"/>
      <c r="AK169" s="354"/>
      <c r="AL169" s="355"/>
      <c r="AM169" s="277">
        <f t="shared" si="32"/>
        <v>0</v>
      </c>
      <c r="AN169" s="278"/>
      <c r="AO169" s="278"/>
      <c r="AP169" s="278"/>
      <c r="AQ169" s="307"/>
      <c r="AS169" s="136" t="str">
        <f t="shared" si="24"/>
        <v/>
      </c>
      <c r="AV169" s="208">
        <f t="shared" si="33"/>
        <v>0</v>
      </c>
      <c r="AW169" s="208">
        <f t="shared" si="34"/>
        <v>0</v>
      </c>
      <c r="AX169" s="212"/>
      <c r="AY169" s="152">
        <v>7</v>
      </c>
      <c r="AZ169" s="157" t="str">
        <f t="shared" si="25"/>
        <v>無無</v>
      </c>
      <c r="BA169" s="154" t="str">
        <f t="shared" si="26"/>
        <v/>
      </c>
      <c r="BB169" s="160" t="s">
        <v>276</v>
      </c>
      <c r="BC169" s="161"/>
      <c r="BD169" s="157" t="str">
        <f t="shared" si="27"/>
        <v>-</v>
      </c>
      <c r="BE169" s="154" t="str">
        <f t="shared" si="28"/>
        <v/>
      </c>
      <c r="BF169" s="160" t="s">
        <v>276</v>
      </c>
      <c r="BG169" s="161"/>
      <c r="BH169" s="160" t="s">
        <v>276</v>
      </c>
      <c r="BI169" s="162"/>
      <c r="BJ169" s="141" t="str">
        <f t="shared" si="29"/>
        <v/>
      </c>
      <c r="BK169" s="170" t="str">
        <f t="shared" si="35"/>
        <v/>
      </c>
      <c r="BL169" s="206">
        <f t="shared" si="30"/>
        <v>50</v>
      </c>
      <c r="BM169" s="206">
        <v>50</v>
      </c>
      <c r="BN169" s="206">
        <v>50000</v>
      </c>
    </row>
    <row r="170" spans="5:66" ht="16.5" customHeight="1" x14ac:dyDescent="0.15">
      <c r="F170" s="24"/>
      <c r="G170" s="17"/>
      <c r="H170" s="33" t="s">
        <v>109</v>
      </c>
      <c r="I170" s="329" t="s">
        <v>103</v>
      </c>
      <c r="J170" s="329"/>
      <c r="K170" s="17"/>
      <c r="L170" s="17"/>
      <c r="M170" s="33" t="s">
        <v>110</v>
      </c>
      <c r="N170" s="17" t="s">
        <v>111</v>
      </c>
      <c r="O170" s="17"/>
      <c r="P170" s="17"/>
      <c r="Q170" s="17"/>
      <c r="R170" s="353"/>
      <c r="S170" s="354"/>
      <c r="T170" s="354"/>
      <c r="U170" s="354"/>
      <c r="V170" s="354"/>
      <c r="W170" s="354"/>
      <c r="X170" s="354"/>
      <c r="Y170" s="355"/>
      <c r="Z170" s="277">
        <f t="shared" si="31"/>
        <v>0</v>
      </c>
      <c r="AA170" s="278"/>
      <c r="AB170" s="278"/>
      <c r="AC170" s="278"/>
      <c r="AD170" s="279"/>
      <c r="AE170" s="353"/>
      <c r="AF170" s="354"/>
      <c r="AG170" s="354"/>
      <c r="AH170" s="354"/>
      <c r="AI170" s="354"/>
      <c r="AJ170" s="354"/>
      <c r="AK170" s="354"/>
      <c r="AL170" s="355"/>
      <c r="AM170" s="277">
        <f t="shared" si="32"/>
        <v>0</v>
      </c>
      <c r="AN170" s="278"/>
      <c r="AO170" s="278"/>
      <c r="AP170" s="278"/>
      <c r="AQ170" s="307"/>
      <c r="AS170" s="136" t="str">
        <f t="shared" si="24"/>
        <v/>
      </c>
      <c r="AV170" s="208">
        <f t="shared" si="33"/>
        <v>0</v>
      </c>
      <c r="AW170" s="208">
        <f t="shared" si="34"/>
        <v>0</v>
      </c>
      <c r="AX170" s="212"/>
      <c r="AY170" s="152">
        <v>8</v>
      </c>
      <c r="AZ170" s="157" t="str">
        <f t="shared" si="25"/>
        <v>無無</v>
      </c>
      <c r="BA170" s="154" t="str">
        <f t="shared" si="26"/>
        <v/>
      </c>
      <c r="BB170" s="160" t="s">
        <v>276</v>
      </c>
      <c r="BC170" s="161"/>
      <c r="BD170" s="157" t="str">
        <f t="shared" si="27"/>
        <v>-</v>
      </c>
      <c r="BE170" s="154" t="str">
        <f t="shared" si="28"/>
        <v/>
      </c>
      <c r="BF170" s="160" t="s">
        <v>276</v>
      </c>
      <c r="BG170" s="161"/>
      <c r="BH170" s="160" t="s">
        <v>276</v>
      </c>
      <c r="BI170" s="162"/>
      <c r="BJ170" s="141" t="str">
        <f t="shared" si="29"/>
        <v/>
      </c>
      <c r="BK170" s="170" t="str">
        <f t="shared" si="35"/>
        <v/>
      </c>
      <c r="BL170" s="206">
        <f t="shared" si="30"/>
        <v>100</v>
      </c>
      <c r="BM170" s="206">
        <v>100</v>
      </c>
      <c r="BN170" s="206">
        <v>100000</v>
      </c>
    </row>
    <row r="171" spans="5:66" ht="16.5" customHeight="1" x14ac:dyDescent="0.15">
      <c r="F171" s="23"/>
      <c r="G171" s="184"/>
      <c r="H171" s="192" t="s">
        <v>110</v>
      </c>
      <c r="I171" s="184" t="s">
        <v>112</v>
      </c>
      <c r="J171" s="184"/>
      <c r="K171" s="184"/>
      <c r="L171" s="184"/>
      <c r="M171" s="192" t="s">
        <v>113</v>
      </c>
      <c r="N171" s="356" t="s">
        <v>105</v>
      </c>
      <c r="O171" s="356"/>
      <c r="P171" s="356"/>
      <c r="Q171" s="184"/>
      <c r="R171" s="353"/>
      <c r="S171" s="354"/>
      <c r="T171" s="354"/>
      <c r="U171" s="354"/>
      <c r="V171" s="354"/>
      <c r="W171" s="354"/>
      <c r="X171" s="354"/>
      <c r="Y171" s="355"/>
      <c r="Z171" s="277">
        <f t="shared" si="31"/>
        <v>0</v>
      </c>
      <c r="AA171" s="278"/>
      <c r="AB171" s="278"/>
      <c r="AC171" s="278"/>
      <c r="AD171" s="279"/>
      <c r="AE171" s="353"/>
      <c r="AF171" s="354"/>
      <c r="AG171" s="354"/>
      <c r="AH171" s="354"/>
      <c r="AI171" s="354"/>
      <c r="AJ171" s="354"/>
      <c r="AK171" s="354"/>
      <c r="AL171" s="355"/>
      <c r="AM171" s="277">
        <f t="shared" si="32"/>
        <v>0</v>
      </c>
      <c r="AN171" s="278"/>
      <c r="AO171" s="278"/>
      <c r="AP171" s="278"/>
      <c r="AQ171" s="307"/>
      <c r="AS171" s="136" t="str">
        <f t="shared" si="24"/>
        <v/>
      </c>
      <c r="AV171" s="208">
        <f t="shared" si="33"/>
        <v>0</v>
      </c>
      <c r="AW171" s="208">
        <f t="shared" si="34"/>
        <v>0</v>
      </c>
      <c r="AX171" s="212"/>
      <c r="AY171" s="152">
        <v>9</v>
      </c>
      <c r="AZ171" s="157" t="str">
        <f t="shared" si="25"/>
        <v>無無</v>
      </c>
      <c r="BA171" s="154" t="str">
        <f t="shared" si="26"/>
        <v/>
      </c>
      <c r="BB171" s="160" t="s">
        <v>276</v>
      </c>
      <c r="BC171" s="161"/>
      <c r="BD171" s="157" t="str">
        <f t="shared" si="27"/>
        <v>-</v>
      </c>
      <c r="BE171" s="154" t="str">
        <f t="shared" si="28"/>
        <v/>
      </c>
      <c r="BF171" s="160" t="s">
        <v>276</v>
      </c>
      <c r="BG171" s="161"/>
      <c r="BH171" s="160" t="s">
        <v>276</v>
      </c>
      <c r="BI171" s="162"/>
      <c r="BJ171" s="141" t="str">
        <f t="shared" si="29"/>
        <v/>
      </c>
      <c r="BK171" s="170" t="str">
        <f t="shared" si="35"/>
        <v/>
      </c>
      <c r="BL171" s="206">
        <f t="shared" si="30"/>
        <v>500</v>
      </c>
      <c r="BM171" s="206">
        <v>500</v>
      </c>
      <c r="BN171" s="206">
        <v>500000</v>
      </c>
    </row>
    <row r="172" spans="5:66" ht="16.5" customHeight="1" x14ac:dyDescent="0.15">
      <c r="F172" s="23"/>
      <c r="G172" s="184"/>
      <c r="H172" s="192" t="s">
        <v>113</v>
      </c>
      <c r="I172" s="356" t="s">
        <v>103</v>
      </c>
      <c r="J172" s="356"/>
      <c r="K172" s="184"/>
      <c r="L172" s="184"/>
      <c r="M172" s="192" t="s">
        <v>61</v>
      </c>
      <c r="N172" s="356" t="s">
        <v>105</v>
      </c>
      <c r="O172" s="356"/>
      <c r="P172" s="356"/>
      <c r="Q172" s="184"/>
      <c r="R172" s="353"/>
      <c r="S172" s="354"/>
      <c r="T172" s="354"/>
      <c r="U172" s="354"/>
      <c r="V172" s="354"/>
      <c r="W172" s="354"/>
      <c r="X172" s="354"/>
      <c r="Y172" s="355"/>
      <c r="Z172" s="277">
        <f t="shared" si="31"/>
        <v>0</v>
      </c>
      <c r="AA172" s="278"/>
      <c r="AB172" s="278"/>
      <c r="AC172" s="278"/>
      <c r="AD172" s="279"/>
      <c r="AE172" s="353"/>
      <c r="AF172" s="354"/>
      <c r="AG172" s="354"/>
      <c r="AH172" s="354"/>
      <c r="AI172" s="354"/>
      <c r="AJ172" s="354"/>
      <c r="AK172" s="354"/>
      <c r="AL172" s="355"/>
      <c r="AM172" s="277">
        <f t="shared" si="32"/>
        <v>0</v>
      </c>
      <c r="AN172" s="278"/>
      <c r="AO172" s="278"/>
      <c r="AP172" s="278"/>
      <c r="AQ172" s="307"/>
      <c r="AS172" s="136" t="str">
        <f t="shared" si="24"/>
        <v/>
      </c>
      <c r="AV172" s="208">
        <f t="shared" si="33"/>
        <v>0</v>
      </c>
      <c r="AW172" s="208">
        <f t="shared" si="34"/>
        <v>0</v>
      </c>
      <c r="AX172" s="212"/>
      <c r="AY172" s="152">
        <v>10</v>
      </c>
      <c r="AZ172" s="157" t="str">
        <f t="shared" si="25"/>
        <v>無無</v>
      </c>
      <c r="BA172" s="154" t="str">
        <f t="shared" si="26"/>
        <v/>
      </c>
      <c r="BB172" s="160" t="s">
        <v>276</v>
      </c>
      <c r="BC172" s="161"/>
      <c r="BD172" s="157" t="str">
        <f t="shared" si="27"/>
        <v>-</v>
      </c>
      <c r="BE172" s="154" t="str">
        <f>IF(ISNA(VLOOKUP(BD172,BD$76:BE$92,2,FALSE))=TRUE,"",VLOOKUP(BD172,BD$76:BE$92,2,FALSE))</f>
        <v/>
      </c>
      <c r="BF172" s="160" t="s">
        <v>276</v>
      </c>
      <c r="BG172" s="161"/>
      <c r="BH172" s="160" t="s">
        <v>276</v>
      </c>
      <c r="BI172" s="162"/>
      <c r="BJ172" s="141" t="str">
        <f t="shared" si="29"/>
        <v/>
      </c>
      <c r="BK172" s="170" t="str">
        <f t="shared" si="35"/>
        <v/>
      </c>
      <c r="BL172" s="206">
        <f t="shared" si="30"/>
        <v>1000</v>
      </c>
      <c r="BM172" s="206">
        <v>1000</v>
      </c>
      <c r="BN172" s="206">
        <v>1000000</v>
      </c>
    </row>
    <row r="173" spans="5:66" ht="16.5" customHeight="1" x14ac:dyDescent="0.15">
      <c r="F173" s="23"/>
      <c r="G173" s="184"/>
      <c r="H173" s="192" t="s">
        <v>61</v>
      </c>
      <c r="I173" s="356" t="s">
        <v>103</v>
      </c>
      <c r="J173" s="356"/>
      <c r="K173" s="184"/>
      <c r="L173" s="184"/>
      <c r="M173" s="192" t="s">
        <v>106</v>
      </c>
      <c r="N173" s="356" t="s">
        <v>105</v>
      </c>
      <c r="O173" s="356"/>
      <c r="P173" s="356"/>
      <c r="Q173" s="184"/>
      <c r="R173" s="353"/>
      <c r="S173" s="354"/>
      <c r="T173" s="354"/>
      <c r="U173" s="354"/>
      <c r="V173" s="354"/>
      <c r="W173" s="354"/>
      <c r="X173" s="354"/>
      <c r="Y173" s="355"/>
      <c r="Z173" s="277">
        <f t="shared" si="31"/>
        <v>0</v>
      </c>
      <c r="AA173" s="278"/>
      <c r="AB173" s="278"/>
      <c r="AC173" s="278"/>
      <c r="AD173" s="279"/>
      <c r="AE173" s="353"/>
      <c r="AF173" s="354"/>
      <c r="AG173" s="354"/>
      <c r="AH173" s="354"/>
      <c r="AI173" s="354"/>
      <c r="AJ173" s="354"/>
      <c r="AK173" s="354"/>
      <c r="AL173" s="355"/>
      <c r="AM173" s="277">
        <f t="shared" si="32"/>
        <v>0</v>
      </c>
      <c r="AN173" s="278"/>
      <c r="AO173" s="278"/>
      <c r="AP173" s="278"/>
      <c r="AQ173" s="307"/>
      <c r="AS173" s="136" t="str">
        <f t="shared" si="24"/>
        <v/>
      </c>
      <c r="AV173" s="208">
        <f>IF(R173="-",0,R173)</f>
        <v>0</v>
      </c>
      <c r="AW173" s="208">
        <f t="shared" si="34"/>
        <v>0</v>
      </c>
      <c r="AX173" s="212"/>
      <c r="AY173" s="152">
        <v>11</v>
      </c>
      <c r="AZ173" s="157" t="str">
        <f t="shared" si="25"/>
        <v>無無</v>
      </c>
      <c r="BA173" s="154" t="str">
        <f t="shared" si="26"/>
        <v/>
      </c>
      <c r="BB173" s="160" t="s">
        <v>276</v>
      </c>
      <c r="BC173" s="161"/>
      <c r="BD173" s="157" t="str">
        <f t="shared" si="27"/>
        <v>-</v>
      </c>
      <c r="BE173" s="154" t="str">
        <f t="shared" si="28"/>
        <v/>
      </c>
      <c r="BF173" s="160" t="s">
        <v>276</v>
      </c>
      <c r="BG173" s="161"/>
      <c r="BH173" s="160" t="s">
        <v>276</v>
      </c>
      <c r="BI173" s="162"/>
      <c r="BJ173" s="141" t="str">
        <f t="shared" si="29"/>
        <v/>
      </c>
      <c r="BK173" s="170" t="str">
        <f t="shared" si="35"/>
        <v/>
      </c>
      <c r="BL173" s="206">
        <f t="shared" si="30"/>
        <v>10000</v>
      </c>
      <c r="BM173" s="206">
        <v>10000</v>
      </c>
      <c r="BN173" s="206">
        <v>10000000</v>
      </c>
    </row>
    <row r="174" spans="5:66" ht="16.5" customHeight="1" x14ac:dyDescent="0.15">
      <c r="F174" s="389" t="s">
        <v>114</v>
      </c>
      <c r="G174" s="335"/>
      <c r="H174" s="335"/>
      <c r="I174" s="335"/>
      <c r="J174" s="335"/>
      <c r="K174" s="335"/>
      <c r="L174" s="335"/>
      <c r="M174" s="335"/>
      <c r="N174" s="335"/>
      <c r="O174" s="335"/>
      <c r="P174" s="335"/>
      <c r="Q174" s="335"/>
      <c r="R174" s="373"/>
      <c r="S174" s="374"/>
      <c r="T174" s="374"/>
      <c r="U174" s="374"/>
      <c r="V174" s="374"/>
      <c r="W174" s="374"/>
      <c r="X174" s="374"/>
      <c r="Y174" s="375"/>
      <c r="Z174" s="277">
        <f t="shared" si="31"/>
        <v>0</v>
      </c>
      <c r="AA174" s="278"/>
      <c r="AB174" s="278"/>
      <c r="AC174" s="278"/>
      <c r="AD174" s="279"/>
      <c r="AE174" s="359"/>
      <c r="AF174" s="360"/>
      <c r="AG174" s="360"/>
      <c r="AH174" s="360"/>
      <c r="AI174" s="360"/>
      <c r="AJ174" s="360"/>
      <c r="AK174" s="360"/>
      <c r="AL174" s="361"/>
      <c r="AM174" s="277">
        <f t="shared" si="32"/>
        <v>0</v>
      </c>
      <c r="AN174" s="278"/>
      <c r="AO174" s="278"/>
      <c r="AP174" s="278"/>
      <c r="AQ174" s="307"/>
      <c r="AS174" s="136" t="str">
        <f t="shared" si="24"/>
        <v/>
      </c>
      <c r="AV174" s="208">
        <f>IF(R174="-",0,R174)</f>
        <v>0</v>
      </c>
      <c r="AW174" s="208">
        <f t="shared" si="34"/>
        <v>0</v>
      </c>
      <c r="AX174" s="212"/>
      <c r="AY174" s="152">
        <v>12</v>
      </c>
      <c r="AZ174" s="157" t="str">
        <f t="shared" si="25"/>
        <v>無無</v>
      </c>
      <c r="BA174" s="154" t="str">
        <f t="shared" si="26"/>
        <v/>
      </c>
      <c r="BB174" s="160" t="s">
        <v>276</v>
      </c>
      <c r="BC174" s="161"/>
      <c r="BD174" s="157" t="str">
        <f t="shared" si="27"/>
        <v>-</v>
      </c>
      <c r="BE174" s="154" t="str">
        <f t="shared" si="28"/>
        <v/>
      </c>
      <c r="BF174" s="160" t="s">
        <v>276</v>
      </c>
      <c r="BG174" s="161"/>
      <c r="BH174" s="160" t="s">
        <v>276</v>
      </c>
      <c r="BI174" s="162"/>
      <c r="BJ174" s="141" t="str">
        <f t="shared" si="29"/>
        <v/>
      </c>
      <c r="BK174" s="170" t="str">
        <f t="shared" si="35"/>
        <v/>
      </c>
      <c r="BL174" s="206">
        <f t="shared" si="30"/>
        <v>1000000</v>
      </c>
      <c r="BM174" s="206">
        <v>1000000</v>
      </c>
      <c r="BN174" s="206">
        <v>1000000000</v>
      </c>
    </row>
    <row r="175" spans="5:66" ht="16.5" customHeight="1" thickBot="1" x14ac:dyDescent="0.2">
      <c r="E175" s="185"/>
      <c r="F175" s="26"/>
      <c r="G175" s="27"/>
      <c r="H175" s="34"/>
      <c r="I175" s="328" t="s">
        <v>115</v>
      </c>
      <c r="J175" s="328"/>
      <c r="K175" s="328"/>
      <c r="L175" s="328"/>
      <c r="M175" s="328"/>
      <c r="N175" s="328"/>
      <c r="O175" s="27"/>
      <c r="P175" s="27"/>
      <c r="Q175" s="27"/>
      <c r="R175" s="365"/>
      <c r="S175" s="366"/>
      <c r="T175" s="366"/>
      <c r="U175" s="366"/>
      <c r="V175" s="366"/>
      <c r="W175" s="366"/>
      <c r="X175" s="366"/>
      <c r="Y175" s="367"/>
      <c r="Z175" s="295">
        <v>100</v>
      </c>
      <c r="AA175" s="295"/>
      <c r="AB175" s="295"/>
      <c r="AC175" s="295"/>
      <c r="AD175" s="295"/>
      <c r="AE175" s="365"/>
      <c r="AF175" s="366"/>
      <c r="AG175" s="366"/>
      <c r="AH175" s="366"/>
      <c r="AI175" s="366"/>
      <c r="AJ175" s="366"/>
      <c r="AK175" s="366"/>
      <c r="AL175" s="367"/>
      <c r="AM175" s="295">
        <v>100</v>
      </c>
      <c r="AN175" s="295"/>
      <c r="AO175" s="295"/>
      <c r="AP175" s="295"/>
      <c r="AQ175" s="306"/>
      <c r="AS175" s="136" t="str">
        <f t="shared" si="24"/>
        <v/>
      </c>
      <c r="AV175" s="211">
        <f>IF(R175="-",0,R175)</f>
        <v>0</v>
      </c>
      <c r="AW175" s="211">
        <f>IF(AE175="-",0,AE175)</f>
        <v>0</v>
      </c>
      <c r="AX175" s="212"/>
      <c r="AY175" s="152">
        <v>13</v>
      </c>
      <c r="AZ175" s="164" t="str">
        <f t="shared" si="25"/>
        <v>無無</v>
      </c>
      <c r="BA175" s="154" t="str">
        <f>IF(ISNA(VLOOKUP(AZ175,AZ$76:BA$92,2,FALSE))=TRUE,"",VLOOKUP(AZ175,AZ$76:BA$92,2,FALSE))</f>
        <v/>
      </c>
      <c r="BB175" s="164" t="str">
        <f>CONCATENATE(IF(AV175=SUM(AV163:AV174),"合","不"),IF(AND(SUM(AW163:AW174)&lt;=AW175,AW175&lt;=(SUM(AW163:AW174)+12)),"合","不"))</f>
        <v>合合</v>
      </c>
      <c r="BC175" s="163" t="str">
        <f>IF(ISNA(VLOOKUP(BB175,BB$76:BC$92,2,FALSE))=TRUE,"",VLOOKUP(BB175,BB$76:BC$92,2,FALSE))</f>
        <v/>
      </c>
      <c r="BD175" s="164" t="str">
        <f>IF(AZ175="有有",IF(AW175/AV175&gt;BL175,"高額","ok"),"-")</f>
        <v>-</v>
      </c>
      <c r="BE175" s="154" t="str">
        <f t="shared" si="28"/>
        <v/>
      </c>
      <c r="BF175" s="165" t="s">
        <v>276</v>
      </c>
      <c r="BG175" s="161"/>
      <c r="BH175" s="164" t="str">
        <f>IF(BG176=0,IF(R175=Q$109,IF(AE175=Z$109,"正正計","正誤計"),IF(AE175=Z$109,"誤正計","誤誤計")),"-")</f>
        <v>正正計</v>
      </c>
      <c r="BI175" s="167" t="str">
        <f>IF(ISNA(VLOOKUP(BH175,BH$76:BI$92,2,FALSE))=TRUE,"",VLOOKUP(BH175,BH$76:BI$92,2,FALSE))</f>
        <v/>
      </c>
      <c r="BJ175" s="141" t="str">
        <f t="shared" si="29"/>
        <v/>
      </c>
      <c r="BK175" s="201" t="str">
        <f>IF(BK$161="表示",CONCATENATE(BJ175,BA175,BC175,BE175,BG175,BI175),"")</f>
        <v/>
      </c>
      <c r="BL175" s="206">
        <f t="shared" si="30"/>
        <v>1000000</v>
      </c>
      <c r="BM175" s="206">
        <v>1000000</v>
      </c>
      <c r="BN175" s="206">
        <v>1000000000</v>
      </c>
    </row>
    <row r="176" spans="5:66" ht="16.5" customHeight="1" thickBot="1" x14ac:dyDescent="0.2">
      <c r="E176" s="185"/>
      <c r="F176" s="325" t="s">
        <v>26</v>
      </c>
      <c r="G176" s="311"/>
      <c r="H176" s="311"/>
      <c r="I176" s="311"/>
      <c r="J176" s="311"/>
      <c r="K176" s="311"/>
      <c r="L176" s="311"/>
      <c r="M176" s="311"/>
      <c r="N176" s="311"/>
      <c r="O176" s="311"/>
      <c r="P176" s="311"/>
      <c r="Q176" s="311"/>
      <c r="R176" s="371"/>
      <c r="S176" s="371"/>
      <c r="T176" s="371"/>
      <c r="U176" s="371"/>
      <c r="V176" s="371"/>
      <c r="W176" s="371"/>
      <c r="X176" s="371"/>
      <c r="Y176" s="371"/>
      <c r="Z176" s="311"/>
      <c r="AA176" s="311"/>
      <c r="AB176" s="311"/>
      <c r="AC176" s="311"/>
      <c r="AD176" s="372"/>
      <c r="AE176" s="337" t="str">
        <f>IF(AV175=0,"",ROUNDDOWN(AE175/R175,2))</f>
        <v/>
      </c>
      <c r="AF176" s="338"/>
      <c r="AG176" s="338"/>
      <c r="AH176" s="338"/>
      <c r="AI176" s="338"/>
      <c r="AJ176" s="357" t="str">
        <f>$X$394</f>
        <v>百万円</v>
      </c>
      <c r="AK176" s="357"/>
      <c r="AL176" s="358"/>
      <c r="AM176" s="348"/>
      <c r="AN176" s="348"/>
      <c r="AO176" s="348"/>
      <c r="AP176" s="348"/>
      <c r="AQ176" s="349"/>
      <c r="AR176" s="61" t="s">
        <v>211</v>
      </c>
      <c r="AZ176" s="168">
        <f>COUNTIF(AZ163:AZ175,"無無")</f>
        <v>13</v>
      </c>
      <c r="BA176" s="167" t="str">
        <f>IF(AZ176=AY175,"｢該当なし」","")</f>
        <v>｢該当なし」</v>
      </c>
      <c r="BB176" s="139"/>
      <c r="BC176" s="139"/>
      <c r="BD176" s="139"/>
      <c r="BF176" s="166" t="s">
        <v>425</v>
      </c>
      <c r="BG176" s="149">
        <f>(4*AY175)-(COUNTIF(BA163:BA175,"")+COUNTIF(BC163:BC175,"")+COUNTIF(BE163:BE175,"")+COUNTIF(BG163:BG175,""))</f>
        <v>0</v>
      </c>
      <c r="BH176" s="139"/>
      <c r="BI176" s="139"/>
      <c r="BJ176" s="166" t="s">
        <v>426</v>
      </c>
      <c r="BK176" s="149">
        <f>AY175-COUNTIF(BJ163:BJ175,"")</f>
        <v>0</v>
      </c>
    </row>
    <row r="177" spans="5:63" ht="7.5" customHeight="1" x14ac:dyDescent="0.15">
      <c r="E177" s="185"/>
      <c r="AO177" s="185"/>
      <c r="AP177" s="185"/>
      <c r="AQ177" s="185"/>
      <c r="AR177" s="185"/>
    </row>
    <row r="178" spans="5:63" ht="13.5" customHeight="1" x14ac:dyDescent="0.15">
      <c r="E178" s="185"/>
      <c r="F178" s="185" t="s">
        <v>54</v>
      </c>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row>
    <row r="179" spans="5:63" ht="15.75" customHeight="1" x14ac:dyDescent="0.15">
      <c r="E179" s="185"/>
      <c r="F179" s="185"/>
      <c r="G179" s="305" t="s">
        <v>328</v>
      </c>
      <c r="H179" s="305"/>
      <c r="I179" s="305"/>
      <c r="J179" s="305"/>
      <c r="K179" s="305"/>
      <c r="L179" s="305"/>
      <c r="M179" s="305"/>
      <c r="N179" s="305"/>
      <c r="O179" s="305"/>
      <c r="P179" s="305"/>
      <c r="Q179" s="305"/>
      <c r="R179" s="305"/>
      <c r="S179" s="305"/>
      <c r="T179" s="305"/>
      <c r="U179" s="305"/>
      <c r="V179" s="305"/>
      <c r="W179" s="305"/>
      <c r="X179" s="305"/>
      <c r="Y179" s="305"/>
      <c r="Z179" s="305"/>
      <c r="AA179" s="305"/>
      <c r="AB179" s="305"/>
      <c r="AC179" s="305"/>
      <c r="AD179" s="305"/>
      <c r="AE179" s="305"/>
      <c r="AF179" s="305"/>
      <c r="AG179" s="305"/>
      <c r="AH179" s="305"/>
      <c r="AI179" s="305"/>
      <c r="AJ179" s="305"/>
      <c r="AK179" s="305"/>
      <c r="AL179" s="305"/>
      <c r="AM179" s="305"/>
      <c r="AN179" s="305"/>
      <c r="AO179" s="305"/>
      <c r="AP179" s="305"/>
      <c r="AQ179" s="305"/>
      <c r="AR179" s="185"/>
    </row>
    <row r="180" spans="5:63" ht="15.75" customHeight="1" x14ac:dyDescent="0.15">
      <c r="E180" s="185"/>
      <c r="G180" s="305"/>
      <c r="H180" s="305"/>
      <c r="I180" s="305"/>
      <c r="J180" s="305"/>
      <c r="K180" s="305"/>
      <c r="L180" s="305"/>
      <c r="M180" s="305"/>
      <c r="N180" s="305"/>
      <c r="O180" s="305"/>
      <c r="P180" s="305"/>
      <c r="Q180" s="305"/>
      <c r="R180" s="305"/>
      <c r="S180" s="305"/>
      <c r="T180" s="305"/>
      <c r="U180" s="305"/>
      <c r="V180" s="305"/>
      <c r="W180" s="305"/>
      <c r="X180" s="305"/>
      <c r="Y180" s="305"/>
      <c r="Z180" s="305"/>
      <c r="AA180" s="305"/>
      <c r="AB180" s="305"/>
      <c r="AC180" s="305"/>
      <c r="AD180" s="305"/>
      <c r="AE180" s="305"/>
      <c r="AF180" s="305"/>
      <c r="AG180" s="305"/>
      <c r="AH180" s="305"/>
      <c r="AI180" s="305"/>
      <c r="AJ180" s="305"/>
      <c r="AK180" s="305"/>
      <c r="AL180" s="305"/>
      <c r="AM180" s="305"/>
      <c r="AN180" s="305"/>
      <c r="AO180" s="305"/>
      <c r="AP180" s="305"/>
      <c r="AQ180" s="305"/>
      <c r="AR180" s="185"/>
    </row>
    <row r="181" spans="5:63" ht="15.75" customHeight="1" x14ac:dyDescent="0.15">
      <c r="E181" s="185"/>
      <c r="G181" s="305"/>
      <c r="H181" s="305"/>
      <c r="I181" s="305"/>
      <c r="J181" s="305"/>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c r="AJ181" s="305"/>
      <c r="AK181" s="305"/>
      <c r="AL181" s="305"/>
      <c r="AM181" s="305"/>
      <c r="AN181" s="305"/>
      <c r="AO181" s="305"/>
      <c r="AP181" s="305"/>
      <c r="AQ181" s="305"/>
      <c r="AR181" s="185"/>
    </row>
    <row r="182" spans="5:63" ht="13.5" customHeight="1" x14ac:dyDescent="0.15">
      <c r="E182" s="185"/>
      <c r="G182" s="305" t="s">
        <v>308</v>
      </c>
      <c r="H182" s="305"/>
      <c r="I182" s="305"/>
      <c r="J182" s="305"/>
      <c r="K182" s="305"/>
      <c r="L182" s="305"/>
      <c r="M182" s="305"/>
      <c r="N182" s="305"/>
      <c r="O182" s="305"/>
      <c r="P182" s="305"/>
      <c r="Q182" s="305"/>
      <c r="R182" s="305"/>
      <c r="S182" s="305"/>
      <c r="T182" s="305"/>
      <c r="U182" s="305"/>
      <c r="V182" s="305"/>
      <c r="W182" s="305"/>
      <c r="X182" s="305"/>
      <c r="Y182" s="305"/>
      <c r="Z182" s="305"/>
      <c r="AA182" s="305"/>
      <c r="AB182" s="305"/>
      <c r="AC182" s="305"/>
      <c r="AD182" s="305"/>
      <c r="AE182" s="305"/>
      <c r="AF182" s="305"/>
      <c r="AG182" s="305"/>
      <c r="AH182" s="305"/>
      <c r="AI182" s="305"/>
      <c r="AJ182" s="305"/>
      <c r="AK182" s="305"/>
      <c r="AL182" s="305"/>
      <c r="AM182" s="305"/>
      <c r="AN182" s="305"/>
      <c r="AO182" s="305"/>
      <c r="AP182" s="305"/>
      <c r="AQ182" s="305"/>
      <c r="AR182" s="185"/>
    </row>
    <row r="183" spans="5:63" ht="13.5" customHeight="1" x14ac:dyDescent="0.15">
      <c r="E183" s="185"/>
      <c r="G183" s="305" t="s">
        <v>309</v>
      </c>
      <c r="H183" s="305"/>
      <c r="I183" s="305"/>
      <c r="J183" s="305"/>
      <c r="K183" s="305"/>
      <c r="L183" s="305"/>
      <c r="M183" s="305"/>
      <c r="N183" s="305"/>
      <c r="O183" s="305"/>
      <c r="P183" s="305"/>
      <c r="Q183" s="305"/>
      <c r="R183" s="305"/>
      <c r="S183" s="305"/>
      <c r="T183" s="305"/>
      <c r="U183" s="305"/>
      <c r="V183" s="305"/>
      <c r="W183" s="305"/>
      <c r="X183" s="305"/>
      <c r="Y183" s="305"/>
      <c r="Z183" s="305"/>
      <c r="AA183" s="305"/>
      <c r="AB183" s="305"/>
      <c r="AC183" s="305"/>
      <c r="AD183" s="305"/>
      <c r="AE183" s="305"/>
      <c r="AF183" s="305"/>
      <c r="AG183" s="305"/>
      <c r="AH183" s="305"/>
      <c r="AI183" s="305"/>
      <c r="AJ183" s="305"/>
      <c r="AK183" s="305"/>
      <c r="AL183" s="305"/>
      <c r="AM183" s="305"/>
      <c r="AN183" s="305"/>
      <c r="AO183" s="305"/>
      <c r="AP183" s="305"/>
      <c r="AQ183" s="305"/>
      <c r="AR183" s="185"/>
    </row>
    <row r="184" spans="5:63" ht="13.5" customHeight="1" x14ac:dyDescent="0.15">
      <c r="E184" s="185"/>
      <c r="G184" s="305"/>
      <c r="H184" s="305"/>
      <c r="I184" s="305"/>
      <c r="J184" s="305"/>
      <c r="K184" s="305"/>
      <c r="L184" s="305"/>
      <c r="M184" s="305"/>
      <c r="N184" s="305"/>
      <c r="O184" s="305"/>
      <c r="P184" s="305"/>
      <c r="Q184" s="305"/>
      <c r="R184" s="305"/>
      <c r="S184" s="305"/>
      <c r="T184" s="305"/>
      <c r="U184" s="305"/>
      <c r="V184" s="305"/>
      <c r="W184" s="305"/>
      <c r="X184" s="305"/>
      <c r="Y184" s="305"/>
      <c r="Z184" s="305"/>
      <c r="AA184" s="305"/>
      <c r="AB184" s="305"/>
      <c r="AC184" s="305"/>
      <c r="AD184" s="305"/>
      <c r="AE184" s="305"/>
      <c r="AF184" s="305"/>
      <c r="AG184" s="305"/>
      <c r="AH184" s="305"/>
      <c r="AI184" s="305"/>
      <c r="AJ184" s="305"/>
      <c r="AK184" s="305"/>
      <c r="AL184" s="305"/>
      <c r="AM184" s="305"/>
      <c r="AN184" s="305"/>
      <c r="AO184" s="305"/>
      <c r="AP184" s="305"/>
      <c r="AQ184" s="305"/>
      <c r="AR184" s="185"/>
    </row>
    <row r="185" spans="5:63" ht="13.5" customHeight="1" x14ac:dyDescent="0.15">
      <c r="E185" s="185"/>
      <c r="G185" s="333" t="s">
        <v>310</v>
      </c>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c r="AP185" s="333"/>
      <c r="AQ185" s="333"/>
      <c r="AR185" s="185"/>
    </row>
    <row r="186" spans="5:63" ht="13.5" customHeight="1" x14ac:dyDescent="0.15">
      <c r="E186" s="185"/>
      <c r="G186" s="333" t="s">
        <v>311</v>
      </c>
      <c r="H186" s="333"/>
      <c r="I186" s="333"/>
      <c r="J186" s="333"/>
      <c r="K186" s="333"/>
      <c r="L186" s="333"/>
      <c r="M186" s="333"/>
      <c r="N186" s="333"/>
      <c r="O186" s="333"/>
      <c r="P186" s="333"/>
      <c r="Q186" s="333"/>
      <c r="R186" s="333"/>
      <c r="S186" s="333"/>
      <c r="T186" s="333"/>
      <c r="U186" s="333"/>
      <c r="V186" s="333"/>
      <c r="W186" s="333"/>
      <c r="X186" s="333"/>
      <c r="Y186" s="333"/>
      <c r="Z186" s="333"/>
      <c r="AA186" s="333"/>
      <c r="AB186" s="333"/>
      <c r="AC186" s="333"/>
      <c r="AD186" s="333"/>
      <c r="AE186" s="333"/>
      <c r="AF186" s="333"/>
      <c r="AG186" s="333"/>
      <c r="AH186" s="333"/>
      <c r="AI186" s="333"/>
      <c r="AJ186" s="333"/>
      <c r="AK186" s="333"/>
      <c r="AL186" s="333"/>
      <c r="AM186" s="333"/>
      <c r="AN186" s="333"/>
      <c r="AO186" s="333"/>
      <c r="AP186" s="333"/>
      <c r="AQ186" s="333"/>
      <c r="AR186" s="185"/>
    </row>
    <row r="187" spans="5:63" ht="7.5" customHeight="1" x14ac:dyDescent="0.15">
      <c r="E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row>
    <row r="188" spans="5:63" ht="11.65" customHeight="1" x14ac:dyDescent="0.15">
      <c r="E188" s="185"/>
      <c r="G188" s="185"/>
      <c r="H188" s="185"/>
      <c r="I188" s="185"/>
      <c r="J188" s="9"/>
      <c r="K188" s="185"/>
      <c r="L188" s="9"/>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O188" s="185"/>
      <c r="AP188" s="185"/>
      <c r="AQ188" s="185"/>
      <c r="AR188" s="185"/>
    </row>
    <row r="189" spans="5:63" ht="16.5" customHeight="1" x14ac:dyDescent="0.15">
      <c r="E189" s="185"/>
      <c r="F189" s="64" t="str">
        <f>IF(BK203=0,"４　貸付金の期間別内訳","４．貸付金の期間別内訳")</f>
        <v>４　貸付金の期間別内訳</v>
      </c>
      <c r="O189" s="553" t="str">
        <f>IF(BK203=0,"","エラー情報あり")</f>
        <v/>
      </c>
      <c r="P189" s="553"/>
      <c r="Q189" s="553"/>
      <c r="R189" s="553"/>
      <c r="S189" s="553"/>
      <c r="T189" s="553"/>
      <c r="U189" s="553"/>
      <c r="V189" s="553"/>
      <c r="W189" s="553"/>
      <c r="X189" s="553"/>
      <c r="Y189" s="553"/>
      <c r="Z189" s="553"/>
      <c r="AA189" s="553"/>
      <c r="AB189" s="553"/>
      <c r="AC189" s="553"/>
      <c r="AD189" s="553"/>
      <c r="AE189" s="553"/>
      <c r="AF189" s="553"/>
      <c r="AG189" s="553"/>
      <c r="AH189" s="553"/>
      <c r="AI189" s="553"/>
      <c r="AJ189" s="553"/>
      <c r="AK189" s="553"/>
      <c r="AL189" s="553"/>
      <c r="AM189" s="553"/>
      <c r="AN189" s="553"/>
      <c r="AO189" s="553"/>
      <c r="AP189" s="553"/>
      <c r="AQ189" s="553"/>
      <c r="AR189" s="185"/>
      <c r="AT189" s="148" t="str">
        <f>IF(BK203=0,"（表4）エラーなし","！（表4）エラー情報あり")</f>
        <v>（表4）エラーなし</v>
      </c>
    </row>
    <row r="190" spans="5:63" ht="7.5" customHeight="1" x14ac:dyDescent="0.15">
      <c r="E190" s="185"/>
      <c r="AO190" s="185"/>
      <c r="AP190" s="185"/>
      <c r="AQ190" s="185"/>
      <c r="AR190" s="185"/>
    </row>
    <row r="191" spans="5:63" ht="12.75" customHeight="1" thickBot="1" x14ac:dyDescent="0.2">
      <c r="E191" s="185"/>
      <c r="F191" s="339" t="s">
        <v>293</v>
      </c>
      <c r="G191" s="340"/>
      <c r="H191" s="340"/>
      <c r="I191" s="340"/>
      <c r="J191" s="340"/>
      <c r="K191" s="340"/>
      <c r="L191" s="340"/>
      <c r="M191" s="340"/>
      <c r="N191" s="340"/>
      <c r="O191" s="340"/>
      <c r="P191" s="340"/>
      <c r="Q191" s="341"/>
      <c r="R191" s="345" t="s">
        <v>97</v>
      </c>
      <c r="S191" s="346"/>
      <c r="T191" s="346"/>
      <c r="U191" s="346"/>
      <c r="V191" s="346"/>
      <c r="W191" s="346"/>
      <c r="X191" s="346"/>
      <c r="Y191" s="346"/>
      <c r="Z191" s="346"/>
      <c r="AA191" s="346"/>
      <c r="AB191" s="346"/>
      <c r="AC191" s="346"/>
      <c r="AD191" s="347"/>
      <c r="AE191" s="345" t="s">
        <v>78</v>
      </c>
      <c r="AF191" s="346"/>
      <c r="AG191" s="346"/>
      <c r="AH191" s="346"/>
      <c r="AI191" s="346"/>
      <c r="AJ191" s="346"/>
      <c r="AK191" s="346"/>
      <c r="AL191" s="346"/>
      <c r="AM191" s="380"/>
      <c r="AN191" s="380"/>
      <c r="AO191" s="380"/>
      <c r="AP191" s="380"/>
      <c r="AQ191" s="381"/>
      <c r="AR191" s="185"/>
    </row>
    <row r="192" spans="5:63" ht="12.75" customHeight="1" thickTop="1" thickBot="1" x14ac:dyDescent="0.2">
      <c r="E192" s="185"/>
      <c r="F192" s="342"/>
      <c r="G192" s="343"/>
      <c r="H192" s="343"/>
      <c r="I192" s="343"/>
      <c r="J192" s="343"/>
      <c r="K192" s="343"/>
      <c r="L192" s="343"/>
      <c r="M192" s="343"/>
      <c r="N192" s="343"/>
      <c r="O192" s="343"/>
      <c r="P192" s="343"/>
      <c r="Q192" s="344"/>
      <c r="R192" s="368"/>
      <c r="S192" s="369"/>
      <c r="T192" s="369"/>
      <c r="U192" s="369"/>
      <c r="V192" s="369"/>
      <c r="W192" s="369"/>
      <c r="X192" s="369"/>
      <c r="Y192" s="370"/>
      <c r="Z192" s="334" t="s">
        <v>79</v>
      </c>
      <c r="AA192" s="335"/>
      <c r="AB192" s="335"/>
      <c r="AC192" s="335"/>
      <c r="AD192" s="336"/>
      <c r="AE192" s="368"/>
      <c r="AF192" s="369"/>
      <c r="AG192" s="369"/>
      <c r="AH192" s="369"/>
      <c r="AI192" s="369"/>
      <c r="AJ192" s="369"/>
      <c r="AK192" s="369"/>
      <c r="AL192" s="370"/>
      <c r="AM192" s="287" t="s">
        <v>79</v>
      </c>
      <c r="AN192" s="288"/>
      <c r="AO192" s="288"/>
      <c r="AP192" s="288"/>
      <c r="AQ192" s="289"/>
      <c r="AR192" s="185"/>
      <c r="AZ192" s="258" t="s">
        <v>355</v>
      </c>
      <c r="BA192" s="258"/>
      <c r="BB192" s="258" t="s">
        <v>356</v>
      </c>
      <c r="BC192" s="258"/>
      <c r="BD192" s="258" t="s">
        <v>409</v>
      </c>
      <c r="BE192" s="258"/>
      <c r="BF192" s="258" t="s">
        <v>410</v>
      </c>
      <c r="BG192" s="258"/>
      <c r="BH192" s="258" t="s">
        <v>357</v>
      </c>
      <c r="BI192" s="258"/>
      <c r="BJ192" s="141"/>
      <c r="BK192" s="203" t="s">
        <v>521</v>
      </c>
    </row>
    <row r="193" spans="5:66" ht="12.75" customHeight="1" thickTop="1" thickBot="1" x14ac:dyDescent="0.2">
      <c r="E193" s="185"/>
      <c r="F193" s="29"/>
      <c r="G193" s="30"/>
      <c r="H193" s="30"/>
      <c r="I193" s="30"/>
      <c r="J193" s="30"/>
      <c r="K193" s="30"/>
      <c r="L193" s="30"/>
      <c r="M193" s="30"/>
      <c r="N193" s="30"/>
      <c r="O193" s="30"/>
      <c r="P193" s="30"/>
      <c r="Q193" s="31"/>
      <c r="R193" s="282" t="s">
        <v>70</v>
      </c>
      <c r="S193" s="283"/>
      <c r="T193" s="283"/>
      <c r="U193" s="283"/>
      <c r="V193" s="283"/>
      <c r="W193" s="283"/>
      <c r="X193" s="283"/>
      <c r="Y193" s="284"/>
      <c r="Z193" s="285" t="s">
        <v>71</v>
      </c>
      <c r="AA193" s="283"/>
      <c r="AB193" s="283"/>
      <c r="AC193" s="283"/>
      <c r="AD193" s="286"/>
      <c r="AE193" s="582" t="str">
        <f>$X$394</f>
        <v>百万円</v>
      </c>
      <c r="AF193" s="521"/>
      <c r="AG193" s="521"/>
      <c r="AH193" s="521"/>
      <c r="AI193" s="521"/>
      <c r="AJ193" s="521"/>
      <c r="AK193" s="521"/>
      <c r="AL193" s="554"/>
      <c r="AM193" s="285" t="s">
        <v>80</v>
      </c>
      <c r="AN193" s="283"/>
      <c r="AO193" s="283"/>
      <c r="AP193" s="283"/>
      <c r="AQ193" s="286"/>
      <c r="AS193" s="136" t="str">
        <f t="shared" ref="AS193:AS202" si="36">BK193</f>
        <v>　　（↓エラー情報↓）</v>
      </c>
      <c r="AV193" s="141" t="s">
        <v>438</v>
      </c>
      <c r="AW193" s="141" t="s">
        <v>439</v>
      </c>
      <c r="AZ193" s="180" t="s">
        <v>411</v>
      </c>
      <c r="BA193" s="179" t="s">
        <v>354</v>
      </c>
      <c r="BB193" s="180" t="s">
        <v>411</v>
      </c>
      <c r="BC193" s="179" t="s">
        <v>354</v>
      </c>
      <c r="BD193" s="180" t="s">
        <v>411</v>
      </c>
      <c r="BE193" s="179" t="s">
        <v>354</v>
      </c>
      <c r="BF193" s="180" t="s">
        <v>411</v>
      </c>
      <c r="BG193" s="179" t="s">
        <v>354</v>
      </c>
      <c r="BH193" s="180" t="s">
        <v>411</v>
      </c>
      <c r="BI193" s="179" t="s">
        <v>354</v>
      </c>
      <c r="BJ193" s="144"/>
      <c r="BK193" s="202" t="str">
        <f>IF(BK192="表示","　　（↓エラー情報↓）","")</f>
        <v>　　（↓エラー情報↓）</v>
      </c>
      <c r="BL193" s="141" t="s">
        <v>428</v>
      </c>
      <c r="BM193" s="141" t="s">
        <v>297</v>
      </c>
      <c r="BN193" s="141" t="s">
        <v>427</v>
      </c>
    </row>
    <row r="194" spans="5:66" ht="16.5" customHeight="1" x14ac:dyDescent="0.15">
      <c r="E194" s="185"/>
      <c r="F194" s="368" t="s">
        <v>116</v>
      </c>
      <c r="G194" s="369"/>
      <c r="H194" s="369"/>
      <c r="I194" s="369"/>
      <c r="J194" s="369"/>
      <c r="K194" s="369"/>
      <c r="L194" s="369"/>
      <c r="M194" s="369"/>
      <c r="N194" s="369"/>
      <c r="O194" s="369"/>
      <c r="P194" s="369"/>
      <c r="Q194" s="369"/>
      <c r="R194" s="296"/>
      <c r="S194" s="297"/>
      <c r="T194" s="297"/>
      <c r="U194" s="297"/>
      <c r="V194" s="297"/>
      <c r="W194" s="297"/>
      <c r="X194" s="297"/>
      <c r="Y194" s="298"/>
      <c r="Z194" s="277">
        <f>IF(OR(AV$201=0,AV194=0),0,ROUNDDOWN(R194/R$201*100,2))</f>
        <v>0</v>
      </c>
      <c r="AA194" s="278"/>
      <c r="AB194" s="278"/>
      <c r="AC194" s="278"/>
      <c r="AD194" s="279"/>
      <c r="AE194" s="296"/>
      <c r="AF194" s="297"/>
      <c r="AG194" s="297"/>
      <c r="AH194" s="297"/>
      <c r="AI194" s="297"/>
      <c r="AJ194" s="297"/>
      <c r="AK194" s="297"/>
      <c r="AL194" s="298"/>
      <c r="AM194" s="277">
        <f>IF(OR(AW$201=0,AW194=0),0,ROUNDDOWN(AE194/AE$201*100,2))</f>
        <v>0</v>
      </c>
      <c r="AN194" s="278"/>
      <c r="AO194" s="278"/>
      <c r="AP194" s="278"/>
      <c r="AQ194" s="307"/>
      <c r="AS194" s="136" t="str">
        <f t="shared" si="36"/>
        <v/>
      </c>
      <c r="AV194" s="207">
        <f>IF(R194="-",0,R194)</f>
        <v>0</v>
      </c>
      <c r="AW194" s="207">
        <f>IF(AE194="-",0,AE194)</f>
        <v>0</v>
      </c>
      <c r="AY194" s="152">
        <v>1</v>
      </c>
      <c r="AZ194" s="153" t="str">
        <f>CONCATENATE(IF(OR(R194="",R194="-"),"無","有"),IF(OR(AE194="",AE194="-"),"無","有"))</f>
        <v>無無</v>
      </c>
      <c r="BA194" s="154" t="str">
        <f t="shared" ref="BA194:BA202" si="37">IF(ISNA(VLOOKUP(AZ194,AZ$76:BA$92,2,FALSE))=TRUE,"",VLOOKUP(AZ194,AZ$76:BA$92,2,FALSE))</f>
        <v/>
      </c>
      <c r="BB194" s="155" t="s">
        <v>276</v>
      </c>
      <c r="BC194" s="156"/>
      <c r="BD194" s="153" t="str">
        <f t="shared" ref="BD194:BD201" si="38">IF(AZ194="有有",IF(AW194/AV194&gt;BL194,"高額","ok"),"-")</f>
        <v>-</v>
      </c>
      <c r="BE194" s="154" t="str">
        <f t="shared" ref="BE194:BE201" si="39">IF(ISNA(VLOOKUP(BD194,BD$76:BE$92,2,FALSE))=TRUE,"",VLOOKUP(BD194,BD$76:BE$92,2,FALSE))</f>
        <v/>
      </c>
      <c r="BF194" s="155" t="s">
        <v>276</v>
      </c>
      <c r="BG194" s="161"/>
      <c r="BH194" s="155" t="s">
        <v>276</v>
      </c>
      <c r="BI194" s="169"/>
      <c r="BJ194" s="141" t="str">
        <f t="shared" ref="BJ194:BJ202" si="40">IF(AND(BA194="",BC194="",BE194="",BG194="",BI194=""),"","←")</f>
        <v/>
      </c>
      <c r="BK194" s="159" t="str">
        <f>IF(BK$192="表示",CONCATENATE(BJ194,BA194,BC194,BE194,BG194,BI194),"")</f>
        <v/>
      </c>
      <c r="BL194" s="206">
        <f t="shared" ref="BL194:BL201" si="41">IF(Z$99="百万円",BM194,BN194)</f>
        <v>1000000</v>
      </c>
      <c r="BM194" s="206">
        <v>1000000</v>
      </c>
      <c r="BN194" s="206">
        <v>1000000000</v>
      </c>
    </row>
    <row r="195" spans="5:66" ht="16.5" customHeight="1" x14ac:dyDescent="0.15">
      <c r="E195" s="185"/>
      <c r="F195" s="23"/>
      <c r="G195" s="184"/>
      <c r="H195" s="192" t="s">
        <v>117</v>
      </c>
      <c r="I195" s="187" t="s">
        <v>118</v>
      </c>
      <c r="J195" s="184"/>
      <c r="K195" s="184"/>
      <c r="L195" s="192" t="s">
        <v>119</v>
      </c>
      <c r="M195" s="187" t="s">
        <v>120</v>
      </c>
      <c r="N195" s="184"/>
      <c r="O195" s="184"/>
      <c r="P195" s="184"/>
      <c r="Q195" s="184"/>
      <c r="R195" s="259"/>
      <c r="S195" s="260"/>
      <c r="T195" s="260"/>
      <c r="U195" s="260"/>
      <c r="V195" s="260"/>
      <c r="W195" s="260"/>
      <c r="X195" s="260"/>
      <c r="Y195" s="261"/>
      <c r="Z195" s="277">
        <f t="shared" ref="Z195:Z200" si="42">IF(OR(AV$201=0,AV195=0),0,ROUNDDOWN(R195/R$201*100,2))</f>
        <v>0</v>
      </c>
      <c r="AA195" s="278"/>
      <c r="AB195" s="278"/>
      <c r="AC195" s="278"/>
      <c r="AD195" s="279"/>
      <c r="AE195" s="259"/>
      <c r="AF195" s="260"/>
      <c r="AG195" s="260"/>
      <c r="AH195" s="260"/>
      <c r="AI195" s="260"/>
      <c r="AJ195" s="260"/>
      <c r="AK195" s="260"/>
      <c r="AL195" s="261"/>
      <c r="AM195" s="277">
        <f t="shared" ref="AM195:AM200" si="43">IF(OR(AW$201=0,AW195=0),0,ROUNDDOWN(AE195/AE$201*100,2))</f>
        <v>0</v>
      </c>
      <c r="AN195" s="278"/>
      <c r="AO195" s="278"/>
      <c r="AP195" s="278"/>
      <c r="AQ195" s="307"/>
      <c r="AS195" s="136" t="str">
        <f t="shared" si="36"/>
        <v/>
      </c>
      <c r="AV195" s="208">
        <f t="shared" ref="AV195:AV200" si="44">IF(R195="-",0,R195)</f>
        <v>0</v>
      </c>
      <c r="AW195" s="208">
        <f t="shared" ref="AW195:AW201" si="45">IF(AE195="-",0,AE195)</f>
        <v>0</v>
      </c>
      <c r="AY195" s="152">
        <v>2</v>
      </c>
      <c r="AZ195" s="157" t="str">
        <f t="shared" ref="AZ195:AZ201" si="46">CONCATENATE(IF(OR(R195="",R195="-"),"無","有"),IF(OR(AE195="",AE195="-"),"無","有"))</f>
        <v>無無</v>
      </c>
      <c r="BA195" s="154" t="str">
        <f t="shared" si="37"/>
        <v/>
      </c>
      <c r="BB195" s="160" t="s">
        <v>276</v>
      </c>
      <c r="BC195" s="161"/>
      <c r="BD195" s="157" t="str">
        <f t="shared" si="38"/>
        <v>-</v>
      </c>
      <c r="BE195" s="154" t="str">
        <f t="shared" si="39"/>
        <v/>
      </c>
      <c r="BF195" s="160" t="s">
        <v>276</v>
      </c>
      <c r="BG195" s="161"/>
      <c r="BH195" s="160" t="s">
        <v>276</v>
      </c>
      <c r="BI195" s="169"/>
      <c r="BJ195" s="141" t="str">
        <f t="shared" si="40"/>
        <v/>
      </c>
      <c r="BK195" s="170" t="str">
        <f t="shared" ref="BK195:BK202" si="47">IF(BK$192="表示",CONCATENATE(BJ195,BA195,BC195,BE195,BG195,BI195),"")</f>
        <v/>
      </c>
      <c r="BL195" s="206">
        <f t="shared" si="41"/>
        <v>1000000</v>
      </c>
      <c r="BM195" s="206">
        <v>1000000</v>
      </c>
      <c r="BN195" s="206">
        <v>1000000000</v>
      </c>
    </row>
    <row r="196" spans="5:66" ht="16.5" customHeight="1" x14ac:dyDescent="0.15">
      <c r="E196" s="185"/>
      <c r="F196" s="23"/>
      <c r="G196" s="184"/>
      <c r="H196" s="192" t="s">
        <v>121</v>
      </c>
      <c r="I196" s="356" t="s">
        <v>122</v>
      </c>
      <c r="J196" s="356"/>
      <c r="K196" s="184"/>
      <c r="L196" s="184" t="s">
        <v>123</v>
      </c>
      <c r="M196" s="356" t="s">
        <v>124</v>
      </c>
      <c r="N196" s="356"/>
      <c r="O196" s="187"/>
      <c r="P196" s="187"/>
      <c r="Q196" s="63"/>
      <c r="R196" s="259"/>
      <c r="S196" s="260"/>
      <c r="T196" s="260"/>
      <c r="U196" s="260"/>
      <c r="V196" s="260"/>
      <c r="W196" s="260"/>
      <c r="X196" s="260"/>
      <c r="Y196" s="261"/>
      <c r="Z196" s="277">
        <f t="shared" si="42"/>
        <v>0</v>
      </c>
      <c r="AA196" s="278"/>
      <c r="AB196" s="278"/>
      <c r="AC196" s="278"/>
      <c r="AD196" s="279"/>
      <c r="AE196" s="259"/>
      <c r="AF196" s="260"/>
      <c r="AG196" s="260"/>
      <c r="AH196" s="260"/>
      <c r="AI196" s="260"/>
      <c r="AJ196" s="260"/>
      <c r="AK196" s="260"/>
      <c r="AL196" s="261"/>
      <c r="AM196" s="277">
        <f t="shared" si="43"/>
        <v>0</v>
      </c>
      <c r="AN196" s="278"/>
      <c r="AO196" s="278"/>
      <c r="AP196" s="278"/>
      <c r="AQ196" s="307"/>
      <c r="AS196" s="136" t="str">
        <f t="shared" si="36"/>
        <v/>
      </c>
      <c r="AV196" s="208">
        <f t="shared" si="44"/>
        <v>0</v>
      </c>
      <c r="AW196" s="208">
        <f t="shared" si="45"/>
        <v>0</v>
      </c>
      <c r="AY196" s="152">
        <v>3</v>
      </c>
      <c r="AZ196" s="157" t="str">
        <f t="shared" si="46"/>
        <v>無無</v>
      </c>
      <c r="BA196" s="154" t="str">
        <f t="shared" si="37"/>
        <v/>
      </c>
      <c r="BB196" s="160" t="s">
        <v>276</v>
      </c>
      <c r="BC196" s="161"/>
      <c r="BD196" s="157" t="str">
        <f t="shared" si="38"/>
        <v>-</v>
      </c>
      <c r="BE196" s="154" t="str">
        <f t="shared" si="39"/>
        <v/>
      </c>
      <c r="BF196" s="160" t="s">
        <v>276</v>
      </c>
      <c r="BG196" s="161"/>
      <c r="BH196" s="160" t="s">
        <v>276</v>
      </c>
      <c r="BI196" s="169"/>
      <c r="BJ196" s="141" t="str">
        <f t="shared" si="40"/>
        <v/>
      </c>
      <c r="BK196" s="170" t="str">
        <f t="shared" si="47"/>
        <v/>
      </c>
      <c r="BL196" s="206">
        <f t="shared" si="41"/>
        <v>1000000</v>
      </c>
      <c r="BM196" s="206">
        <v>1000000</v>
      </c>
      <c r="BN196" s="206">
        <v>1000000000</v>
      </c>
    </row>
    <row r="197" spans="5:66" ht="16.5" customHeight="1" x14ac:dyDescent="0.15">
      <c r="E197" s="185"/>
      <c r="F197" s="23"/>
      <c r="G197" s="184"/>
      <c r="H197" s="192" t="s">
        <v>123</v>
      </c>
      <c r="I197" s="356" t="s">
        <v>122</v>
      </c>
      <c r="J197" s="356"/>
      <c r="K197" s="184"/>
      <c r="L197" s="184" t="s">
        <v>125</v>
      </c>
      <c r="M197" s="356" t="s">
        <v>124</v>
      </c>
      <c r="N197" s="356"/>
      <c r="O197" s="187"/>
      <c r="P197" s="187"/>
      <c r="Q197" s="184"/>
      <c r="R197" s="259"/>
      <c r="S197" s="260"/>
      <c r="T197" s="260"/>
      <c r="U197" s="260"/>
      <c r="V197" s="260"/>
      <c r="W197" s="260"/>
      <c r="X197" s="260"/>
      <c r="Y197" s="261"/>
      <c r="Z197" s="277">
        <f t="shared" si="42"/>
        <v>0</v>
      </c>
      <c r="AA197" s="278"/>
      <c r="AB197" s="278"/>
      <c r="AC197" s="278"/>
      <c r="AD197" s="279"/>
      <c r="AE197" s="259"/>
      <c r="AF197" s="260"/>
      <c r="AG197" s="260"/>
      <c r="AH197" s="260"/>
      <c r="AI197" s="260"/>
      <c r="AJ197" s="260"/>
      <c r="AK197" s="260"/>
      <c r="AL197" s="261"/>
      <c r="AM197" s="277">
        <f t="shared" si="43"/>
        <v>0</v>
      </c>
      <c r="AN197" s="278"/>
      <c r="AO197" s="278"/>
      <c r="AP197" s="278"/>
      <c r="AQ197" s="307"/>
      <c r="AS197" s="136" t="str">
        <f t="shared" si="36"/>
        <v/>
      </c>
      <c r="AV197" s="208">
        <f t="shared" si="44"/>
        <v>0</v>
      </c>
      <c r="AW197" s="208">
        <f t="shared" si="45"/>
        <v>0</v>
      </c>
      <c r="AY197" s="152">
        <v>4</v>
      </c>
      <c r="AZ197" s="157" t="str">
        <f t="shared" si="46"/>
        <v>無無</v>
      </c>
      <c r="BA197" s="154" t="str">
        <f t="shared" si="37"/>
        <v/>
      </c>
      <c r="BB197" s="160" t="s">
        <v>276</v>
      </c>
      <c r="BC197" s="161"/>
      <c r="BD197" s="157" t="str">
        <f t="shared" si="38"/>
        <v>-</v>
      </c>
      <c r="BE197" s="154" t="str">
        <f t="shared" si="39"/>
        <v/>
      </c>
      <c r="BF197" s="160" t="s">
        <v>276</v>
      </c>
      <c r="BG197" s="161"/>
      <c r="BH197" s="160" t="s">
        <v>276</v>
      </c>
      <c r="BI197" s="169"/>
      <c r="BJ197" s="141" t="str">
        <f t="shared" si="40"/>
        <v/>
      </c>
      <c r="BK197" s="170" t="str">
        <f t="shared" si="47"/>
        <v/>
      </c>
      <c r="BL197" s="206">
        <f t="shared" si="41"/>
        <v>1000000</v>
      </c>
      <c r="BM197" s="206">
        <v>1000000</v>
      </c>
      <c r="BN197" s="206">
        <v>1000000000</v>
      </c>
    </row>
    <row r="198" spans="5:66" ht="16.5" customHeight="1" x14ac:dyDescent="0.15">
      <c r="E198" s="185"/>
      <c r="F198" s="23"/>
      <c r="G198" s="192"/>
      <c r="H198" s="192" t="s">
        <v>125</v>
      </c>
      <c r="I198" s="356" t="s">
        <v>122</v>
      </c>
      <c r="J198" s="356"/>
      <c r="K198" s="184"/>
      <c r="L198" s="192" t="s">
        <v>126</v>
      </c>
      <c r="M198" s="356" t="s">
        <v>124</v>
      </c>
      <c r="N198" s="356"/>
      <c r="O198" s="187"/>
      <c r="P198" s="187"/>
      <c r="Q198" s="184"/>
      <c r="R198" s="259"/>
      <c r="S198" s="260"/>
      <c r="T198" s="260"/>
      <c r="U198" s="260"/>
      <c r="V198" s="260"/>
      <c r="W198" s="260"/>
      <c r="X198" s="260"/>
      <c r="Y198" s="261"/>
      <c r="Z198" s="277">
        <f t="shared" si="42"/>
        <v>0</v>
      </c>
      <c r="AA198" s="278"/>
      <c r="AB198" s="278"/>
      <c r="AC198" s="278"/>
      <c r="AD198" s="279"/>
      <c r="AE198" s="259"/>
      <c r="AF198" s="260"/>
      <c r="AG198" s="260"/>
      <c r="AH198" s="260"/>
      <c r="AI198" s="260"/>
      <c r="AJ198" s="260"/>
      <c r="AK198" s="260"/>
      <c r="AL198" s="261"/>
      <c r="AM198" s="277">
        <f t="shared" si="43"/>
        <v>0</v>
      </c>
      <c r="AN198" s="278"/>
      <c r="AO198" s="278"/>
      <c r="AP198" s="278"/>
      <c r="AQ198" s="307"/>
      <c r="AS198" s="136" t="str">
        <f t="shared" si="36"/>
        <v/>
      </c>
      <c r="AV198" s="208">
        <f t="shared" si="44"/>
        <v>0</v>
      </c>
      <c r="AW198" s="208">
        <f t="shared" si="45"/>
        <v>0</v>
      </c>
      <c r="AY198" s="152">
        <v>5</v>
      </c>
      <c r="AZ198" s="157" t="str">
        <f t="shared" si="46"/>
        <v>無無</v>
      </c>
      <c r="BA198" s="154" t="str">
        <f t="shared" si="37"/>
        <v/>
      </c>
      <c r="BB198" s="160" t="s">
        <v>276</v>
      </c>
      <c r="BC198" s="161"/>
      <c r="BD198" s="157" t="str">
        <f t="shared" si="38"/>
        <v>-</v>
      </c>
      <c r="BE198" s="154" t="str">
        <f t="shared" si="39"/>
        <v/>
      </c>
      <c r="BF198" s="160" t="s">
        <v>276</v>
      </c>
      <c r="BG198" s="161"/>
      <c r="BH198" s="160" t="s">
        <v>276</v>
      </c>
      <c r="BI198" s="169"/>
      <c r="BJ198" s="141" t="str">
        <f t="shared" si="40"/>
        <v/>
      </c>
      <c r="BK198" s="170" t="str">
        <f t="shared" si="47"/>
        <v/>
      </c>
      <c r="BL198" s="206">
        <f t="shared" si="41"/>
        <v>1000000</v>
      </c>
      <c r="BM198" s="206">
        <v>1000000</v>
      </c>
      <c r="BN198" s="206">
        <v>1000000000</v>
      </c>
    </row>
    <row r="199" spans="5:66" ht="16.5" customHeight="1" x14ac:dyDescent="0.15">
      <c r="E199" s="185"/>
      <c r="F199" s="24"/>
      <c r="G199" s="17"/>
      <c r="H199" s="33" t="s">
        <v>126</v>
      </c>
      <c r="I199" s="329" t="s">
        <v>122</v>
      </c>
      <c r="J199" s="329"/>
      <c r="K199" s="17"/>
      <c r="L199" s="17" t="s">
        <v>127</v>
      </c>
      <c r="M199" s="329" t="s">
        <v>124</v>
      </c>
      <c r="N199" s="329"/>
      <c r="O199" s="188"/>
      <c r="P199" s="188"/>
      <c r="Q199" s="17"/>
      <c r="R199" s="259"/>
      <c r="S199" s="260"/>
      <c r="T199" s="260"/>
      <c r="U199" s="260"/>
      <c r="V199" s="260"/>
      <c r="W199" s="260"/>
      <c r="X199" s="260"/>
      <c r="Y199" s="261"/>
      <c r="Z199" s="277">
        <f t="shared" si="42"/>
        <v>0</v>
      </c>
      <c r="AA199" s="278"/>
      <c r="AB199" s="278"/>
      <c r="AC199" s="278"/>
      <c r="AD199" s="279"/>
      <c r="AE199" s="259"/>
      <c r="AF199" s="260"/>
      <c r="AG199" s="260"/>
      <c r="AH199" s="260"/>
      <c r="AI199" s="260"/>
      <c r="AJ199" s="260"/>
      <c r="AK199" s="260"/>
      <c r="AL199" s="261"/>
      <c r="AM199" s="277">
        <f t="shared" si="43"/>
        <v>0</v>
      </c>
      <c r="AN199" s="278"/>
      <c r="AO199" s="278"/>
      <c r="AP199" s="278"/>
      <c r="AQ199" s="307"/>
      <c r="AS199" s="136" t="str">
        <f t="shared" si="36"/>
        <v/>
      </c>
      <c r="AV199" s="208">
        <f t="shared" si="44"/>
        <v>0</v>
      </c>
      <c r="AW199" s="208">
        <f t="shared" si="45"/>
        <v>0</v>
      </c>
      <c r="AY199" s="152">
        <v>6</v>
      </c>
      <c r="AZ199" s="157" t="str">
        <f t="shared" si="46"/>
        <v>無無</v>
      </c>
      <c r="BA199" s="154" t="str">
        <f>IF(ISNA(VLOOKUP(AZ199,AZ$76:BA$92,2,FALSE))=TRUE,"",VLOOKUP(AZ199,AZ$76:BA$92,2,FALSE))</f>
        <v/>
      </c>
      <c r="BB199" s="160" t="s">
        <v>276</v>
      </c>
      <c r="BC199" s="161"/>
      <c r="BD199" s="157" t="str">
        <f>IF(AZ199="有有",IF(AW199/AV199&gt;BL199,"高額","ok"),"-")</f>
        <v>-</v>
      </c>
      <c r="BE199" s="154" t="str">
        <f t="shared" si="39"/>
        <v/>
      </c>
      <c r="BF199" s="160" t="s">
        <v>276</v>
      </c>
      <c r="BG199" s="161"/>
      <c r="BH199" s="160" t="s">
        <v>276</v>
      </c>
      <c r="BI199" s="169"/>
      <c r="BJ199" s="141" t="str">
        <f t="shared" si="40"/>
        <v/>
      </c>
      <c r="BK199" s="170" t="str">
        <f t="shared" si="47"/>
        <v/>
      </c>
      <c r="BL199" s="206">
        <f t="shared" si="41"/>
        <v>1000000</v>
      </c>
      <c r="BM199" s="206">
        <v>1000000</v>
      </c>
      <c r="BN199" s="206">
        <v>1000000000</v>
      </c>
    </row>
    <row r="200" spans="5:66" ht="16.5" customHeight="1" x14ac:dyDescent="0.15">
      <c r="E200" s="185"/>
      <c r="F200" s="25"/>
      <c r="G200" s="19"/>
      <c r="H200" s="36" t="s">
        <v>127</v>
      </c>
      <c r="I200" s="193" t="s">
        <v>118</v>
      </c>
      <c r="J200" s="193"/>
      <c r="K200" s="19"/>
      <c r="L200" s="19"/>
      <c r="M200" s="36"/>
      <c r="N200" s="193"/>
      <c r="O200" s="193"/>
      <c r="P200" s="193"/>
      <c r="Q200" s="19"/>
      <c r="R200" s="330"/>
      <c r="S200" s="331"/>
      <c r="T200" s="331"/>
      <c r="U200" s="331"/>
      <c r="V200" s="331"/>
      <c r="W200" s="331"/>
      <c r="X200" s="331"/>
      <c r="Y200" s="332"/>
      <c r="Z200" s="277">
        <f t="shared" si="42"/>
        <v>0</v>
      </c>
      <c r="AA200" s="278"/>
      <c r="AB200" s="278"/>
      <c r="AC200" s="278"/>
      <c r="AD200" s="279"/>
      <c r="AE200" s="330"/>
      <c r="AF200" s="331"/>
      <c r="AG200" s="331"/>
      <c r="AH200" s="331"/>
      <c r="AI200" s="331"/>
      <c r="AJ200" s="331"/>
      <c r="AK200" s="331"/>
      <c r="AL200" s="332"/>
      <c r="AM200" s="277">
        <f t="shared" si="43"/>
        <v>0</v>
      </c>
      <c r="AN200" s="278"/>
      <c r="AO200" s="278"/>
      <c r="AP200" s="278"/>
      <c r="AQ200" s="307"/>
      <c r="AS200" s="136" t="str">
        <f t="shared" si="36"/>
        <v/>
      </c>
      <c r="AV200" s="209">
        <f t="shared" si="44"/>
        <v>0</v>
      </c>
      <c r="AW200" s="209">
        <f t="shared" si="45"/>
        <v>0</v>
      </c>
      <c r="AY200" s="152">
        <v>7</v>
      </c>
      <c r="AZ200" s="157" t="str">
        <f t="shared" si="46"/>
        <v>無無</v>
      </c>
      <c r="BA200" s="154" t="str">
        <f t="shared" si="37"/>
        <v/>
      </c>
      <c r="BB200" s="160" t="s">
        <v>276</v>
      </c>
      <c r="BC200" s="161"/>
      <c r="BD200" s="157" t="str">
        <f t="shared" si="38"/>
        <v>-</v>
      </c>
      <c r="BE200" s="154" t="str">
        <f t="shared" si="39"/>
        <v/>
      </c>
      <c r="BF200" s="160" t="s">
        <v>276</v>
      </c>
      <c r="BG200" s="161"/>
      <c r="BH200" s="160" t="s">
        <v>276</v>
      </c>
      <c r="BI200" s="169"/>
      <c r="BJ200" s="141" t="str">
        <f t="shared" si="40"/>
        <v/>
      </c>
      <c r="BK200" s="170" t="str">
        <f t="shared" si="47"/>
        <v/>
      </c>
      <c r="BL200" s="206">
        <f t="shared" si="41"/>
        <v>1000000</v>
      </c>
      <c r="BM200" s="206">
        <v>1000000</v>
      </c>
      <c r="BN200" s="206">
        <v>1000000000</v>
      </c>
    </row>
    <row r="201" spans="5:66" ht="16.5" customHeight="1" thickBot="1" x14ac:dyDescent="0.2">
      <c r="F201" s="26"/>
      <c r="G201" s="27"/>
      <c r="H201" s="34"/>
      <c r="I201" s="328" t="s">
        <v>128</v>
      </c>
      <c r="J201" s="328"/>
      <c r="K201" s="328"/>
      <c r="L201" s="328"/>
      <c r="M201" s="328"/>
      <c r="N201" s="328"/>
      <c r="O201" s="27"/>
      <c r="P201" s="27"/>
      <c r="Q201" s="27"/>
      <c r="R201" s="265"/>
      <c r="S201" s="266"/>
      <c r="T201" s="266"/>
      <c r="U201" s="266"/>
      <c r="V201" s="266"/>
      <c r="W201" s="266"/>
      <c r="X201" s="266"/>
      <c r="Y201" s="267"/>
      <c r="Z201" s="295">
        <v>100</v>
      </c>
      <c r="AA201" s="295"/>
      <c r="AB201" s="295"/>
      <c r="AC201" s="295"/>
      <c r="AD201" s="295"/>
      <c r="AE201" s="265"/>
      <c r="AF201" s="266"/>
      <c r="AG201" s="266"/>
      <c r="AH201" s="266"/>
      <c r="AI201" s="266"/>
      <c r="AJ201" s="266"/>
      <c r="AK201" s="266"/>
      <c r="AL201" s="267"/>
      <c r="AM201" s="295">
        <v>100</v>
      </c>
      <c r="AN201" s="295"/>
      <c r="AO201" s="295"/>
      <c r="AP201" s="295"/>
      <c r="AQ201" s="306"/>
      <c r="AS201" s="136" t="str">
        <f t="shared" si="36"/>
        <v/>
      </c>
      <c r="AV201" s="217">
        <f>IF(R201="-",0,R201)</f>
        <v>0</v>
      </c>
      <c r="AW201" s="217">
        <f t="shared" si="45"/>
        <v>0</v>
      </c>
      <c r="AY201" s="152">
        <v>8</v>
      </c>
      <c r="AZ201" s="157" t="str">
        <f t="shared" si="46"/>
        <v>無無</v>
      </c>
      <c r="BA201" s="154" t="str">
        <f>IF(ISNA(VLOOKUP(AZ201,AZ$76:BA$92,2,FALSE))=TRUE,"",VLOOKUP(AZ201,AZ$76:BA$92,2,FALSE))</f>
        <v/>
      </c>
      <c r="BB201" s="157" t="str">
        <f>CONCATENATE(IF(AV201=SUM(AV194:AV200),"合","不"),IF(AND(SUM(AW194:AW200)&lt;=AW201,AW201&lt;=(SUM(AW194:AW200)+7)),"合","不"))</f>
        <v>合合</v>
      </c>
      <c r="BC201" s="163" t="str">
        <f>IF(ISNA(VLOOKUP(BB201,BB$76:BC$92,2,FALSE))=TRUE,"",VLOOKUP(BB201,BB$76:BC$92,2,FALSE))</f>
        <v/>
      </c>
      <c r="BD201" s="157" t="str">
        <f t="shared" si="38"/>
        <v>-</v>
      </c>
      <c r="BE201" s="154" t="str">
        <f t="shared" si="39"/>
        <v/>
      </c>
      <c r="BF201" s="160" t="s">
        <v>276</v>
      </c>
      <c r="BG201" s="161"/>
      <c r="BH201" s="157" t="str">
        <f>IF(BG203=0,IF(R201=Q$109,IF(AE201=Z$109,"正正計","正誤計"),IF(AE201=Z$109,"誤正計","誤誤計")),"-")</f>
        <v>正正計</v>
      </c>
      <c r="BI201" s="167" t="str">
        <f>IF(ISNA(VLOOKUP(BH201,BH$76:BI$92,2,FALSE))=TRUE,"",VLOOKUP(BH201,BH$76:BI$92,2,FALSE))</f>
        <v/>
      </c>
      <c r="BJ201" s="141" t="str">
        <f t="shared" si="40"/>
        <v/>
      </c>
      <c r="BK201" s="170" t="str">
        <f t="shared" si="47"/>
        <v/>
      </c>
      <c r="BL201" s="206">
        <f t="shared" si="41"/>
        <v>1000000</v>
      </c>
      <c r="BM201" s="206">
        <v>1000000</v>
      </c>
      <c r="BN201" s="206">
        <v>1000000000</v>
      </c>
    </row>
    <row r="202" spans="5:66" ht="16.5" customHeight="1" thickBot="1" x14ac:dyDescent="0.2">
      <c r="E202" s="185"/>
      <c r="F202" s="325" t="s">
        <v>129</v>
      </c>
      <c r="G202" s="326"/>
      <c r="H202" s="326"/>
      <c r="I202" s="326"/>
      <c r="J202" s="326"/>
      <c r="K202" s="326"/>
      <c r="L202" s="326"/>
      <c r="M202" s="326"/>
      <c r="N202" s="326"/>
      <c r="O202" s="326"/>
      <c r="P202" s="326"/>
      <c r="Q202" s="326"/>
      <c r="R202" s="327"/>
      <c r="S202" s="327"/>
      <c r="T202" s="327"/>
      <c r="U202" s="327"/>
      <c r="V202" s="327"/>
      <c r="W202" s="327"/>
      <c r="X202" s="327"/>
      <c r="Y202" s="327"/>
      <c r="Z202" s="326"/>
      <c r="AA202" s="326"/>
      <c r="AB202" s="326"/>
      <c r="AC202" s="326"/>
      <c r="AD202" s="326"/>
      <c r="AE202" s="302"/>
      <c r="AF202" s="303"/>
      <c r="AG202" s="303"/>
      <c r="AH202" s="303"/>
      <c r="AI202" s="303"/>
      <c r="AJ202" s="304"/>
      <c r="AK202" s="308" t="s">
        <v>277</v>
      </c>
      <c r="AL202" s="309"/>
      <c r="AM202" s="319"/>
      <c r="AN202" s="319"/>
      <c r="AO202" s="319"/>
      <c r="AP202" s="319"/>
      <c r="AQ202" s="320"/>
      <c r="AS202" s="136" t="str">
        <f t="shared" si="36"/>
        <v/>
      </c>
      <c r="AW202" s="217">
        <f>IF(AE202="-",0,AE202)</f>
        <v>0</v>
      </c>
      <c r="AY202" s="152">
        <v>9</v>
      </c>
      <c r="AZ202" s="164" t="str">
        <f>CONCATENATE(IF(OR(R201="",R201="-"),"無","有"),IF(OR(AE202="",AE202="-"),"無期","有期"))</f>
        <v>無無期</v>
      </c>
      <c r="BA202" s="154" t="str">
        <f t="shared" si="37"/>
        <v/>
      </c>
      <c r="BB202" s="164" t="str">
        <f>IF(SUM(AV194:AV200)=0,"-",IF(AND((BB203-10)&lt;AE202,AE202&lt;(BB203+10)),"ok","期間"))</f>
        <v>-</v>
      </c>
      <c r="BC202" s="163" t="str">
        <f>IF(ISNA(VLOOKUP(BB202,BB$76:BC$92,2,FALSE))=TRUE,"",VLOOKUP(BB202,BB$76:BC$92,2,FALSE))</f>
        <v/>
      </c>
      <c r="BD202" s="165" t="s">
        <v>276</v>
      </c>
      <c r="BE202" s="161"/>
      <c r="BF202" s="165" t="s">
        <v>276</v>
      </c>
      <c r="BG202" s="161"/>
      <c r="BH202" s="165" t="s">
        <v>276</v>
      </c>
      <c r="BI202" s="169"/>
      <c r="BJ202" s="141" t="str">
        <f t="shared" si="40"/>
        <v/>
      </c>
      <c r="BK202" s="201" t="str">
        <f t="shared" si="47"/>
        <v/>
      </c>
      <c r="BL202" s="177"/>
      <c r="BM202" s="177"/>
      <c r="BN202" s="177"/>
    </row>
    <row r="203" spans="5:66" ht="16.5" customHeight="1" thickBot="1" x14ac:dyDescent="0.2">
      <c r="E203" s="185"/>
      <c r="AP203" s="185"/>
      <c r="AQ203" s="185"/>
      <c r="AR203" s="185" t="s">
        <v>211</v>
      </c>
      <c r="AZ203" s="168">
        <f>COUNTIF(AZ194:AZ202,"無無")</f>
        <v>8</v>
      </c>
      <c r="BA203" s="167" t="str">
        <f>IF(AZ203=AY202,"｢該当なし」","")</f>
        <v/>
      </c>
      <c r="BB203" s="141" t="str">
        <f>IF(SUM(AV194:AV200)=0,"-",(AV194*0.5+AV195*2.5+AV196*7.5+AV197*12.5+AV198*17.5+AV199*22.5+AV200*30)/AV201)</f>
        <v>-</v>
      </c>
      <c r="BC203" s="139"/>
      <c r="BD203" s="139"/>
      <c r="BE203" s="139"/>
      <c r="BF203" s="166" t="s">
        <v>425</v>
      </c>
      <c r="BG203" s="149">
        <f>(4*AY202)-(COUNTIF(BA194:BA202,"")+COUNTIF(BC194:BC202,"")+COUNTIF(BE194:BE202,"")+COUNTIF(BG194:BG202,""))</f>
        <v>0</v>
      </c>
      <c r="BH203" s="139"/>
      <c r="BI203" s="139"/>
      <c r="BJ203" s="166" t="s">
        <v>426</v>
      </c>
      <c r="BK203" s="149">
        <f>AY202-COUNTIF(BJ194:BJ202,"")</f>
        <v>0</v>
      </c>
    </row>
    <row r="204" spans="5:66" ht="16.5" customHeight="1" x14ac:dyDescent="0.15">
      <c r="E204" s="185"/>
      <c r="F204" s="185" t="s">
        <v>54</v>
      </c>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t="s">
        <v>211</v>
      </c>
    </row>
    <row r="205" spans="5:66" ht="15" customHeight="1" x14ac:dyDescent="0.15">
      <c r="E205" s="185"/>
      <c r="F205" s="185"/>
      <c r="G205" s="333" t="s">
        <v>330</v>
      </c>
      <c r="H205" s="333"/>
      <c r="I205" s="333"/>
      <c r="J205" s="333"/>
      <c r="K205" s="333"/>
      <c r="L205" s="333"/>
      <c r="M205" s="333"/>
      <c r="N205" s="333"/>
      <c r="O205" s="333"/>
      <c r="P205" s="333"/>
      <c r="Q205" s="333"/>
      <c r="R205" s="333"/>
      <c r="S205" s="333"/>
      <c r="T205" s="333"/>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c r="AQ205" s="333"/>
      <c r="AR205" s="185" t="s">
        <v>211</v>
      </c>
    </row>
    <row r="206" spans="5:66" ht="15" customHeight="1" x14ac:dyDescent="0.15">
      <c r="E206" s="185"/>
      <c r="F206" s="185"/>
      <c r="G206" s="333" t="s">
        <v>329</v>
      </c>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c r="AP206" s="333"/>
      <c r="AQ206" s="333"/>
      <c r="AR206" s="185" t="s">
        <v>211</v>
      </c>
    </row>
    <row r="207" spans="5:66" ht="15" customHeight="1" x14ac:dyDescent="0.15">
      <c r="E207" s="185"/>
      <c r="F207" s="185"/>
      <c r="G207" s="305" t="s">
        <v>331</v>
      </c>
      <c r="H207" s="305"/>
      <c r="I207" s="305"/>
      <c r="J207" s="305"/>
      <c r="K207" s="305"/>
      <c r="L207" s="305"/>
      <c r="M207" s="305"/>
      <c r="N207" s="305"/>
      <c r="O207" s="305"/>
      <c r="P207" s="305"/>
      <c r="Q207" s="305"/>
      <c r="R207" s="305"/>
      <c r="S207" s="305"/>
      <c r="T207" s="305"/>
      <c r="U207" s="305"/>
      <c r="V207" s="305"/>
      <c r="W207" s="305"/>
      <c r="X207" s="305"/>
      <c r="Y207" s="305"/>
      <c r="Z207" s="305"/>
      <c r="AA207" s="305"/>
      <c r="AB207" s="305"/>
      <c r="AC207" s="305"/>
      <c r="AD207" s="305"/>
      <c r="AE207" s="305"/>
      <c r="AF207" s="305"/>
      <c r="AG207" s="305"/>
      <c r="AH207" s="305"/>
      <c r="AI207" s="305"/>
      <c r="AJ207" s="305"/>
      <c r="AK207" s="305"/>
      <c r="AL207" s="305"/>
      <c r="AM207" s="305"/>
      <c r="AN207" s="305"/>
      <c r="AO207" s="305"/>
      <c r="AP207" s="305"/>
      <c r="AQ207" s="305"/>
      <c r="AR207" s="185"/>
    </row>
    <row r="208" spans="5:66" ht="15" customHeight="1" x14ac:dyDescent="0.15">
      <c r="E208" s="185"/>
      <c r="F208" s="185"/>
      <c r="G208" s="305"/>
      <c r="H208" s="305"/>
      <c r="I208" s="305"/>
      <c r="J208" s="305"/>
      <c r="K208" s="305"/>
      <c r="L208" s="305"/>
      <c r="M208" s="305"/>
      <c r="N208" s="305"/>
      <c r="O208" s="305"/>
      <c r="P208" s="305"/>
      <c r="Q208" s="305"/>
      <c r="R208" s="305"/>
      <c r="S208" s="305"/>
      <c r="T208" s="305"/>
      <c r="U208" s="305"/>
      <c r="V208" s="305"/>
      <c r="W208" s="305"/>
      <c r="X208" s="305"/>
      <c r="Y208" s="305"/>
      <c r="Z208" s="305"/>
      <c r="AA208" s="305"/>
      <c r="AB208" s="305"/>
      <c r="AC208" s="305"/>
      <c r="AD208" s="305"/>
      <c r="AE208" s="305"/>
      <c r="AF208" s="305"/>
      <c r="AG208" s="305"/>
      <c r="AH208" s="305"/>
      <c r="AI208" s="305"/>
      <c r="AJ208" s="305"/>
      <c r="AK208" s="305"/>
      <c r="AL208" s="305"/>
      <c r="AM208" s="305"/>
      <c r="AN208" s="305"/>
      <c r="AO208" s="305"/>
      <c r="AP208" s="305"/>
      <c r="AQ208" s="305"/>
      <c r="AR208" s="38"/>
    </row>
    <row r="209" spans="5:66" ht="15" customHeight="1" x14ac:dyDescent="0.15">
      <c r="E209" s="185"/>
      <c r="F209" s="185"/>
      <c r="G209" s="305"/>
      <c r="H209" s="305"/>
      <c r="I209" s="305"/>
      <c r="J209" s="305"/>
      <c r="K209" s="305"/>
      <c r="L209" s="305"/>
      <c r="M209" s="305"/>
      <c r="N209" s="305"/>
      <c r="O209" s="305"/>
      <c r="P209" s="305"/>
      <c r="Q209" s="305"/>
      <c r="R209" s="305"/>
      <c r="S209" s="305"/>
      <c r="T209" s="305"/>
      <c r="U209" s="305"/>
      <c r="V209" s="305"/>
      <c r="W209" s="305"/>
      <c r="X209" s="305"/>
      <c r="Y209" s="305"/>
      <c r="Z209" s="305"/>
      <c r="AA209" s="305"/>
      <c r="AB209" s="305"/>
      <c r="AC209" s="305"/>
      <c r="AD209" s="305"/>
      <c r="AE209" s="305"/>
      <c r="AF209" s="305"/>
      <c r="AG209" s="305"/>
      <c r="AH209" s="305"/>
      <c r="AI209" s="305"/>
      <c r="AJ209" s="305"/>
      <c r="AK209" s="305"/>
      <c r="AL209" s="305"/>
      <c r="AM209" s="305"/>
      <c r="AN209" s="305"/>
      <c r="AO209" s="305"/>
      <c r="AP209" s="305"/>
      <c r="AQ209" s="305"/>
      <c r="AR209" s="185"/>
    </row>
    <row r="210" spans="5:66" ht="15" customHeight="1" x14ac:dyDescent="0.15">
      <c r="E210" s="185"/>
      <c r="F210" s="185"/>
      <c r="G210" s="333" t="s">
        <v>332</v>
      </c>
      <c r="H210" s="333"/>
      <c r="I210" s="333"/>
      <c r="J210" s="333"/>
      <c r="K210" s="333"/>
      <c r="L210" s="333"/>
      <c r="M210" s="333"/>
      <c r="N210" s="333"/>
      <c r="O210" s="333"/>
      <c r="P210" s="333"/>
      <c r="Q210" s="333"/>
      <c r="R210" s="333"/>
      <c r="S210" s="333"/>
      <c r="T210" s="333"/>
      <c r="U210" s="333"/>
      <c r="V210" s="333"/>
      <c r="W210" s="333"/>
      <c r="X210" s="333"/>
      <c r="Y210" s="333"/>
      <c r="Z210" s="333"/>
      <c r="AA210" s="333"/>
      <c r="AB210" s="333"/>
      <c r="AC210" s="333"/>
      <c r="AD210" s="333"/>
      <c r="AE210" s="333"/>
      <c r="AF210" s="333"/>
      <c r="AG210" s="333"/>
      <c r="AH210" s="333"/>
      <c r="AI210" s="333"/>
      <c r="AJ210" s="333"/>
      <c r="AK210" s="333"/>
      <c r="AL210" s="333"/>
      <c r="AM210" s="333"/>
      <c r="AN210" s="333"/>
      <c r="AO210" s="333"/>
      <c r="AP210" s="333"/>
      <c r="AQ210" s="333"/>
      <c r="AR210" s="185"/>
    </row>
    <row r="212" spans="5:66" ht="16.5" customHeight="1" x14ac:dyDescent="0.15">
      <c r="F212" s="64" t="str">
        <f>IF(BK224=0,"５　貸付金の金利別内訳","５．貸付金の金利別内訳")</f>
        <v>５　貸付金の金利別内訳</v>
      </c>
      <c r="O212" s="553" t="str">
        <f>IF(BK224=0,"","エラー情報あり")</f>
        <v/>
      </c>
      <c r="P212" s="553"/>
      <c r="Q212" s="553"/>
      <c r="R212" s="553"/>
      <c r="S212" s="553"/>
      <c r="T212" s="553"/>
      <c r="U212" s="553"/>
      <c r="V212" s="553"/>
      <c r="W212" s="553"/>
      <c r="X212" s="553"/>
      <c r="Y212" s="553"/>
      <c r="Z212" s="553"/>
      <c r="AA212" s="553"/>
      <c r="AB212" s="553"/>
      <c r="AC212" s="553"/>
      <c r="AD212" s="553"/>
      <c r="AE212" s="553"/>
      <c r="AF212" s="553"/>
      <c r="AG212" s="553"/>
      <c r="AH212" s="553"/>
      <c r="AI212" s="553"/>
      <c r="AJ212" s="553"/>
      <c r="AK212" s="553"/>
      <c r="AL212" s="553"/>
      <c r="AM212" s="553"/>
      <c r="AN212" s="553"/>
      <c r="AO212" s="553"/>
      <c r="AP212" s="553"/>
      <c r="AQ212" s="553"/>
      <c r="AT212" s="148" t="str">
        <f>IF(BK224=0,"（表5）エラーなし","！（表5）エラー情報あり")</f>
        <v>（表5）エラーなし</v>
      </c>
    </row>
    <row r="213" spans="5:66" ht="7.5" customHeight="1" x14ac:dyDescent="0.15"/>
    <row r="214" spans="5:66" ht="16.5" customHeight="1" thickBot="1" x14ac:dyDescent="0.2">
      <c r="E214" s="185"/>
      <c r="F214" s="482" t="s">
        <v>294</v>
      </c>
      <c r="G214" s="483"/>
      <c r="H214" s="483"/>
      <c r="I214" s="483"/>
      <c r="J214" s="483"/>
      <c r="K214" s="483"/>
      <c r="L214" s="483"/>
      <c r="M214" s="483"/>
      <c r="N214" s="483"/>
      <c r="O214" s="483"/>
      <c r="P214" s="483"/>
      <c r="Q214" s="506"/>
      <c r="R214" s="508" t="s">
        <v>97</v>
      </c>
      <c r="S214" s="487"/>
      <c r="T214" s="487"/>
      <c r="U214" s="487"/>
      <c r="V214" s="487"/>
      <c r="W214" s="487"/>
      <c r="X214" s="487"/>
      <c r="Y214" s="487"/>
      <c r="Z214" s="488"/>
      <c r="AA214" s="488"/>
      <c r="AB214" s="488"/>
      <c r="AC214" s="488"/>
      <c r="AD214" s="509"/>
      <c r="AE214" s="345" t="s">
        <v>78</v>
      </c>
      <c r="AF214" s="346"/>
      <c r="AG214" s="346"/>
      <c r="AH214" s="346"/>
      <c r="AI214" s="346"/>
      <c r="AJ214" s="346"/>
      <c r="AK214" s="346"/>
      <c r="AL214" s="346"/>
      <c r="AM214" s="346"/>
      <c r="AN214" s="346"/>
      <c r="AO214" s="346"/>
      <c r="AP214" s="346"/>
      <c r="AQ214" s="347"/>
      <c r="AR214" s="185"/>
    </row>
    <row r="215" spans="5:66" ht="16.5" customHeight="1" thickTop="1" thickBot="1" x14ac:dyDescent="0.2">
      <c r="E215" s="185"/>
      <c r="F215" s="484"/>
      <c r="G215" s="485"/>
      <c r="H215" s="485"/>
      <c r="I215" s="485"/>
      <c r="J215" s="485"/>
      <c r="K215" s="485"/>
      <c r="L215" s="485"/>
      <c r="M215" s="485"/>
      <c r="N215" s="485"/>
      <c r="O215" s="485"/>
      <c r="P215" s="485"/>
      <c r="Q215" s="507"/>
      <c r="R215" s="371"/>
      <c r="S215" s="371"/>
      <c r="T215" s="371"/>
      <c r="U215" s="371"/>
      <c r="V215" s="371"/>
      <c r="W215" s="327"/>
      <c r="X215" s="327"/>
      <c r="Y215" s="490"/>
      <c r="Z215" s="287" t="s">
        <v>79</v>
      </c>
      <c r="AA215" s="321"/>
      <c r="AB215" s="321"/>
      <c r="AC215" s="321"/>
      <c r="AD215" s="321"/>
      <c r="AE215" s="387"/>
      <c r="AF215" s="371"/>
      <c r="AG215" s="371"/>
      <c r="AH215" s="371"/>
      <c r="AI215" s="371"/>
      <c r="AJ215" s="371"/>
      <c r="AK215" s="371"/>
      <c r="AL215" s="371"/>
      <c r="AM215" s="334" t="s">
        <v>79</v>
      </c>
      <c r="AN215" s="335"/>
      <c r="AO215" s="335"/>
      <c r="AP215" s="335"/>
      <c r="AQ215" s="336"/>
      <c r="AR215" s="185"/>
      <c r="AZ215" s="258" t="s">
        <v>355</v>
      </c>
      <c r="BA215" s="258"/>
      <c r="BB215" s="258" t="s">
        <v>356</v>
      </c>
      <c r="BC215" s="258"/>
      <c r="BD215" s="258" t="s">
        <v>409</v>
      </c>
      <c r="BE215" s="258"/>
      <c r="BF215" s="258" t="s">
        <v>410</v>
      </c>
      <c r="BG215" s="258"/>
      <c r="BH215" s="258" t="s">
        <v>357</v>
      </c>
      <c r="BI215" s="258"/>
      <c r="BJ215" s="141"/>
      <c r="BK215" s="203" t="s">
        <v>521</v>
      </c>
    </row>
    <row r="216" spans="5:66" ht="16.5" customHeight="1" thickTop="1" thickBot="1" x14ac:dyDescent="0.2">
      <c r="E216" s="185"/>
      <c r="F216" s="39"/>
      <c r="G216" s="346"/>
      <c r="H216" s="346"/>
      <c r="I216" s="346"/>
      <c r="J216" s="346"/>
      <c r="K216" s="346"/>
      <c r="L216" s="346"/>
      <c r="M216" s="346"/>
      <c r="N216" s="346"/>
      <c r="O216" s="346"/>
      <c r="P216" s="346"/>
      <c r="Q216" s="40"/>
      <c r="R216" s="323" t="s">
        <v>70</v>
      </c>
      <c r="S216" s="323"/>
      <c r="T216" s="323"/>
      <c r="U216" s="323"/>
      <c r="V216" s="323"/>
      <c r="W216" s="547"/>
      <c r="X216" s="547"/>
      <c r="Y216" s="548"/>
      <c r="Z216" s="322" t="s">
        <v>71</v>
      </c>
      <c r="AA216" s="549"/>
      <c r="AB216" s="549"/>
      <c r="AC216" s="549"/>
      <c r="AD216" s="549"/>
      <c r="AE216" s="503" t="str">
        <f>$X$394</f>
        <v>百万円</v>
      </c>
      <c r="AF216" s="504"/>
      <c r="AG216" s="504"/>
      <c r="AH216" s="504"/>
      <c r="AI216" s="504"/>
      <c r="AJ216" s="504"/>
      <c r="AK216" s="504"/>
      <c r="AL216" s="504"/>
      <c r="AM216" s="322" t="s">
        <v>80</v>
      </c>
      <c r="AN216" s="323"/>
      <c r="AO216" s="323"/>
      <c r="AP216" s="323"/>
      <c r="AQ216" s="324"/>
      <c r="AS216" s="136" t="str">
        <f t="shared" ref="AS216:AS223" si="48">BK216</f>
        <v>　　（↓エラー情報↓）</v>
      </c>
      <c r="AV216" s="141" t="s">
        <v>438</v>
      </c>
      <c r="AW216" s="141" t="s">
        <v>439</v>
      </c>
      <c r="AZ216" s="180" t="s">
        <v>411</v>
      </c>
      <c r="BA216" s="179" t="s">
        <v>354</v>
      </c>
      <c r="BB216" s="180" t="s">
        <v>411</v>
      </c>
      <c r="BC216" s="179" t="s">
        <v>354</v>
      </c>
      <c r="BD216" s="180" t="s">
        <v>411</v>
      </c>
      <c r="BE216" s="179" t="s">
        <v>354</v>
      </c>
      <c r="BF216" s="180" t="s">
        <v>411</v>
      </c>
      <c r="BG216" s="179" t="s">
        <v>354</v>
      </c>
      <c r="BH216" s="180" t="s">
        <v>411</v>
      </c>
      <c r="BI216" s="179" t="s">
        <v>354</v>
      </c>
      <c r="BJ216" s="144"/>
      <c r="BK216" s="202" t="str">
        <f>IF(BK215="表示","　　（↓エラー情報↓）","")</f>
        <v>　　（↓エラー情報↓）</v>
      </c>
      <c r="BL216" s="141" t="s">
        <v>428</v>
      </c>
      <c r="BM216" s="141" t="s">
        <v>297</v>
      </c>
      <c r="BN216" s="141" t="s">
        <v>427</v>
      </c>
    </row>
    <row r="217" spans="5:66" ht="16.5" customHeight="1" x14ac:dyDescent="0.15">
      <c r="E217" s="185"/>
      <c r="F217" s="22"/>
      <c r="G217" s="505" t="s">
        <v>131</v>
      </c>
      <c r="H217" s="505"/>
      <c r="I217" s="505"/>
      <c r="J217" s="505"/>
      <c r="K217" s="505"/>
      <c r="L217" s="505"/>
      <c r="M217" s="505"/>
      <c r="N217" s="505"/>
      <c r="O217" s="505"/>
      <c r="P217" s="505"/>
      <c r="Q217" s="196"/>
      <c r="R217" s="296"/>
      <c r="S217" s="297"/>
      <c r="T217" s="297"/>
      <c r="U217" s="297"/>
      <c r="V217" s="297"/>
      <c r="W217" s="297"/>
      <c r="X217" s="297"/>
      <c r="Y217" s="298"/>
      <c r="Z217" s="277">
        <f t="shared" ref="Z217:Z222" si="49">IF(OR(AV$223=0,AV217=0),0,ROUNDDOWN(R217/R$223*100,2))</f>
        <v>0</v>
      </c>
      <c r="AA217" s="278"/>
      <c r="AB217" s="278"/>
      <c r="AC217" s="278"/>
      <c r="AD217" s="279"/>
      <c r="AE217" s="296"/>
      <c r="AF217" s="297"/>
      <c r="AG217" s="297"/>
      <c r="AH217" s="297"/>
      <c r="AI217" s="297"/>
      <c r="AJ217" s="297"/>
      <c r="AK217" s="297"/>
      <c r="AL217" s="298"/>
      <c r="AM217" s="277">
        <f t="shared" ref="AM217:AM222" si="50">IF(OR(AW$223=0,AW217=0),0,ROUNDDOWN(AE217/AE$223*100,2))</f>
        <v>0</v>
      </c>
      <c r="AN217" s="278"/>
      <c r="AO217" s="278"/>
      <c r="AP217" s="278"/>
      <c r="AQ217" s="307"/>
      <c r="AS217" s="136" t="str">
        <f t="shared" si="48"/>
        <v/>
      </c>
      <c r="AV217" s="207">
        <f t="shared" ref="AV217:AV223" si="51">IF(R217="-",0,R217)</f>
        <v>0</v>
      </c>
      <c r="AW217" s="207">
        <f t="shared" ref="AW217:AW223" si="52">IF(AE217="-",0,AE217)</f>
        <v>0</v>
      </c>
      <c r="AY217" s="137">
        <v>1</v>
      </c>
      <c r="AZ217" s="153" t="str">
        <f t="shared" ref="AZ217:AZ222" si="53">CONCATENATE(IF(OR(R217="",R217="-"),"無","有"),IF(OR(AE217="",AE217="-"),"無","有"))</f>
        <v>無無</v>
      </c>
      <c r="BA217" s="154" t="str">
        <f t="shared" ref="BA217:BA223" si="54">IF(ISNA(VLOOKUP(AZ217,AZ$76:BA$92,2,FALSE))=TRUE,"",VLOOKUP(AZ217,AZ$76:BA$92,2,FALSE))</f>
        <v/>
      </c>
      <c r="BB217" s="155" t="s">
        <v>276</v>
      </c>
      <c r="BC217" s="156"/>
      <c r="BD217" s="153" t="str">
        <f t="shared" ref="BD217:BD223" si="55">IF(AZ217="有有",IF(AW217/AV217&gt;BL217,"高額","ok"),"-")</f>
        <v>-</v>
      </c>
      <c r="BE217" s="154" t="str">
        <f t="shared" ref="BE217:BE223" si="56">IF(ISNA(VLOOKUP(BD217,BD$76:BE$92,2,FALSE))=TRUE,"",VLOOKUP(BD217,BD$76:BE$92,2,FALSE))</f>
        <v/>
      </c>
      <c r="BF217" s="155" t="s">
        <v>276</v>
      </c>
      <c r="BG217" s="161"/>
      <c r="BH217" s="155" t="s">
        <v>276</v>
      </c>
      <c r="BI217" s="156"/>
      <c r="BJ217" s="227" t="str">
        <f t="shared" ref="BJ217:BJ223" si="57">IF(AND(BA217="",BC217="",BE217="",BG217="",BI217=""),"","←")</f>
        <v/>
      </c>
      <c r="BK217" s="159" t="str">
        <f>IF(BK$215="表示",CONCATENATE(BJ217,BA217,BC217,BE217,BG217,BI217),"")</f>
        <v/>
      </c>
      <c r="BL217" s="206">
        <f t="shared" ref="BL217:BL223" si="58">IF(Z$99="百万円",BM217,BN217)</f>
        <v>1000000</v>
      </c>
      <c r="BM217" s="206">
        <v>1000000</v>
      </c>
      <c r="BN217" s="206">
        <v>1000000000</v>
      </c>
    </row>
    <row r="218" spans="5:66" ht="16.5" customHeight="1" x14ac:dyDescent="0.15">
      <c r="E218" s="185"/>
      <c r="F218" s="22"/>
      <c r="G218" s="312" t="s">
        <v>132</v>
      </c>
      <c r="H218" s="312"/>
      <c r="I218" s="312"/>
      <c r="J218" s="312"/>
      <c r="K218" s="312"/>
      <c r="L218" s="312"/>
      <c r="M218" s="312"/>
      <c r="N218" s="312"/>
      <c r="O218" s="312"/>
      <c r="P218" s="312"/>
      <c r="Q218" s="196"/>
      <c r="R218" s="259"/>
      <c r="S218" s="260"/>
      <c r="T218" s="260"/>
      <c r="U218" s="260"/>
      <c r="V218" s="260"/>
      <c r="W218" s="260"/>
      <c r="X218" s="260"/>
      <c r="Y218" s="261"/>
      <c r="Z218" s="277">
        <f t="shared" si="49"/>
        <v>0</v>
      </c>
      <c r="AA218" s="278"/>
      <c r="AB218" s="278"/>
      <c r="AC218" s="278"/>
      <c r="AD218" s="279"/>
      <c r="AE218" s="259"/>
      <c r="AF218" s="260"/>
      <c r="AG218" s="260"/>
      <c r="AH218" s="260"/>
      <c r="AI218" s="260"/>
      <c r="AJ218" s="260"/>
      <c r="AK218" s="260"/>
      <c r="AL218" s="261"/>
      <c r="AM218" s="277">
        <f t="shared" si="50"/>
        <v>0</v>
      </c>
      <c r="AN218" s="278"/>
      <c r="AO218" s="278"/>
      <c r="AP218" s="278"/>
      <c r="AQ218" s="307"/>
      <c r="AS218" s="136" t="str">
        <f t="shared" si="48"/>
        <v/>
      </c>
      <c r="AV218" s="208">
        <f t="shared" si="51"/>
        <v>0</v>
      </c>
      <c r="AW218" s="208">
        <f t="shared" si="52"/>
        <v>0</v>
      </c>
      <c r="AY218" s="137">
        <v>2</v>
      </c>
      <c r="AZ218" s="157" t="str">
        <f t="shared" si="53"/>
        <v>無無</v>
      </c>
      <c r="BA218" s="154" t="str">
        <f t="shared" si="54"/>
        <v/>
      </c>
      <c r="BB218" s="160" t="s">
        <v>276</v>
      </c>
      <c r="BC218" s="161"/>
      <c r="BD218" s="157" t="str">
        <f>IF(AZ218="有有",IF(AW218/AV218&gt;BL218,"高額","ok"),"-")</f>
        <v>-</v>
      </c>
      <c r="BE218" s="154" t="str">
        <f t="shared" si="56"/>
        <v/>
      </c>
      <c r="BF218" s="160" t="s">
        <v>276</v>
      </c>
      <c r="BG218" s="161"/>
      <c r="BH218" s="160" t="s">
        <v>276</v>
      </c>
      <c r="BI218" s="161"/>
      <c r="BJ218" s="227" t="str">
        <f t="shared" si="57"/>
        <v/>
      </c>
      <c r="BK218" s="170" t="str">
        <f t="shared" ref="BK218:BK223" si="59">IF(BK$215="表示",CONCATENATE(BJ218,BA218,BC218,BE218,BG218,BI218),"")</f>
        <v/>
      </c>
      <c r="BL218" s="206">
        <f t="shared" si="58"/>
        <v>1000000</v>
      </c>
      <c r="BM218" s="206">
        <v>1000000</v>
      </c>
      <c r="BN218" s="206">
        <v>1000000000</v>
      </c>
    </row>
    <row r="219" spans="5:66" ht="16.5" customHeight="1" x14ac:dyDescent="0.15">
      <c r="E219" s="185"/>
      <c r="F219" s="23"/>
      <c r="G219" s="312" t="s">
        <v>133</v>
      </c>
      <c r="H219" s="312"/>
      <c r="I219" s="312"/>
      <c r="J219" s="312"/>
      <c r="K219" s="312"/>
      <c r="L219" s="312"/>
      <c r="M219" s="312"/>
      <c r="N219" s="312"/>
      <c r="O219" s="312"/>
      <c r="P219" s="312"/>
      <c r="Q219" s="184"/>
      <c r="R219" s="259"/>
      <c r="S219" s="260"/>
      <c r="T219" s="260"/>
      <c r="U219" s="260"/>
      <c r="V219" s="260"/>
      <c r="W219" s="260"/>
      <c r="X219" s="260"/>
      <c r="Y219" s="261"/>
      <c r="Z219" s="277">
        <f t="shared" si="49"/>
        <v>0</v>
      </c>
      <c r="AA219" s="278"/>
      <c r="AB219" s="278"/>
      <c r="AC219" s="278"/>
      <c r="AD219" s="279"/>
      <c r="AE219" s="259"/>
      <c r="AF219" s="260"/>
      <c r="AG219" s="260"/>
      <c r="AH219" s="260"/>
      <c r="AI219" s="260"/>
      <c r="AJ219" s="260"/>
      <c r="AK219" s="260"/>
      <c r="AL219" s="261"/>
      <c r="AM219" s="277">
        <f t="shared" si="50"/>
        <v>0</v>
      </c>
      <c r="AN219" s="278"/>
      <c r="AO219" s="278"/>
      <c r="AP219" s="278"/>
      <c r="AQ219" s="307"/>
      <c r="AS219" s="136" t="str">
        <f t="shared" si="48"/>
        <v/>
      </c>
      <c r="AV219" s="208">
        <f t="shared" si="51"/>
        <v>0</v>
      </c>
      <c r="AW219" s="208">
        <f t="shared" si="52"/>
        <v>0</v>
      </c>
      <c r="AY219" s="137">
        <v>3</v>
      </c>
      <c r="AZ219" s="157" t="str">
        <f t="shared" si="53"/>
        <v>無無</v>
      </c>
      <c r="BA219" s="154" t="str">
        <f t="shared" si="54"/>
        <v/>
      </c>
      <c r="BB219" s="160" t="s">
        <v>276</v>
      </c>
      <c r="BC219" s="161"/>
      <c r="BD219" s="157" t="str">
        <f t="shared" si="55"/>
        <v>-</v>
      </c>
      <c r="BE219" s="154" t="str">
        <f t="shared" si="56"/>
        <v/>
      </c>
      <c r="BF219" s="160" t="s">
        <v>276</v>
      </c>
      <c r="BG219" s="161"/>
      <c r="BH219" s="160" t="s">
        <v>276</v>
      </c>
      <c r="BI219" s="161"/>
      <c r="BJ219" s="227" t="str">
        <f t="shared" si="57"/>
        <v/>
      </c>
      <c r="BK219" s="170" t="str">
        <f t="shared" si="59"/>
        <v/>
      </c>
      <c r="BL219" s="206">
        <f t="shared" si="58"/>
        <v>1000000</v>
      </c>
      <c r="BM219" s="206">
        <v>1000000</v>
      </c>
      <c r="BN219" s="206">
        <v>1000000000</v>
      </c>
    </row>
    <row r="220" spans="5:66" ht="16.5" customHeight="1" x14ac:dyDescent="0.15">
      <c r="E220" s="185"/>
      <c r="F220" s="23"/>
      <c r="G220" s="312" t="s">
        <v>134</v>
      </c>
      <c r="H220" s="312"/>
      <c r="I220" s="312"/>
      <c r="J220" s="312"/>
      <c r="K220" s="312"/>
      <c r="L220" s="312"/>
      <c r="M220" s="312"/>
      <c r="N220" s="312"/>
      <c r="O220" s="312"/>
      <c r="P220" s="312"/>
      <c r="Q220" s="63"/>
      <c r="R220" s="259"/>
      <c r="S220" s="260"/>
      <c r="T220" s="260"/>
      <c r="U220" s="260"/>
      <c r="V220" s="260"/>
      <c r="W220" s="260"/>
      <c r="X220" s="260"/>
      <c r="Y220" s="261"/>
      <c r="Z220" s="277">
        <f t="shared" si="49"/>
        <v>0</v>
      </c>
      <c r="AA220" s="278"/>
      <c r="AB220" s="278"/>
      <c r="AC220" s="278"/>
      <c r="AD220" s="279"/>
      <c r="AE220" s="259"/>
      <c r="AF220" s="260"/>
      <c r="AG220" s="260"/>
      <c r="AH220" s="260"/>
      <c r="AI220" s="260"/>
      <c r="AJ220" s="260"/>
      <c r="AK220" s="260"/>
      <c r="AL220" s="261"/>
      <c r="AM220" s="277">
        <f t="shared" si="50"/>
        <v>0</v>
      </c>
      <c r="AN220" s="278"/>
      <c r="AO220" s="278"/>
      <c r="AP220" s="278"/>
      <c r="AQ220" s="307"/>
      <c r="AS220" s="136" t="str">
        <f t="shared" si="48"/>
        <v/>
      </c>
      <c r="AV220" s="208">
        <f t="shared" si="51"/>
        <v>0</v>
      </c>
      <c r="AW220" s="208">
        <f t="shared" si="52"/>
        <v>0</v>
      </c>
      <c r="AY220" s="137">
        <v>4</v>
      </c>
      <c r="AZ220" s="157" t="str">
        <f t="shared" si="53"/>
        <v>無無</v>
      </c>
      <c r="BA220" s="154" t="str">
        <f t="shared" si="54"/>
        <v/>
      </c>
      <c r="BB220" s="160" t="s">
        <v>276</v>
      </c>
      <c r="BC220" s="161"/>
      <c r="BD220" s="157" t="str">
        <f t="shared" si="55"/>
        <v>-</v>
      </c>
      <c r="BE220" s="154" t="str">
        <f t="shared" si="56"/>
        <v/>
      </c>
      <c r="BF220" s="160" t="s">
        <v>276</v>
      </c>
      <c r="BG220" s="161"/>
      <c r="BH220" s="160" t="s">
        <v>276</v>
      </c>
      <c r="BI220" s="161"/>
      <c r="BJ220" s="227" t="str">
        <f t="shared" si="57"/>
        <v/>
      </c>
      <c r="BK220" s="170" t="str">
        <f t="shared" si="59"/>
        <v/>
      </c>
      <c r="BL220" s="206">
        <f t="shared" si="58"/>
        <v>1000000</v>
      </c>
      <c r="BM220" s="206">
        <v>1000000</v>
      </c>
      <c r="BN220" s="206">
        <v>1000000000</v>
      </c>
    </row>
    <row r="221" spans="5:66" ht="16.5" customHeight="1" x14ac:dyDescent="0.15">
      <c r="E221" s="185"/>
      <c r="F221" s="23"/>
      <c r="G221" s="312" t="s">
        <v>135</v>
      </c>
      <c r="H221" s="312"/>
      <c r="I221" s="312"/>
      <c r="J221" s="312"/>
      <c r="K221" s="312"/>
      <c r="L221" s="312"/>
      <c r="M221" s="312"/>
      <c r="N221" s="312"/>
      <c r="O221" s="312"/>
      <c r="P221" s="312"/>
      <c r="Q221" s="184"/>
      <c r="R221" s="259"/>
      <c r="S221" s="260"/>
      <c r="T221" s="260"/>
      <c r="U221" s="260"/>
      <c r="V221" s="260"/>
      <c r="W221" s="260"/>
      <c r="X221" s="260"/>
      <c r="Y221" s="261"/>
      <c r="Z221" s="277">
        <f t="shared" si="49"/>
        <v>0</v>
      </c>
      <c r="AA221" s="278"/>
      <c r="AB221" s="278"/>
      <c r="AC221" s="278"/>
      <c r="AD221" s="279"/>
      <c r="AE221" s="259"/>
      <c r="AF221" s="260"/>
      <c r="AG221" s="260"/>
      <c r="AH221" s="260"/>
      <c r="AI221" s="260"/>
      <c r="AJ221" s="260"/>
      <c r="AK221" s="260"/>
      <c r="AL221" s="261"/>
      <c r="AM221" s="277">
        <f t="shared" si="50"/>
        <v>0</v>
      </c>
      <c r="AN221" s="278"/>
      <c r="AO221" s="278"/>
      <c r="AP221" s="278"/>
      <c r="AQ221" s="307"/>
      <c r="AS221" s="136" t="str">
        <f t="shared" si="48"/>
        <v/>
      </c>
      <c r="AV221" s="208">
        <f t="shared" si="51"/>
        <v>0</v>
      </c>
      <c r="AW221" s="208">
        <f t="shared" si="52"/>
        <v>0</v>
      </c>
      <c r="AY221" s="137">
        <v>5</v>
      </c>
      <c r="AZ221" s="157" t="str">
        <f t="shared" si="53"/>
        <v>無無</v>
      </c>
      <c r="BA221" s="154" t="str">
        <f t="shared" si="54"/>
        <v/>
      </c>
      <c r="BB221" s="160" t="s">
        <v>276</v>
      </c>
      <c r="BC221" s="161"/>
      <c r="BD221" s="157" t="str">
        <f t="shared" si="55"/>
        <v>-</v>
      </c>
      <c r="BE221" s="154" t="str">
        <f>IF(ISNA(VLOOKUP(BD221,BD$76:BE$92,2,FALSE))=TRUE,"",VLOOKUP(BD221,BD$76:BE$92,2,FALSE))</f>
        <v/>
      </c>
      <c r="BF221" s="160" t="s">
        <v>276</v>
      </c>
      <c r="BG221" s="161"/>
      <c r="BH221" s="160" t="s">
        <v>276</v>
      </c>
      <c r="BI221" s="161"/>
      <c r="BJ221" s="227" t="str">
        <f t="shared" si="57"/>
        <v/>
      </c>
      <c r="BK221" s="170" t="str">
        <f t="shared" si="59"/>
        <v/>
      </c>
      <c r="BL221" s="206">
        <f t="shared" si="58"/>
        <v>1000000</v>
      </c>
      <c r="BM221" s="206">
        <v>1000000</v>
      </c>
      <c r="BN221" s="206">
        <v>1000000000</v>
      </c>
    </row>
    <row r="222" spans="5:66" ht="16.5" customHeight="1" x14ac:dyDescent="0.15">
      <c r="E222" s="185"/>
      <c r="F222" s="25"/>
      <c r="G222" s="535" t="s">
        <v>136</v>
      </c>
      <c r="H222" s="535"/>
      <c r="I222" s="535"/>
      <c r="J222" s="535"/>
      <c r="K222" s="535"/>
      <c r="L222" s="535"/>
      <c r="M222" s="535"/>
      <c r="N222" s="535"/>
      <c r="O222" s="535"/>
      <c r="P222" s="535"/>
      <c r="Q222" s="19"/>
      <c r="R222" s="330"/>
      <c r="S222" s="331"/>
      <c r="T222" s="331"/>
      <c r="U222" s="331"/>
      <c r="V222" s="331"/>
      <c r="W222" s="331"/>
      <c r="X222" s="331"/>
      <c r="Y222" s="332"/>
      <c r="Z222" s="277">
        <f t="shared" si="49"/>
        <v>0</v>
      </c>
      <c r="AA222" s="278"/>
      <c r="AB222" s="278"/>
      <c r="AC222" s="278"/>
      <c r="AD222" s="279"/>
      <c r="AE222" s="523"/>
      <c r="AF222" s="524"/>
      <c r="AG222" s="524"/>
      <c r="AH222" s="524"/>
      <c r="AI222" s="524"/>
      <c r="AJ222" s="524"/>
      <c r="AK222" s="524"/>
      <c r="AL222" s="525"/>
      <c r="AM222" s="277">
        <f t="shared" si="50"/>
        <v>0</v>
      </c>
      <c r="AN222" s="278"/>
      <c r="AO222" s="278"/>
      <c r="AP222" s="278"/>
      <c r="AQ222" s="307"/>
      <c r="AS222" s="136" t="str">
        <f t="shared" si="48"/>
        <v/>
      </c>
      <c r="AV222" s="209">
        <f t="shared" si="51"/>
        <v>0</v>
      </c>
      <c r="AW222" s="209">
        <f t="shared" si="52"/>
        <v>0</v>
      </c>
      <c r="AY222" s="137">
        <v>6</v>
      </c>
      <c r="AZ222" s="157" t="str">
        <f t="shared" si="53"/>
        <v>無無</v>
      </c>
      <c r="BA222" s="154" t="str">
        <f t="shared" si="54"/>
        <v/>
      </c>
      <c r="BB222" s="160" t="s">
        <v>276</v>
      </c>
      <c r="BC222" s="161"/>
      <c r="BD222" s="157" t="str">
        <f t="shared" si="55"/>
        <v>-</v>
      </c>
      <c r="BE222" s="154" t="str">
        <f t="shared" si="56"/>
        <v/>
      </c>
      <c r="BF222" s="160" t="s">
        <v>276</v>
      </c>
      <c r="BG222" s="161"/>
      <c r="BH222" s="160" t="s">
        <v>276</v>
      </c>
      <c r="BI222" s="161"/>
      <c r="BJ222" s="227" t="str">
        <f t="shared" si="57"/>
        <v/>
      </c>
      <c r="BK222" s="170" t="str">
        <f t="shared" si="59"/>
        <v/>
      </c>
      <c r="BL222" s="206">
        <f t="shared" si="58"/>
        <v>1000000</v>
      </c>
      <c r="BM222" s="206">
        <v>1000000</v>
      </c>
      <c r="BN222" s="206">
        <v>1000000000</v>
      </c>
    </row>
    <row r="223" spans="5:66" ht="16.5" customHeight="1" thickBot="1" x14ac:dyDescent="0.2">
      <c r="F223" s="26"/>
      <c r="G223" s="311" t="s">
        <v>137</v>
      </c>
      <c r="H223" s="311"/>
      <c r="I223" s="311"/>
      <c r="J223" s="311"/>
      <c r="K223" s="311"/>
      <c r="L223" s="311"/>
      <c r="M223" s="311"/>
      <c r="N223" s="311"/>
      <c r="O223" s="311"/>
      <c r="P223" s="311"/>
      <c r="Q223" s="27"/>
      <c r="R223" s="265"/>
      <c r="S223" s="266"/>
      <c r="T223" s="266"/>
      <c r="U223" s="266"/>
      <c r="V223" s="266"/>
      <c r="W223" s="266"/>
      <c r="X223" s="266"/>
      <c r="Y223" s="267"/>
      <c r="Z223" s="295">
        <v>100</v>
      </c>
      <c r="AA223" s="295"/>
      <c r="AB223" s="295"/>
      <c r="AC223" s="295"/>
      <c r="AD223" s="295"/>
      <c r="AE223" s="265"/>
      <c r="AF223" s="266"/>
      <c r="AG223" s="266"/>
      <c r="AH223" s="266"/>
      <c r="AI223" s="266"/>
      <c r="AJ223" s="266"/>
      <c r="AK223" s="266"/>
      <c r="AL223" s="267"/>
      <c r="AM223" s="295">
        <v>100</v>
      </c>
      <c r="AN223" s="295"/>
      <c r="AO223" s="295"/>
      <c r="AP223" s="295"/>
      <c r="AQ223" s="306"/>
      <c r="AS223" s="136" t="str">
        <f t="shared" si="48"/>
        <v/>
      </c>
      <c r="AV223" s="217">
        <f t="shared" si="51"/>
        <v>0</v>
      </c>
      <c r="AW223" s="217">
        <f t="shared" si="52"/>
        <v>0</v>
      </c>
      <c r="AY223" s="137">
        <v>7</v>
      </c>
      <c r="AZ223" s="171" t="str">
        <f>CONCATENATE(IF(OR(R223="",R223="-"),"無","有"),IF(OR(AE223="",AE223="-"),"無","有"))</f>
        <v>無無</v>
      </c>
      <c r="BA223" s="154" t="str">
        <f t="shared" si="54"/>
        <v/>
      </c>
      <c r="BB223" s="164" t="str">
        <f>CONCATENATE(IF(AV223=SUM(AV217:AV222),"合","不"),IF(AND(SUM(AW217:AW222)&lt;=AW223,AW223&lt;=(SUM(AW217:AW222)+6)),"合","不"))</f>
        <v>合合</v>
      </c>
      <c r="BC223" s="163" t="str">
        <f>IF(ISNA(VLOOKUP(BB223,BB$76:BC$92,2,FALSE))=TRUE,"",VLOOKUP(BB223,BB$76:BC$92,2,FALSE))</f>
        <v/>
      </c>
      <c r="BD223" s="164" t="str">
        <f t="shared" si="55"/>
        <v>-</v>
      </c>
      <c r="BE223" s="154" t="str">
        <f t="shared" si="56"/>
        <v/>
      </c>
      <c r="BF223" s="165" t="s">
        <v>276</v>
      </c>
      <c r="BG223" s="161"/>
      <c r="BH223" s="164" t="str">
        <f>IF(BG224=0,IF(R223=Q$109,IF(AE223=Z$109,"正正計","正誤計"),IF(AE223=Z$109,"誤正計","誤誤計")),"-")</f>
        <v>正正計</v>
      </c>
      <c r="BI223" s="163" t="str">
        <f>IF(ISNA(VLOOKUP(BH223,BH$76:BI$92,2,FALSE))=TRUE,"",VLOOKUP(BH223,BH$76:BI$92,2,FALSE))</f>
        <v/>
      </c>
      <c r="BJ223" s="227" t="str">
        <f t="shared" si="57"/>
        <v/>
      </c>
      <c r="BK223" s="201" t="str">
        <f t="shared" si="59"/>
        <v/>
      </c>
      <c r="BL223" s="206">
        <f t="shared" si="58"/>
        <v>1000000</v>
      </c>
      <c r="BM223" s="206">
        <v>1000000</v>
      </c>
      <c r="BN223" s="206">
        <v>1000000000</v>
      </c>
    </row>
    <row r="224" spans="5:66" ht="16.5" customHeight="1" thickBot="1" x14ac:dyDescent="0.2">
      <c r="AR224" s="1" t="s">
        <v>211</v>
      </c>
      <c r="AZ224" s="149">
        <f>COUNTIF(AZ217:AZ223,"無無")</f>
        <v>7</v>
      </c>
      <c r="BA224" s="172" t="str">
        <f>IF(AZ224=AY223,"｢該当なし」","")</f>
        <v>｢該当なし」</v>
      </c>
      <c r="BB224" s="139"/>
      <c r="BC224" s="139"/>
      <c r="BD224" s="139"/>
      <c r="BE224" s="139"/>
      <c r="BF224" s="166" t="s">
        <v>425</v>
      </c>
      <c r="BG224" s="149">
        <f>(4*AY223)-(COUNTIF(BA217:BA223,"")+COUNTIF(BC217:BC223,"")+COUNTIF(BE217:BE223,"")+COUNTIF(BG217:BG223,""))</f>
        <v>0</v>
      </c>
      <c r="BH224" s="139"/>
      <c r="BI224" s="139"/>
      <c r="BJ224" s="166" t="s">
        <v>426</v>
      </c>
      <c r="BK224" s="149">
        <f>AY223-COUNTIF(BJ217:BJ223,"")</f>
        <v>0</v>
      </c>
    </row>
    <row r="225" spans="5:66" ht="16.5" customHeight="1" x14ac:dyDescent="0.15">
      <c r="E225" s="185"/>
      <c r="F225" s="185" t="s">
        <v>54</v>
      </c>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t="s">
        <v>211</v>
      </c>
    </row>
    <row r="226" spans="5:66" ht="16.5" customHeight="1" x14ac:dyDescent="0.15">
      <c r="E226" s="185"/>
      <c r="F226" s="185"/>
      <c r="G226" s="310" t="s">
        <v>138</v>
      </c>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c r="AM226" s="310"/>
      <c r="AN226" s="310"/>
      <c r="AO226" s="310"/>
      <c r="AP226" s="310"/>
      <c r="AQ226" s="185"/>
      <c r="AR226" s="185" t="s">
        <v>211</v>
      </c>
    </row>
    <row r="227" spans="5:66" ht="16.5" customHeight="1" x14ac:dyDescent="0.15">
      <c r="E227" s="185"/>
      <c r="F227" s="185"/>
      <c r="G227" s="185"/>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181"/>
      <c r="AE227" s="181"/>
      <c r="AF227" s="181"/>
      <c r="AG227" s="181"/>
      <c r="AH227" s="181"/>
      <c r="AI227" s="181"/>
      <c r="AJ227" s="181"/>
      <c r="AK227" s="181"/>
      <c r="AL227" s="181"/>
      <c r="AM227" s="181"/>
      <c r="AN227" s="37"/>
      <c r="AO227" s="185"/>
      <c r="AP227" s="185"/>
      <c r="AQ227" s="185"/>
      <c r="AR227" s="185" t="s">
        <v>211</v>
      </c>
    </row>
    <row r="228" spans="5:66" ht="16.5" customHeight="1" x14ac:dyDescent="0.1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t="s">
        <v>211</v>
      </c>
    </row>
    <row r="229" spans="5:66" ht="16.5" customHeight="1" x14ac:dyDescent="0.15">
      <c r="F229" s="64" t="str">
        <f>IF(BK253=0,"６　貸付金の種別残高（除外貸付・例外貸付）","６．貸付金の種別残高（除外貸付・例外貸付）")</f>
        <v>６　貸付金の種別残高（除外貸付・例外貸付）</v>
      </c>
      <c r="U229" s="553" t="str">
        <f>IF(BK253=0,"","エラー情報あり")</f>
        <v/>
      </c>
      <c r="V229" s="553"/>
      <c r="W229" s="553"/>
      <c r="X229" s="553"/>
      <c r="Y229" s="553"/>
      <c r="Z229" s="553"/>
      <c r="AA229" s="553"/>
      <c r="AB229" s="553"/>
      <c r="AC229" s="553"/>
      <c r="AD229" s="553"/>
      <c r="AE229" s="553"/>
      <c r="AF229" s="553"/>
      <c r="AG229" s="553"/>
      <c r="AH229" s="553"/>
      <c r="AI229" s="553"/>
      <c r="AJ229" s="553"/>
      <c r="AK229" s="553"/>
      <c r="AL229" s="553"/>
      <c r="AM229" s="553"/>
      <c r="AR229" s="1" t="s">
        <v>211</v>
      </c>
      <c r="AT229" s="148" t="str">
        <f>IF(BK253=0,"（表6）エラーなし","！（表6）エラー情報あり")</f>
        <v>（表6）エラーなし</v>
      </c>
    </row>
    <row r="230" spans="5:66" ht="7.5" customHeight="1" x14ac:dyDescent="0.15">
      <c r="Q230" s="185"/>
    </row>
    <row r="231" spans="5:66" ht="16.5" customHeight="1" thickBot="1" x14ac:dyDescent="0.2">
      <c r="E231" s="185"/>
      <c r="F231" s="482" t="s">
        <v>295</v>
      </c>
      <c r="G231" s="550"/>
      <c r="H231" s="550"/>
      <c r="I231" s="550"/>
      <c r="J231" s="550"/>
      <c r="K231" s="550"/>
      <c r="L231" s="550"/>
      <c r="M231" s="550"/>
      <c r="N231" s="550"/>
      <c r="O231" s="550"/>
      <c r="P231" s="550"/>
      <c r="Q231" s="345" t="s">
        <v>65</v>
      </c>
      <c r="R231" s="346"/>
      <c r="S231" s="346"/>
      <c r="T231" s="346"/>
      <c r="U231" s="346"/>
      <c r="V231" s="380"/>
      <c r="W231" s="380"/>
      <c r="X231" s="380"/>
      <c r="Y231" s="380"/>
      <c r="Z231" s="345" t="s">
        <v>66</v>
      </c>
      <c r="AA231" s="346"/>
      <c r="AB231" s="346"/>
      <c r="AC231" s="346"/>
      <c r="AD231" s="346"/>
      <c r="AE231" s="380"/>
      <c r="AF231" s="380"/>
      <c r="AG231" s="380"/>
      <c r="AH231" s="381"/>
      <c r="AI231" s="345" t="s">
        <v>67</v>
      </c>
      <c r="AJ231" s="346"/>
      <c r="AK231" s="346"/>
      <c r="AL231" s="346"/>
      <c r="AM231" s="347"/>
      <c r="AN231" s="199"/>
      <c r="AO231" s="185"/>
      <c r="AP231" s="185"/>
      <c r="AQ231" s="185"/>
      <c r="AR231" s="185"/>
    </row>
    <row r="232" spans="5:66" ht="16.5" customHeight="1" thickTop="1" thickBot="1" x14ac:dyDescent="0.2">
      <c r="E232" s="185"/>
      <c r="F232" s="551"/>
      <c r="G232" s="552"/>
      <c r="H232" s="552"/>
      <c r="I232" s="552"/>
      <c r="J232" s="552"/>
      <c r="K232" s="552"/>
      <c r="L232" s="552"/>
      <c r="M232" s="552"/>
      <c r="N232" s="552"/>
      <c r="O232" s="552"/>
      <c r="P232" s="552"/>
      <c r="Q232" s="387"/>
      <c r="R232" s="371"/>
      <c r="S232" s="371"/>
      <c r="T232" s="371"/>
      <c r="U232" s="371"/>
      <c r="V232" s="287" t="s">
        <v>68</v>
      </c>
      <c r="W232" s="288"/>
      <c r="X232" s="288"/>
      <c r="Y232" s="288"/>
      <c r="Z232" s="387"/>
      <c r="AA232" s="371"/>
      <c r="AB232" s="371"/>
      <c r="AC232" s="371"/>
      <c r="AD232" s="371"/>
      <c r="AE232" s="287" t="s">
        <v>68</v>
      </c>
      <c r="AF232" s="288"/>
      <c r="AG232" s="288"/>
      <c r="AH232" s="289"/>
      <c r="AI232" s="387"/>
      <c r="AJ232" s="371"/>
      <c r="AK232" s="371"/>
      <c r="AL232" s="371"/>
      <c r="AM232" s="426"/>
      <c r="AN232" s="199"/>
      <c r="AO232" s="185"/>
      <c r="AP232" s="185"/>
      <c r="AQ232" s="185"/>
      <c r="AR232" s="185"/>
      <c r="AZ232" s="258" t="s">
        <v>355</v>
      </c>
      <c r="BA232" s="258"/>
      <c r="BB232" s="258" t="s">
        <v>356</v>
      </c>
      <c r="BC232" s="258"/>
      <c r="BD232" s="258" t="s">
        <v>409</v>
      </c>
      <c r="BE232" s="258"/>
      <c r="BF232" s="258" t="s">
        <v>410</v>
      </c>
      <c r="BG232" s="258"/>
      <c r="BH232" s="258" t="s">
        <v>357</v>
      </c>
      <c r="BI232" s="258"/>
      <c r="BJ232" s="141"/>
      <c r="BK232" s="203" t="s">
        <v>521</v>
      </c>
    </row>
    <row r="233" spans="5:66" ht="15" customHeight="1" thickTop="1" thickBot="1" x14ac:dyDescent="0.2">
      <c r="E233" s="185"/>
      <c r="F233" s="492" t="s">
        <v>139</v>
      </c>
      <c r="G233" s="280"/>
      <c r="H233" s="281"/>
      <c r="I233" s="281"/>
      <c r="J233" s="281"/>
      <c r="K233" s="281"/>
      <c r="L233" s="281"/>
      <c r="M233" s="281"/>
      <c r="N233" s="281"/>
      <c r="O233" s="281"/>
      <c r="P233" s="281"/>
      <c r="Q233" s="536" t="s">
        <v>70</v>
      </c>
      <c r="R233" s="447"/>
      <c r="S233" s="447"/>
      <c r="T233" s="447"/>
      <c r="U233" s="537"/>
      <c r="V233" s="446" t="s">
        <v>71</v>
      </c>
      <c r="W233" s="447"/>
      <c r="X233" s="447"/>
      <c r="Y233" s="447"/>
      <c r="Z233" s="313" t="str">
        <f>$X$394</f>
        <v>百万円</v>
      </c>
      <c r="AA233" s="314"/>
      <c r="AB233" s="314"/>
      <c r="AC233" s="314"/>
      <c r="AD233" s="315"/>
      <c r="AE233" s="447" t="s">
        <v>6</v>
      </c>
      <c r="AF233" s="447"/>
      <c r="AG233" s="447"/>
      <c r="AH233" s="447"/>
      <c r="AI233" s="540" t="s">
        <v>73</v>
      </c>
      <c r="AJ233" s="541"/>
      <c r="AK233" s="541"/>
      <c r="AL233" s="541"/>
      <c r="AM233" s="542"/>
      <c r="AO233" s="185"/>
      <c r="AP233" s="185"/>
      <c r="AQ233" s="185"/>
      <c r="AR233" s="185"/>
      <c r="AS233" s="136" t="str">
        <f t="shared" ref="AS233:AS252" si="60">BK233</f>
        <v>　　（↓エラー情報↓）</v>
      </c>
      <c r="AV233" s="141" t="s">
        <v>438</v>
      </c>
      <c r="AW233" s="141" t="s">
        <v>439</v>
      </c>
      <c r="AX233" s="141" t="s">
        <v>473</v>
      </c>
      <c r="AZ233" s="180" t="s">
        <v>411</v>
      </c>
      <c r="BA233" s="179" t="s">
        <v>354</v>
      </c>
      <c r="BB233" s="180" t="s">
        <v>411</v>
      </c>
      <c r="BC233" s="179" t="s">
        <v>354</v>
      </c>
      <c r="BD233" s="180" t="s">
        <v>411</v>
      </c>
      <c r="BE233" s="179" t="s">
        <v>354</v>
      </c>
      <c r="BF233" s="180" t="s">
        <v>411</v>
      </c>
      <c r="BG233" s="179" t="s">
        <v>354</v>
      </c>
      <c r="BH233" s="180" t="s">
        <v>411</v>
      </c>
      <c r="BI233" s="179" t="s">
        <v>354</v>
      </c>
      <c r="BJ233" s="144"/>
      <c r="BK233" s="202" t="str">
        <f>IF(BK232="表示","　　（↓エラー情報↓）","")</f>
        <v>　　（↓エラー情報↓）</v>
      </c>
      <c r="BL233" s="141" t="s">
        <v>428</v>
      </c>
      <c r="BM233" s="141" t="s">
        <v>297</v>
      </c>
      <c r="BN233" s="141" t="s">
        <v>427</v>
      </c>
    </row>
    <row r="234" spans="5:66" ht="33" customHeight="1" x14ac:dyDescent="0.15">
      <c r="E234" s="185"/>
      <c r="F234" s="494"/>
      <c r="G234" s="538" t="s">
        <v>140</v>
      </c>
      <c r="H234" s="539"/>
      <c r="I234" s="539"/>
      <c r="J234" s="539"/>
      <c r="K234" s="539"/>
      <c r="L234" s="539"/>
      <c r="M234" s="539"/>
      <c r="N234" s="539"/>
      <c r="O234" s="539"/>
      <c r="P234" s="539"/>
      <c r="Q234" s="296"/>
      <c r="R234" s="297"/>
      <c r="S234" s="297"/>
      <c r="T234" s="297"/>
      <c r="U234" s="298"/>
      <c r="V234" s="277">
        <f>IF(OR(AV$252=0,AV234=0),0,ROUNDDOWN((Q234/Q$252)*100,2))</f>
        <v>0</v>
      </c>
      <c r="W234" s="278"/>
      <c r="X234" s="278"/>
      <c r="Y234" s="279"/>
      <c r="Z234" s="296"/>
      <c r="AA234" s="297"/>
      <c r="AB234" s="297"/>
      <c r="AC234" s="297"/>
      <c r="AD234" s="298"/>
      <c r="AE234" s="277">
        <f>IF(OR(AW$252=0,AW234=0),0,ROUNDDOWN((Z234/Z$252)*100,2))</f>
        <v>0</v>
      </c>
      <c r="AF234" s="278"/>
      <c r="AG234" s="278"/>
      <c r="AH234" s="279"/>
      <c r="AI234" s="316"/>
      <c r="AJ234" s="317"/>
      <c r="AK234" s="317"/>
      <c r="AL234" s="317"/>
      <c r="AM234" s="318"/>
      <c r="AO234" s="185"/>
      <c r="AP234" s="185"/>
      <c r="AQ234" s="185"/>
      <c r="AR234" s="185"/>
      <c r="AS234" s="136" t="str">
        <f t="shared" si="60"/>
        <v/>
      </c>
      <c r="AV234" s="207">
        <f>IF(Q234="-",0,Q234)</f>
        <v>0</v>
      </c>
      <c r="AW234" s="207">
        <f>IF(Z234="-",0,Z234)</f>
        <v>0</v>
      </c>
      <c r="AX234" s="207">
        <f>IF(AI234="-",0,AI234)</f>
        <v>0</v>
      </c>
      <c r="AY234" s="152">
        <v>1</v>
      </c>
      <c r="AZ234" s="153" t="str">
        <f t="shared" ref="AZ234:AZ241" si="61">CONCATENATE(IF(OR(Q234="",Q234="-"),"無","有"),IF(OR(Z234="",Z234="-"),"無","有"),IF(OR(AI234="",AI234="-"),"無","有"))</f>
        <v>無無無</v>
      </c>
      <c r="BA234" s="154" t="str">
        <f t="shared" ref="BA234:BA252" si="62">IF(ISNA(VLOOKUP(AZ234,AZ$76:BA$92,2,FALSE))=TRUE,"",VLOOKUP(AZ234,AZ$76:BA$92,2,FALSE))</f>
        <v/>
      </c>
      <c r="BB234" s="155" t="s">
        <v>276</v>
      </c>
      <c r="BC234" s="156"/>
      <c r="BD234" s="153" t="str">
        <f t="shared" ref="BD234:BD252" si="63">IF(OR(AZ234="有有有",AZ234="有有無",AZ234="有有"),IF(AW234/AV234&gt;BL234,"高額","ok"),"-")</f>
        <v>-</v>
      </c>
      <c r="BE234" s="154" t="str">
        <f t="shared" ref="BE234:BE252" si="64">IF(ISNA(VLOOKUP(BD234,BD$76:BE$92,2,FALSE))=TRUE,"",VLOOKUP(BD234,BD$76:BE$92,2,FALSE))</f>
        <v/>
      </c>
      <c r="BF234" s="153" t="str">
        <f>IF(OR(AI234="-",AI234=""),"-",IF(AI234&gt;109.5,"違法",IF(AND(40.004&lt;AI234,AI234&lt;=109.5),"高っ！","ok")))</f>
        <v>-</v>
      </c>
      <c r="BG234" s="154" t="str">
        <f>IF(ISNA(VLOOKUP(BF234,BF$76:BG$92,2,FALSE))=TRUE,"",VLOOKUP(BF234,BF$76:BG$92,2,FALSE))</f>
        <v/>
      </c>
      <c r="BH234" s="155" t="s">
        <v>276</v>
      </c>
      <c r="BI234" s="158"/>
      <c r="BJ234" s="227" t="str">
        <f t="shared" ref="BJ234:BJ252" si="65">IF(AND(BA234="",BC234="",BE234="",BG234="",BI234=""),"","←")</f>
        <v/>
      </c>
      <c r="BK234" s="159" t="str">
        <f>IF(BK$232="表示",CONCATENATE(BJ234,BA234,BC234,BE234,BG234,BI234),"")</f>
        <v/>
      </c>
      <c r="BL234" s="206">
        <f t="shared" ref="BL234:BL252" si="66">IF(Z$99="百万円",BM234,BN234)</f>
        <v>1000000</v>
      </c>
      <c r="BM234" s="206">
        <v>1000000</v>
      </c>
      <c r="BN234" s="206">
        <v>1000000000</v>
      </c>
    </row>
    <row r="235" spans="5:66" ht="33" customHeight="1" x14ac:dyDescent="0.15">
      <c r="E235" s="185"/>
      <c r="F235" s="494"/>
      <c r="G235" s="510" t="s">
        <v>141</v>
      </c>
      <c r="H235" s="511"/>
      <c r="I235" s="511"/>
      <c r="J235" s="511"/>
      <c r="K235" s="511"/>
      <c r="L235" s="511"/>
      <c r="M235" s="511"/>
      <c r="N235" s="511"/>
      <c r="O235" s="511"/>
      <c r="P235" s="511"/>
      <c r="Q235" s="259"/>
      <c r="R235" s="260"/>
      <c r="S235" s="260"/>
      <c r="T235" s="260"/>
      <c r="U235" s="261"/>
      <c r="V235" s="268">
        <f t="shared" ref="V235:V251" si="67">IF(OR(AV$252=0,AV235=0),0,ROUNDDOWN((Q235/Q$252)*100,2))</f>
        <v>0</v>
      </c>
      <c r="W235" s="269"/>
      <c r="X235" s="269"/>
      <c r="Y235" s="270"/>
      <c r="Z235" s="259"/>
      <c r="AA235" s="260"/>
      <c r="AB235" s="260"/>
      <c r="AC235" s="260"/>
      <c r="AD235" s="261"/>
      <c r="AE235" s="268">
        <f t="shared" ref="AE235:AE251" si="68">IF(OR(AW$252=0,AW235=0),0,ROUNDDOWN((Z235/Z$252)*100,2))</f>
        <v>0</v>
      </c>
      <c r="AF235" s="269"/>
      <c r="AG235" s="269"/>
      <c r="AH235" s="270"/>
      <c r="AI235" s="271"/>
      <c r="AJ235" s="272"/>
      <c r="AK235" s="272"/>
      <c r="AL235" s="272"/>
      <c r="AM235" s="273"/>
      <c r="AO235" s="185"/>
      <c r="AP235" s="185"/>
      <c r="AQ235" s="185"/>
      <c r="AR235" s="185"/>
      <c r="AS235" s="136" t="str">
        <f t="shared" si="60"/>
        <v/>
      </c>
      <c r="AV235" s="208">
        <f>IF(Q235="-",0,Q235)</f>
        <v>0</v>
      </c>
      <c r="AW235" s="208">
        <f>IF(Z235="-",0,Z235)</f>
        <v>0</v>
      </c>
      <c r="AX235" s="208">
        <f>IF(AI235="-",0,AI235)</f>
        <v>0</v>
      </c>
      <c r="AY235" s="152">
        <v>2</v>
      </c>
      <c r="AZ235" s="157" t="str">
        <f t="shared" si="61"/>
        <v>無無無</v>
      </c>
      <c r="BA235" s="154" t="str">
        <f t="shared" si="62"/>
        <v/>
      </c>
      <c r="BB235" s="160" t="s">
        <v>276</v>
      </c>
      <c r="BC235" s="161"/>
      <c r="BD235" s="157" t="str">
        <f t="shared" si="63"/>
        <v>-</v>
      </c>
      <c r="BE235" s="154" t="str">
        <f t="shared" si="64"/>
        <v/>
      </c>
      <c r="BF235" s="157" t="str">
        <f t="shared" ref="BF235:BF241" si="69">IF(OR(AI235="-",AI235=""),"-",IF(AI235&gt;109.5,"違法",IF(AND(40.004&lt;AI235,AI235&lt;=109.5),"高っ！","ok")))</f>
        <v>-</v>
      </c>
      <c r="BG235" s="154" t="str">
        <f t="shared" ref="BG235:BG249" si="70">IF(ISNA(VLOOKUP(BF235,BF$76:BG$92,2,FALSE))=TRUE,"",VLOOKUP(BF235,BF$76:BG$92,2,FALSE))</f>
        <v/>
      </c>
      <c r="BH235" s="160" t="s">
        <v>276</v>
      </c>
      <c r="BI235" s="162"/>
      <c r="BJ235" s="227" t="str">
        <f t="shared" si="65"/>
        <v/>
      </c>
      <c r="BK235" s="170" t="str">
        <f t="shared" ref="BK235:BK252" si="71">IF(BK$232="表示",CONCATENATE(BJ235,BA235,BC235,BE235,BG235,BI235),"")</f>
        <v/>
      </c>
      <c r="BL235" s="206">
        <f t="shared" si="66"/>
        <v>1000000</v>
      </c>
      <c r="BM235" s="206">
        <v>1000000</v>
      </c>
      <c r="BN235" s="206">
        <v>1000000000</v>
      </c>
    </row>
    <row r="236" spans="5:66" ht="33" customHeight="1" x14ac:dyDescent="0.15">
      <c r="E236" s="185"/>
      <c r="F236" s="494"/>
      <c r="G236" s="510" t="s">
        <v>142</v>
      </c>
      <c r="H236" s="511"/>
      <c r="I236" s="511"/>
      <c r="J236" s="511"/>
      <c r="K236" s="511"/>
      <c r="L236" s="511"/>
      <c r="M236" s="511"/>
      <c r="N236" s="511"/>
      <c r="O236" s="511"/>
      <c r="P236" s="511"/>
      <c r="Q236" s="259"/>
      <c r="R236" s="260"/>
      <c r="S236" s="260"/>
      <c r="T236" s="260"/>
      <c r="U236" s="261"/>
      <c r="V236" s="268">
        <f t="shared" si="67"/>
        <v>0</v>
      </c>
      <c r="W236" s="269"/>
      <c r="X236" s="269"/>
      <c r="Y236" s="270"/>
      <c r="Z236" s="259"/>
      <c r="AA236" s="260"/>
      <c r="AB236" s="260"/>
      <c r="AC236" s="260"/>
      <c r="AD236" s="261"/>
      <c r="AE236" s="268">
        <f t="shared" si="68"/>
        <v>0</v>
      </c>
      <c r="AF236" s="269"/>
      <c r="AG236" s="269"/>
      <c r="AH236" s="270"/>
      <c r="AI236" s="271"/>
      <c r="AJ236" s="272"/>
      <c r="AK236" s="272"/>
      <c r="AL236" s="272"/>
      <c r="AM236" s="273"/>
      <c r="AO236" s="185"/>
      <c r="AP236" s="185"/>
      <c r="AQ236" s="185"/>
      <c r="AR236" s="185"/>
      <c r="AS236" s="136" t="str">
        <f t="shared" si="60"/>
        <v/>
      </c>
      <c r="AV236" s="208">
        <f t="shared" ref="AV236:AV252" si="72">IF(Q236="-",0,Q236)</f>
        <v>0</v>
      </c>
      <c r="AW236" s="208">
        <f t="shared" ref="AW236:AW252" si="73">IF(Z236="-",0,Z236)</f>
        <v>0</v>
      </c>
      <c r="AX236" s="208">
        <f t="shared" ref="AX236:AX250" si="74">IF(AI236="-",0,AI236)</f>
        <v>0</v>
      </c>
      <c r="AY236" s="152">
        <v>3</v>
      </c>
      <c r="AZ236" s="157" t="str">
        <f t="shared" si="61"/>
        <v>無無無</v>
      </c>
      <c r="BA236" s="154" t="str">
        <f t="shared" si="62"/>
        <v/>
      </c>
      <c r="BB236" s="160" t="s">
        <v>276</v>
      </c>
      <c r="BC236" s="161"/>
      <c r="BD236" s="157" t="str">
        <f t="shared" si="63"/>
        <v>-</v>
      </c>
      <c r="BE236" s="154" t="str">
        <f t="shared" si="64"/>
        <v/>
      </c>
      <c r="BF236" s="157" t="str">
        <f t="shared" si="69"/>
        <v>-</v>
      </c>
      <c r="BG236" s="154" t="str">
        <f t="shared" si="70"/>
        <v/>
      </c>
      <c r="BH236" s="160" t="s">
        <v>276</v>
      </c>
      <c r="BI236" s="162"/>
      <c r="BJ236" s="227" t="str">
        <f t="shared" si="65"/>
        <v/>
      </c>
      <c r="BK236" s="170" t="str">
        <f t="shared" si="71"/>
        <v/>
      </c>
      <c r="BL236" s="206">
        <f t="shared" si="66"/>
        <v>1000000</v>
      </c>
      <c r="BM236" s="206">
        <v>1000000</v>
      </c>
      <c r="BN236" s="206">
        <v>1000000000</v>
      </c>
    </row>
    <row r="237" spans="5:66" ht="33" customHeight="1" x14ac:dyDescent="0.15">
      <c r="E237" s="185"/>
      <c r="F237" s="494"/>
      <c r="G237" s="510" t="s">
        <v>143</v>
      </c>
      <c r="H237" s="511"/>
      <c r="I237" s="511"/>
      <c r="J237" s="511"/>
      <c r="K237" s="511"/>
      <c r="L237" s="511"/>
      <c r="M237" s="511"/>
      <c r="N237" s="511"/>
      <c r="O237" s="511"/>
      <c r="P237" s="511"/>
      <c r="Q237" s="259"/>
      <c r="R237" s="260"/>
      <c r="S237" s="260"/>
      <c r="T237" s="260"/>
      <c r="U237" s="261"/>
      <c r="V237" s="268">
        <f t="shared" si="67"/>
        <v>0</v>
      </c>
      <c r="W237" s="269"/>
      <c r="X237" s="269"/>
      <c r="Y237" s="270"/>
      <c r="Z237" s="259"/>
      <c r="AA237" s="260"/>
      <c r="AB237" s="260"/>
      <c r="AC237" s="260"/>
      <c r="AD237" s="261"/>
      <c r="AE237" s="268">
        <f t="shared" si="68"/>
        <v>0</v>
      </c>
      <c r="AF237" s="269"/>
      <c r="AG237" s="269"/>
      <c r="AH237" s="270"/>
      <c r="AI237" s="271"/>
      <c r="AJ237" s="272"/>
      <c r="AK237" s="272"/>
      <c r="AL237" s="272"/>
      <c r="AM237" s="273"/>
      <c r="AO237" s="185"/>
      <c r="AP237" s="185"/>
      <c r="AQ237" s="185"/>
      <c r="AR237" s="185"/>
      <c r="AS237" s="136" t="str">
        <f t="shared" si="60"/>
        <v/>
      </c>
      <c r="AV237" s="208">
        <f t="shared" si="72"/>
        <v>0</v>
      </c>
      <c r="AW237" s="208">
        <f t="shared" si="73"/>
        <v>0</v>
      </c>
      <c r="AX237" s="208">
        <f t="shared" si="74"/>
        <v>0</v>
      </c>
      <c r="AY237" s="152">
        <v>4</v>
      </c>
      <c r="AZ237" s="157" t="str">
        <f t="shared" si="61"/>
        <v>無無無</v>
      </c>
      <c r="BA237" s="154" t="str">
        <f t="shared" si="62"/>
        <v/>
      </c>
      <c r="BB237" s="160" t="s">
        <v>276</v>
      </c>
      <c r="BC237" s="161"/>
      <c r="BD237" s="157" t="str">
        <f t="shared" si="63"/>
        <v>-</v>
      </c>
      <c r="BE237" s="154" t="str">
        <f t="shared" si="64"/>
        <v/>
      </c>
      <c r="BF237" s="157" t="str">
        <f t="shared" si="69"/>
        <v>-</v>
      </c>
      <c r="BG237" s="154" t="str">
        <f t="shared" si="70"/>
        <v/>
      </c>
      <c r="BH237" s="160" t="s">
        <v>276</v>
      </c>
      <c r="BI237" s="162"/>
      <c r="BJ237" s="227" t="str">
        <f t="shared" si="65"/>
        <v/>
      </c>
      <c r="BK237" s="170" t="str">
        <f t="shared" si="71"/>
        <v/>
      </c>
      <c r="BL237" s="206">
        <f t="shared" si="66"/>
        <v>1000000</v>
      </c>
      <c r="BM237" s="206">
        <v>1000000</v>
      </c>
      <c r="BN237" s="206">
        <v>1000000000</v>
      </c>
    </row>
    <row r="238" spans="5:66" ht="33" customHeight="1" x14ac:dyDescent="0.15">
      <c r="E238" s="185"/>
      <c r="F238" s="494"/>
      <c r="G238" s="510" t="s">
        <v>144</v>
      </c>
      <c r="H238" s="511"/>
      <c r="I238" s="511"/>
      <c r="J238" s="511"/>
      <c r="K238" s="511"/>
      <c r="L238" s="511"/>
      <c r="M238" s="511"/>
      <c r="N238" s="511"/>
      <c r="O238" s="511"/>
      <c r="P238" s="511"/>
      <c r="Q238" s="259"/>
      <c r="R238" s="260"/>
      <c r="S238" s="260"/>
      <c r="T238" s="260"/>
      <c r="U238" s="261"/>
      <c r="V238" s="268">
        <f t="shared" si="67"/>
        <v>0</v>
      </c>
      <c r="W238" s="269"/>
      <c r="X238" s="269"/>
      <c r="Y238" s="270"/>
      <c r="Z238" s="259"/>
      <c r="AA238" s="260"/>
      <c r="AB238" s="260"/>
      <c r="AC238" s="260"/>
      <c r="AD238" s="261"/>
      <c r="AE238" s="268">
        <f t="shared" si="68"/>
        <v>0</v>
      </c>
      <c r="AF238" s="269"/>
      <c r="AG238" s="269"/>
      <c r="AH238" s="270"/>
      <c r="AI238" s="271"/>
      <c r="AJ238" s="272"/>
      <c r="AK238" s="272"/>
      <c r="AL238" s="272"/>
      <c r="AM238" s="273"/>
      <c r="AO238" s="185"/>
      <c r="AP238" s="185"/>
      <c r="AQ238" s="185"/>
      <c r="AR238" s="185"/>
      <c r="AS238" s="136" t="str">
        <f t="shared" si="60"/>
        <v/>
      </c>
      <c r="AV238" s="208">
        <f t="shared" si="72"/>
        <v>0</v>
      </c>
      <c r="AW238" s="208">
        <f t="shared" si="73"/>
        <v>0</v>
      </c>
      <c r="AX238" s="208">
        <f t="shared" si="74"/>
        <v>0</v>
      </c>
      <c r="AY238" s="152">
        <v>5</v>
      </c>
      <c r="AZ238" s="157" t="str">
        <f t="shared" si="61"/>
        <v>無無無</v>
      </c>
      <c r="BA238" s="154" t="str">
        <f t="shared" si="62"/>
        <v/>
      </c>
      <c r="BB238" s="160" t="s">
        <v>276</v>
      </c>
      <c r="BC238" s="161"/>
      <c r="BD238" s="157" t="str">
        <f t="shared" si="63"/>
        <v>-</v>
      </c>
      <c r="BE238" s="154" t="str">
        <f t="shared" si="64"/>
        <v/>
      </c>
      <c r="BF238" s="157" t="str">
        <f t="shared" si="69"/>
        <v>-</v>
      </c>
      <c r="BG238" s="154" t="str">
        <f t="shared" si="70"/>
        <v/>
      </c>
      <c r="BH238" s="160" t="s">
        <v>276</v>
      </c>
      <c r="BI238" s="162"/>
      <c r="BJ238" s="227" t="str">
        <f t="shared" si="65"/>
        <v/>
      </c>
      <c r="BK238" s="170" t="str">
        <f t="shared" si="71"/>
        <v/>
      </c>
      <c r="BL238" s="206">
        <f t="shared" si="66"/>
        <v>1000000</v>
      </c>
      <c r="BM238" s="206">
        <v>1000000</v>
      </c>
      <c r="BN238" s="206">
        <v>1000000000</v>
      </c>
    </row>
    <row r="239" spans="5:66" ht="33" customHeight="1" x14ac:dyDescent="0.15">
      <c r="E239" s="185"/>
      <c r="F239" s="494"/>
      <c r="G239" s="510" t="s">
        <v>145</v>
      </c>
      <c r="H239" s="511"/>
      <c r="I239" s="511"/>
      <c r="J239" s="511"/>
      <c r="K239" s="511"/>
      <c r="L239" s="511"/>
      <c r="M239" s="511"/>
      <c r="N239" s="511"/>
      <c r="O239" s="511"/>
      <c r="P239" s="511"/>
      <c r="Q239" s="259"/>
      <c r="R239" s="260"/>
      <c r="S239" s="260"/>
      <c r="T239" s="260"/>
      <c r="U239" s="261"/>
      <c r="V239" s="268">
        <f t="shared" si="67"/>
        <v>0</v>
      </c>
      <c r="W239" s="269"/>
      <c r="X239" s="269"/>
      <c r="Y239" s="270"/>
      <c r="Z239" s="259"/>
      <c r="AA239" s="260"/>
      <c r="AB239" s="260"/>
      <c r="AC239" s="260"/>
      <c r="AD239" s="261"/>
      <c r="AE239" s="268">
        <f t="shared" si="68"/>
        <v>0</v>
      </c>
      <c r="AF239" s="269"/>
      <c r="AG239" s="269"/>
      <c r="AH239" s="270"/>
      <c r="AI239" s="271"/>
      <c r="AJ239" s="272"/>
      <c r="AK239" s="272"/>
      <c r="AL239" s="272"/>
      <c r="AM239" s="273"/>
      <c r="AO239" s="185"/>
      <c r="AP239" s="185"/>
      <c r="AQ239" s="185"/>
      <c r="AR239" s="185"/>
      <c r="AS239" s="136" t="str">
        <f t="shared" si="60"/>
        <v/>
      </c>
      <c r="AV239" s="208">
        <f t="shared" si="72"/>
        <v>0</v>
      </c>
      <c r="AW239" s="208">
        <f t="shared" si="73"/>
        <v>0</v>
      </c>
      <c r="AX239" s="208">
        <f t="shared" si="74"/>
        <v>0</v>
      </c>
      <c r="AY239" s="152">
        <v>6</v>
      </c>
      <c r="AZ239" s="157" t="str">
        <f t="shared" si="61"/>
        <v>無無無</v>
      </c>
      <c r="BA239" s="154" t="str">
        <f t="shared" si="62"/>
        <v/>
      </c>
      <c r="BB239" s="160" t="s">
        <v>276</v>
      </c>
      <c r="BC239" s="161"/>
      <c r="BD239" s="157" t="str">
        <f t="shared" si="63"/>
        <v>-</v>
      </c>
      <c r="BE239" s="154" t="str">
        <f t="shared" si="64"/>
        <v/>
      </c>
      <c r="BF239" s="157" t="str">
        <f t="shared" si="69"/>
        <v>-</v>
      </c>
      <c r="BG239" s="154" t="str">
        <f t="shared" si="70"/>
        <v/>
      </c>
      <c r="BH239" s="160" t="s">
        <v>276</v>
      </c>
      <c r="BI239" s="162"/>
      <c r="BJ239" s="227" t="str">
        <f t="shared" si="65"/>
        <v/>
      </c>
      <c r="BK239" s="170" t="str">
        <f t="shared" si="71"/>
        <v/>
      </c>
      <c r="BL239" s="206">
        <f t="shared" si="66"/>
        <v>1000000</v>
      </c>
      <c r="BM239" s="206">
        <v>1000000</v>
      </c>
      <c r="BN239" s="206">
        <v>1000000000</v>
      </c>
    </row>
    <row r="240" spans="5:66" ht="33" customHeight="1" x14ac:dyDescent="0.15">
      <c r="E240" s="185"/>
      <c r="F240" s="494"/>
      <c r="G240" s="510" t="s">
        <v>146</v>
      </c>
      <c r="H240" s="511"/>
      <c r="I240" s="511"/>
      <c r="J240" s="511"/>
      <c r="K240" s="511"/>
      <c r="L240" s="511"/>
      <c r="M240" s="511"/>
      <c r="N240" s="511"/>
      <c r="O240" s="511"/>
      <c r="P240" s="511"/>
      <c r="Q240" s="259"/>
      <c r="R240" s="260"/>
      <c r="S240" s="260"/>
      <c r="T240" s="260"/>
      <c r="U240" s="261"/>
      <c r="V240" s="268">
        <f t="shared" si="67"/>
        <v>0</v>
      </c>
      <c r="W240" s="269"/>
      <c r="X240" s="269"/>
      <c r="Y240" s="270"/>
      <c r="Z240" s="259"/>
      <c r="AA240" s="260"/>
      <c r="AB240" s="260"/>
      <c r="AC240" s="260"/>
      <c r="AD240" s="261"/>
      <c r="AE240" s="268">
        <f t="shared" si="68"/>
        <v>0</v>
      </c>
      <c r="AF240" s="269"/>
      <c r="AG240" s="269"/>
      <c r="AH240" s="270"/>
      <c r="AI240" s="271"/>
      <c r="AJ240" s="272"/>
      <c r="AK240" s="272"/>
      <c r="AL240" s="272"/>
      <c r="AM240" s="273"/>
      <c r="AO240" s="185"/>
      <c r="AP240" s="185"/>
      <c r="AQ240" s="185"/>
      <c r="AR240" s="185"/>
      <c r="AS240" s="136" t="str">
        <f t="shared" si="60"/>
        <v/>
      </c>
      <c r="AV240" s="208">
        <f t="shared" si="72"/>
        <v>0</v>
      </c>
      <c r="AW240" s="208">
        <f t="shared" si="73"/>
        <v>0</v>
      </c>
      <c r="AX240" s="208">
        <f t="shared" si="74"/>
        <v>0</v>
      </c>
      <c r="AY240" s="152">
        <v>7</v>
      </c>
      <c r="AZ240" s="157" t="str">
        <f t="shared" si="61"/>
        <v>無無無</v>
      </c>
      <c r="BA240" s="154" t="str">
        <f t="shared" si="62"/>
        <v/>
      </c>
      <c r="BB240" s="160" t="s">
        <v>276</v>
      </c>
      <c r="BC240" s="161"/>
      <c r="BD240" s="157" t="str">
        <f t="shared" si="63"/>
        <v>-</v>
      </c>
      <c r="BE240" s="154" t="str">
        <f t="shared" si="64"/>
        <v/>
      </c>
      <c r="BF240" s="157" t="str">
        <f t="shared" si="69"/>
        <v>-</v>
      </c>
      <c r="BG240" s="154" t="str">
        <f t="shared" si="70"/>
        <v/>
      </c>
      <c r="BH240" s="160" t="s">
        <v>276</v>
      </c>
      <c r="BI240" s="162"/>
      <c r="BJ240" s="227" t="str">
        <f t="shared" si="65"/>
        <v/>
      </c>
      <c r="BK240" s="170" t="str">
        <f t="shared" si="71"/>
        <v/>
      </c>
      <c r="BL240" s="206">
        <f t="shared" si="66"/>
        <v>1000000</v>
      </c>
      <c r="BM240" s="206">
        <v>1000000</v>
      </c>
      <c r="BN240" s="206">
        <v>1000000000</v>
      </c>
    </row>
    <row r="241" spans="5:66" ht="33" customHeight="1" thickBot="1" x14ac:dyDescent="0.2">
      <c r="E241" s="185"/>
      <c r="F241" s="494"/>
      <c r="G241" s="510" t="s">
        <v>147</v>
      </c>
      <c r="H241" s="511"/>
      <c r="I241" s="511"/>
      <c r="J241" s="511"/>
      <c r="K241" s="511"/>
      <c r="L241" s="511"/>
      <c r="M241" s="511"/>
      <c r="N241" s="511"/>
      <c r="O241" s="511"/>
      <c r="P241" s="511"/>
      <c r="Q241" s="330"/>
      <c r="R241" s="331"/>
      <c r="S241" s="331"/>
      <c r="T241" s="331"/>
      <c r="U241" s="332"/>
      <c r="V241" s="268">
        <f t="shared" si="67"/>
        <v>0</v>
      </c>
      <c r="W241" s="269"/>
      <c r="X241" s="269"/>
      <c r="Y241" s="270"/>
      <c r="Z241" s="259"/>
      <c r="AA241" s="260"/>
      <c r="AB241" s="260"/>
      <c r="AC241" s="260"/>
      <c r="AD241" s="261"/>
      <c r="AE241" s="268">
        <f t="shared" si="68"/>
        <v>0</v>
      </c>
      <c r="AF241" s="269"/>
      <c r="AG241" s="269"/>
      <c r="AH241" s="270"/>
      <c r="AI241" s="543"/>
      <c r="AJ241" s="544"/>
      <c r="AK241" s="544"/>
      <c r="AL241" s="544"/>
      <c r="AM241" s="545"/>
      <c r="AO241" s="185"/>
      <c r="AP241" s="185"/>
      <c r="AQ241" s="185"/>
      <c r="AR241" s="185"/>
      <c r="AS241" s="136" t="str">
        <f t="shared" si="60"/>
        <v/>
      </c>
      <c r="AV241" s="208">
        <f t="shared" si="72"/>
        <v>0</v>
      </c>
      <c r="AW241" s="208">
        <f t="shared" si="73"/>
        <v>0</v>
      </c>
      <c r="AX241" s="223">
        <f t="shared" si="74"/>
        <v>0</v>
      </c>
      <c r="AY241" s="152">
        <v>8</v>
      </c>
      <c r="AZ241" s="157" t="str">
        <f t="shared" si="61"/>
        <v>無無無</v>
      </c>
      <c r="BA241" s="154" t="str">
        <f t="shared" si="62"/>
        <v/>
      </c>
      <c r="BB241" s="160" t="s">
        <v>276</v>
      </c>
      <c r="BC241" s="161"/>
      <c r="BD241" s="157" t="str">
        <f t="shared" si="63"/>
        <v>-</v>
      </c>
      <c r="BE241" s="154" t="str">
        <f t="shared" si="64"/>
        <v/>
      </c>
      <c r="BF241" s="157" t="str">
        <f t="shared" si="69"/>
        <v>-</v>
      </c>
      <c r="BG241" s="154" t="str">
        <f t="shared" si="70"/>
        <v/>
      </c>
      <c r="BH241" s="160" t="s">
        <v>276</v>
      </c>
      <c r="BI241" s="162"/>
      <c r="BJ241" s="227" t="str">
        <f t="shared" si="65"/>
        <v/>
      </c>
      <c r="BK241" s="170" t="str">
        <f t="shared" si="71"/>
        <v/>
      </c>
      <c r="BL241" s="206">
        <f t="shared" si="66"/>
        <v>1000000</v>
      </c>
      <c r="BM241" s="206">
        <v>1000000</v>
      </c>
      <c r="BN241" s="206">
        <v>1000000000</v>
      </c>
    </row>
    <row r="242" spans="5:66" ht="33" customHeight="1" thickBot="1" x14ac:dyDescent="0.2">
      <c r="E242" s="185"/>
      <c r="F242" s="496"/>
      <c r="G242" s="287" t="s">
        <v>74</v>
      </c>
      <c r="H242" s="288"/>
      <c r="I242" s="288"/>
      <c r="J242" s="288"/>
      <c r="K242" s="288"/>
      <c r="L242" s="288"/>
      <c r="M242" s="288"/>
      <c r="N242" s="288"/>
      <c r="O242" s="288"/>
      <c r="P242" s="288"/>
      <c r="Q242" s="523"/>
      <c r="R242" s="524"/>
      <c r="S242" s="524"/>
      <c r="T242" s="524"/>
      <c r="U242" s="525"/>
      <c r="V242" s="395">
        <f t="shared" si="67"/>
        <v>0</v>
      </c>
      <c r="W242" s="396"/>
      <c r="X242" s="396"/>
      <c r="Y242" s="457"/>
      <c r="Z242" s="523"/>
      <c r="AA242" s="524"/>
      <c r="AB242" s="524"/>
      <c r="AC242" s="524"/>
      <c r="AD242" s="525"/>
      <c r="AE242" s="395">
        <f t="shared" si="68"/>
        <v>0</v>
      </c>
      <c r="AF242" s="396"/>
      <c r="AG242" s="396"/>
      <c r="AH242" s="534"/>
      <c r="AI242" s="274">
        <f>ROUNDDOWN(IF(AW242=0,0,(AW234*AX234+AW235*AX235+AW236*AX236+AW237*AX237+AW238*AX238+AW239*AX239+AW240*AX240+AW241*AX241)/AW242),2)</f>
        <v>0</v>
      </c>
      <c r="AJ242" s="275"/>
      <c r="AK242" s="275"/>
      <c r="AL242" s="275"/>
      <c r="AM242" s="276"/>
      <c r="AO242" s="185"/>
      <c r="AP242" s="185"/>
      <c r="AQ242" s="185"/>
      <c r="AR242" s="185"/>
      <c r="AS242" s="136" t="str">
        <f t="shared" si="60"/>
        <v/>
      </c>
      <c r="AV242" s="208">
        <f t="shared" si="72"/>
        <v>0</v>
      </c>
      <c r="AW242" s="208">
        <f t="shared" si="73"/>
        <v>0</v>
      </c>
      <c r="AX242" s="224"/>
      <c r="AY242" s="152">
        <v>9</v>
      </c>
      <c r="AZ242" s="157" t="str">
        <f>CONCATENATE(IF(OR(Q242="",Q242="-"),"無","有"),IF(OR(Z242="",Z242="-"),"無","有"))</f>
        <v>無無</v>
      </c>
      <c r="BA242" s="154" t="str">
        <f t="shared" si="62"/>
        <v/>
      </c>
      <c r="BB242" s="157" t="str">
        <f>CONCATENATE(IF(AV242=SUM(AV234:AV241),"合","不"),IF(AND(SUM(AW234:AW241)&lt;=AW242,AW242&lt;=(SUM(AW234:AW241)+8)),"合","不"))</f>
        <v>合合</v>
      </c>
      <c r="BC242" s="163" t="str">
        <f>IF(ISNA(VLOOKUP(BB242,BB$76:BC$92,2,FALSE))=TRUE,"",VLOOKUP(BB242,BB$76:BC$92,2,FALSE))</f>
        <v/>
      </c>
      <c r="BD242" s="157" t="str">
        <f t="shared" si="63"/>
        <v>-</v>
      </c>
      <c r="BE242" s="154" t="str">
        <f t="shared" si="64"/>
        <v/>
      </c>
      <c r="BF242" s="160" t="s">
        <v>276</v>
      </c>
      <c r="BG242" s="161"/>
      <c r="BH242" s="160" t="s">
        <v>276</v>
      </c>
      <c r="BI242" s="162"/>
      <c r="BJ242" s="227" t="str">
        <f t="shared" si="65"/>
        <v/>
      </c>
      <c r="BK242" s="170" t="str">
        <f t="shared" si="71"/>
        <v/>
      </c>
      <c r="BL242" s="206">
        <f t="shared" si="66"/>
        <v>1000000</v>
      </c>
      <c r="BM242" s="206">
        <v>1000000</v>
      </c>
      <c r="BN242" s="206">
        <v>1000000000</v>
      </c>
    </row>
    <row r="243" spans="5:66" ht="33" customHeight="1" x14ac:dyDescent="0.15">
      <c r="E243" s="185"/>
      <c r="F243" s="555" t="s">
        <v>148</v>
      </c>
      <c r="G243" s="558" t="s">
        <v>149</v>
      </c>
      <c r="H243" s="559"/>
      <c r="I243" s="559"/>
      <c r="J243" s="559"/>
      <c r="K243" s="559"/>
      <c r="L243" s="559"/>
      <c r="M243" s="559"/>
      <c r="N243" s="559"/>
      <c r="O243" s="559"/>
      <c r="P243" s="559"/>
      <c r="Q243" s="560"/>
      <c r="R243" s="561"/>
      <c r="S243" s="561"/>
      <c r="T243" s="561"/>
      <c r="U243" s="562"/>
      <c r="V243" s="404">
        <f t="shared" si="67"/>
        <v>0</v>
      </c>
      <c r="W243" s="405"/>
      <c r="X243" s="405"/>
      <c r="Y243" s="406"/>
      <c r="Z243" s="531"/>
      <c r="AA243" s="532"/>
      <c r="AB243" s="532"/>
      <c r="AC243" s="532"/>
      <c r="AD243" s="533"/>
      <c r="AE243" s="404">
        <f t="shared" si="68"/>
        <v>0</v>
      </c>
      <c r="AF243" s="405"/>
      <c r="AG243" s="405"/>
      <c r="AH243" s="406"/>
      <c r="AI243" s="316"/>
      <c r="AJ243" s="317"/>
      <c r="AK243" s="317"/>
      <c r="AL243" s="317"/>
      <c r="AM243" s="318"/>
      <c r="AO243" s="185"/>
      <c r="AP243" s="185"/>
      <c r="AQ243" s="185"/>
      <c r="AR243" s="185"/>
      <c r="AS243" s="136" t="str">
        <f t="shared" si="60"/>
        <v/>
      </c>
      <c r="AV243" s="208">
        <f t="shared" si="72"/>
        <v>0</v>
      </c>
      <c r="AW243" s="208">
        <f t="shared" si="73"/>
        <v>0</v>
      </c>
      <c r="AX243" s="222">
        <f>IF(AI243="-",0,AI243)</f>
        <v>0</v>
      </c>
      <c r="AY243" s="152">
        <v>10</v>
      </c>
      <c r="AZ243" s="157" t="str">
        <f t="shared" ref="AZ243:AZ250" si="75">CONCATENATE(IF(OR(Q243="",Q243="-"),"無","有"),IF(OR(Z243="",Z243="-"),"無","有"),IF(OR(AI243="",AI243="-"),"無","有"))</f>
        <v>無無無</v>
      </c>
      <c r="BA243" s="154" t="str">
        <f t="shared" si="62"/>
        <v/>
      </c>
      <c r="BB243" s="160" t="s">
        <v>276</v>
      </c>
      <c r="BC243" s="161"/>
      <c r="BD243" s="157" t="str">
        <f t="shared" si="63"/>
        <v>-</v>
      </c>
      <c r="BE243" s="154" t="str">
        <f t="shared" si="64"/>
        <v/>
      </c>
      <c r="BF243" s="157" t="str">
        <f t="shared" ref="BF243:BF250" si="76">IF(OR(AI243="-",AI243=""),"-",IF(AI243&gt;109.5,"違法",IF(AND(40.004&lt;AI243,AI243&lt;=109.5),"高っ！","ok")))</f>
        <v>-</v>
      </c>
      <c r="BG243" s="154" t="str">
        <f t="shared" si="70"/>
        <v/>
      </c>
      <c r="BH243" s="160" t="s">
        <v>276</v>
      </c>
      <c r="BI243" s="162"/>
      <c r="BJ243" s="227" t="str">
        <f t="shared" si="65"/>
        <v/>
      </c>
      <c r="BK243" s="170" t="str">
        <f t="shared" si="71"/>
        <v/>
      </c>
      <c r="BL243" s="206">
        <f t="shared" si="66"/>
        <v>1000000</v>
      </c>
      <c r="BM243" s="206">
        <v>1000000</v>
      </c>
      <c r="BN243" s="206">
        <v>1000000000</v>
      </c>
    </row>
    <row r="244" spans="5:66" ht="33" customHeight="1" x14ac:dyDescent="0.15">
      <c r="E244" s="185"/>
      <c r="F244" s="556"/>
      <c r="G244" s="510" t="s">
        <v>150</v>
      </c>
      <c r="H244" s="511"/>
      <c r="I244" s="511"/>
      <c r="J244" s="511"/>
      <c r="K244" s="511"/>
      <c r="L244" s="511"/>
      <c r="M244" s="511"/>
      <c r="N244" s="511"/>
      <c r="O244" s="511"/>
      <c r="P244" s="511"/>
      <c r="Q244" s="259"/>
      <c r="R244" s="260"/>
      <c r="S244" s="260"/>
      <c r="T244" s="260"/>
      <c r="U244" s="261"/>
      <c r="V244" s="268">
        <f t="shared" si="67"/>
        <v>0</v>
      </c>
      <c r="W244" s="269"/>
      <c r="X244" s="269"/>
      <c r="Y244" s="270"/>
      <c r="Z244" s="259"/>
      <c r="AA244" s="260"/>
      <c r="AB244" s="260"/>
      <c r="AC244" s="260"/>
      <c r="AD244" s="261"/>
      <c r="AE244" s="268">
        <f t="shared" si="68"/>
        <v>0</v>
      </c>
      <c r="AF244" s="269"/>
      <c r="AG244" s="269"/>
      <c r="AH244" s="270"/>
      <c r="AI244" s="271"/>
      <c r="AJ244" s="272"/>
      <c r="AK244" s="272"/>
      <c r="AL244" s="272"/>
      <c r="AM244" s="273"/>
      <c r="AO244" s="185"/>
      <c r="AP244" s="185"/>
      <c r="AQ244" s="185"/>
      <c r="AR244" s="185"/>
      <c r="AS244" s="136" t="str">
        <f t="shared" si="60"/>
        <v/>
      </c>
      <c r="AV244" s="208">
        <f t="shared" si="72"/>
        <v>0</v>
      </c>
      <c r="AW244" s="208">
        <f t="shared" si="73"/>
        <v>0</v>
      </c>
      <c r="AX244" s="208">
        <f t="shared" si="74"/>
        <v>0</v>
      </c>
      <c r="AY244" s="152">
        <v>11</v>
      </c>
      <c r="AZ244" s="157" t="str">
        <f t="shared" si="75"/>
        <v>無無無</v>
      </c>
      <c r="BA244" s="154" t="str">
        <f t="shared" si="62"/>
        <v/>
      </c>
      <c r="BB244" s="160" t="s">
        <v>276</v>
      </c>
      <c r="BC244" s="161"/>
      <c r="BD244" s="157" t="str">
        <f t="shared" si="63"/>
        <v>-</v>
      </c>
      <c r="BE244" s="154" t="str">
        <f t="shared" si="64"/>
        <v/>
      </c>
      <c r="BF244" s="157" t="str">
        <f t="shared" si="76"/>
        <v>-</v>
      </c>
      <c r="BG244" s="154" t="str">
        <f t="shared" si="70"/>
        <v/>
      </c>
      <c r="BH244" s="160" t="s">
        <v>276</v>
      </c>
      <c r="BI244" s="162"/>
      <c r="BJ244" s="227" t="str">
        <f t="shared" si="65"/>
        <v/>
      </c>
      <c r="BK244" s="170" t="str">
        <f t="shared" si="71"/>
        <v/>
      </c>
      <c r="BL244" s="206">
        <f t="shared" si="66"/>
        <v>1000000</v>
      </c>
      <c r="BM244" s="206">
        <v>1000000</v>
      </c>
      <c r="BN244" s="206">
        <v>1000000000</v>
      </c>
    </row>
    <row r="245" spans="5:66" ht="33" customHeight="1" x14ac:dyDescent="0.15">
      <c r="E245" s="185"/>
      <c r="F245" s="556"/>
      <c r="G245" s="510" t="s">
        <v>151</v>
      </c>
      <c r="H245" s="511"/>
      <c r="I245" s="511"/>
      <c r="J245" s="511"/>
      <c r="K245" s="511"/>
      <c r="L245" s="511"/>
      <c r="M245" s="511"/>
      <c r="N245" s="511"/>
      <c r="O245" s="511"/>
      <c r="P245" s="511"/>
      <c r="Q245" s="259"/>
      <c r="R245" s="260"/>
      <c r="S245" s="260"/>
      <c r="T245" s="260"/>
      <c r="U245" s="261"/>
      <c r="V245" s="268">
        <f t="shared" si="67"/>
        <v>0</v>
      </c>
      <c r="W245" s="269"/>
      <c r="X245" s="269"/>
      <c r="Y245" s="270"/>
      <c r="Z245" s="259"/>
      <c r="AA245" s="260"/>
      <c r="AB245" s="260"/>
      <c r="AC245" s="260"/>
      <c r="AD245" s="261"/>
      <c r="AE245" s="268">
        <f t="shared" si="68"/>
        <v>0</v>
      </c>
      <c r="AF245" s="269"/>
      <c r="AG245" s="269"/>
      <c r="AH245" s="270"/>
      <c r="AI245" s="271"/>
      <c r="AJ245" s="272"/>
      <c r="AK245" s="272"/>
      <c r="AL245" s="272"/>
      <c r="AM245" s="273"/>
      <c r="AO245" s="185"/>
      <c r="AP245" s="185"/>
      <c r="AQ245" s="185"/>
      <c r="AR245" s="185"/>
      <c r="AS245" s="136" t="str">
        <f t="shared" si="60"/>
        <v/>
      </c>
      <c r="AV245" s="208">
        <f t="shared" si="72"/>
        <v>0</v>
      </c>
      <c r="AW245" s="208">
        <f t="shared" si="73"/>
        <v>0</v>
      </c>
      <c r="AX245" s="208">
        <f t="shared" si="74"/>
        <v>0</v>
      </c>
      <c r="AY245" s="152">
        <v>12</v>
      </c>
      <c r="AZ245" s="157" t="str">
        <f t="shared" si="75"/>
        <v>無無無</v>
      </c>
      <c r="BA245" s="154" t="str">
        <f t="shared" si="62"/>
        <v/>
      </c>
      <c r="BB245" s="160" t="s">
        <v>276</v>
      </c>
      <c r="BC245" s="161"/>
      <c r="BD245" s="157" t="str">
        <f t="shared" si="63"/>
        <v>-</v>
      </c>
      <c r="BE245" s="154" t="str">
        <f t="shared" si="64"/>
        <v/>
      </c>
      <c r="BF245" s="157" t="str">
        <f t="shared" si="76"/>
        <v>-</v>
      </c>
      <c r="BG245" s="154" t="str">
        <f t="shared" si="70"/>
        <v/>
      </c>
      <c r="BH245" s="160" t="s">
        <v>276</v>
      </c>
      <c r="BI245" s="162"/>
      <c r="BJ245" s="227" t="str">
        <f t="shared" si="65"/>
        <v/>
      </c>
      <c r="BK245" s="170" t="str">
        <f t="shared" si="71"/>
        <v/>
      </c>
      <c r="BL245" s="206">
        <f t="shared" si="66"/>
        <v>1000000</v>
      </c>
      <c r="BM245" s="206">
        <v>1000000</v>
      </c>
      <c r="BN245" s="206">
        <v>1000000000</v>
      </c>
    </row>
    <row r="246" spans="5:66" ht="33" customHeight="1" x14ac:dyDescent="0.15">
      <c r="E246" s="185"/>
      <c r="F246" s="556"/>
      <c r="G246" s="512" t="s">
        <v>152</v>
      </c>
      <c r="H246" s="513"/>
      <c r="I246" s="513"/>
      <c r="J246" s="513"/>
      <c r="K246" s="513"/>
      <c r="L246" s="513"/>
      <c r="M246" s="513"/>
      <c r="N246" s="513"/>
      <c r="O246" s="513"/>
      <c r="P246" s="513"/>
      <c r="Q246" s="259"/>
      <c r="R246" s="260"/>
      <c r="S246" s="260"/>
      <c r="T246" s="260"/>
      <c r="U246" s="261"/>
      <c r="V246" s="268">
        <f t="shared" si="67"/>
        <v>0</v>
      </c>
      <c r="W246" s="269"/>
      <c r="X246" s="269"/>
      <c r="Y246" s="270"/>
      <c r="Z246" s="259"/>
      <c r="AA246" s="260"/>
      <c r="AB246" s="260"/>
      <c r="AC246" s="260"/>
      <c r="AD246" s="261"/>
      <c r="AE246" s="268">
        <f t="shared" si="68"/>
        <v>0</v>
      </c>
      <c r="AF246" s="269"/>
      <c r="AG246" s="269"/>
      <c r="AH246" s="270"/>
      <c r="AI246" s="271"/>
      <c r="AJ246" s="272"/>
      <c r="AK246" s="272"/>
      <c r="AL246" s="272"/>
      <c r="AM246" s="273"/>
      <c r="AO246" s="185"/>
      <c r="AP246" s="185"/>
      <c r="AQ246" s="185"/>
      <c r="AR246" s="185"/>
      <c r="AS246" s="136" t="str">
        <f t="shared" si="60"/>
        <v/>
      </c>
      <c r="AV246" s="208">
        <f t="shared" si="72"/>
        <v>0</v>
      </c>
      <c r="AW246" s="208">
        <f t="shared" si="73"/>
        <v>0</v>
      </c>
      <c r="AX246" s="208">
        <f t="shared" si="74"/>
        <v>0</v>
      </c>
      <c r="AY246" s="152">
        <v>13</v>
      </c>
      <c r="AZ246" s="157" t="str">
        <f t="shared" si="75"/>
        <v>無無無</v>
      </c>
      <c r="BA246" s="154" t="str">
        <f t="shared" si="62"/>
        <v/>
      </c>
      <c r="BB246" s="160" t="s">
        <v>276</v>
      </c>
      <c r="BC246" s="161"/>
      <c r="BD246" s="157" t="str">
        <f t="shared" si="63"/>
        <v>-</v>
      </c>
      <c r="BE246" s="154" t="str">
        <f t="shared" si="64"/>
        <v/>
      </c>
      <c r="BF246" s="157" t="str">
        <f t="shared" si="76"/>
        <v>-</v>
      </c>
      <c r="BG246" s="154" t="str">
        <f t="shared" si="70"/>
        <v/>
      </c>
      <c r="BH246" s="160" t="s">
        <v>276</v>
      </c>
      <c r="BI246" s="162"/>
      <c r="BJ246" s="227" t="str">
        <f t="shared" si="65"/>
        <v/>
      </c>
      <c r="BK246" s="170" t="str">
        <f t="shared" si="71"/>
        <v/>
      </c>
      <c r="BL246" s="206">
        <f t="shared" si="66"/>
        <v>1000000</v>
      </c>
      <c r="BM246" s="206">
        <v>1000000</v>
      </c>
      <c r="BN246" s="206">
        <v>1000000000</v>
      </c>
    </row>
    <row r="247" spans="5:66" ht="33" customHeight="1" x14ac:dyDescent="0.15">
      <c r="E247" s="185"/>
      <c r="F247" s="556"/>
      <c r="G247" s="512" t="s">
        <v>155</v>
      </c>
      <c r="H247" s="513"/>
      <c r="I247" s="513"/>
      <c r="J247" s="513"/>
      <c r="K247" s="513"/>
      <c r="L247" s="513"/>
      <c r="M247" s="513"/>
      <c r="N247" s="513"/>
      <c r="O247" s="513"/>
      <c r="P247" s="513"/>
      <c r="Q247" s="259"/>
      <c r="R247" s="260"/>
      <c r="S247" s="260"/>
      <c r="T247" s="260"/>
      <c r="U247" s="261"/>
      <c r="V247" s="268">
        <f t="shared" si="67"/>
        <v>0</v>
      </c>
      <c r="W247" s="269"/>
      <c r="X247" s="269"/>
      <c r="Y247" s="270"/>
      <c r="Z247" s="259"/>
      <c r="AA247" s="260"/>
      <c r="AB247" s="260"/>
      <c r="AC247" s="260"/>
      <c r="AD247" s="261"/>
      <c r="AE247" s="268">
        <f t="shared" si="68"/>
        <v>0</v>
      </c>
      <c r="AF247" s="269"/>
      <c r="AG247" s="269"/>
      <c r="AH247" s="270"/>
      <c r="AI247" s="271"/>
      <c r="AJ247" s="272"/>
      <c r="AK247" s="272"/>
      <c r="AL247" s="272"/>
      <c r="AM247" s="273"/>
      <c r="AO247" s="185"/>
      <c r="AP247" s="185"/>
      <c r="AQ247" s="185"/>
      <c r="AR247" s="185"/>
      <c r="AS247" s="136" t="str">
        <f t="shared" si="60"/>
        <v/>
      </c>
      <c r="AV247" s="208">
        <f t="shared" si="72"/>
        <v>0</v>
      </c>
      <c r="AW247" s="208">
        <f t="shared" si="73"/>
        <v>0</v>
      </c>
      <c r="AX247" s="208">
        <f t="shared" si="74"/>
        <v>0</v>
      </c>
      <c r="AY247" s="152">
        <v>14</v>
      </c>
      <c r="AZ247" s="157" t="str">
        <f t="shared" si="75"/>
        <v>無無無</v>
      </c>
      <c r="BA247" s="154" t="str">
        <f t="shared" si="62"/>
        <v/>
      </c>
      <c r="BB247" s="160" t="s">
        <v>276</v>
      </c>
      <c r="BC247" s="161"/>
      <c r="BD247" s="157" t="str">
        <f t="shared" si="63"/>
        <v>-</v>
      </c>
      <c r="BE247" s="154" t="str">
        <f t="shared" si="64"/>
        <v/>
      </c>
      <c r="BF247" s="157" t="str">
        <f t="shared" si="76"/>
        <v>-</v>
      </c>
      <c r="BG247" s="154" t="str">
        <f t="shared" si="70"/>
        <v/>
      </c>
      <c r="BH247" s="160" t="s">
        <v>276</v>
      </c>
      <c r="BI247" s="162"/>
      <c r="BJ247" s="227" t="str">
        <f t="shared" si="65"/>
        <v/>
      </c>
      <c r="BK247" s="170" t="str">
        <f t="shared" si="71"/>
        <v/>
      </c>
      <c r="BL247" s="206">
        <f t="shared" si="66"/>
        <v>1000000</v>
      </c>
      <c r="BM247" s="206">
        <v>1000000</v>
      </c>
      <c r="BN247" s="206">
        <v>1000000000</v>
      </c>
    </row>
    <row r="248" spans="5:66" ht="33" customHeight="1" x14ac:dyDescent="0.15">
      <c r="E248" s="185"/>
      <c r="F248" s="556"/>
      <c r="G248" s="512" t="s">
        <v>156</v>
      </c>
      <c r="H248" s="513"/>
      <c r="I248" s="513"/>
      <c r="J248" s="513"/>
      <c r="K248" s="513"/>
      <c r="L248" s="513"/>
      <c r="M248" s="513"/>
      <c r="N248" s="513"/>
      <c r="O248" s="513"/>
      <c r="P248" s="513"/>
      <c r="Q248" s="259"/>
      <c r="R248" s="260"/>
      <c r="S248" s="260"/>
      <c r="T248" s="260"/>
      <c r="U248" s="261"/>
      <c r="V248" s="268">
        <f t="shared" si="67"/>
        <v>0</v>
      </c>
      <c r="W248" s="269"/>
      <c r="X248" s="269"/>
      <c r="Y248" s="270"/>
      <c r="Z248" s="259"/>
      <c r="AA248" s="260"/>
      <c r="AB248" s="260"/>
      <c r="AC248" s="260"/>
      <c r="AD248" s="261"/>
      <c r="AE248" s="268">
        <f t="shared" si="68"/>
        <v>0</v>
      </c>
      <c r="AF248" s="269"/>
      <c r="AG248" s="269"/>
      <c r="AH248" s="270"/>
      <c r="AI248" s="271"/>
      <c r="AJ248" s="272"/>
      <c r="AK248" s="272"/>
      <c r="AL248" s="272"/>
      <c r="AM248" s="273"/>
      <c r="AO248" s="185"/>
      <c r="AP248" s="185"/>
      <c r="AQ248" s="185"/>
      <c r="AR248" s="185"/>
      <c r="AS248" s="136" t="str">
        <f t="shared" si="60"/>
        <v/>
      </c>
      <c r="AV248" s="208">
        <f t="shared" si="72"/>
        <v>0</v>
      </c>
      <c r="AW248" s="208">
        <f t="shared" si="73"/>
        <v>0</v>
      </c>
      <c r="AX248" s="208">
        <f t="shared" si="74"/>
        <v>0</v>
      </c>
      <c r="AY248" s="152">
        <v>15</v>
      </c>
      <c r="AZ248" s="157" t="str">
        <f t="shared" si="75"/>
        <v>無無無</v>
      </c>
      <c r="BA248" s="154" t="str">
        <f t="shared" si="62"/>
        <v/>
      </c>
      <c r="BB248" s="160" t="s">
        <v>276</v>
      </c>
      <c r="BC248" s="161"/>
      <c r="BD248" s="157" t="str">
        <f t="shared" si="63"/>
        <v>-</v>
      </c>
      <c r="BE248" s="154" t="str">
        <f t="shared" si="64"/>
        <v/>
      </c>
      <c r="BF248" s="157" t="str">
        <f t="shared" si="76"/>
        <v>-</v>
      </c>
      <c r="BG248" s="154" t="str">
        <f t="shared" si="70"/>
        <v/>
      </c>
      <c r="BH248" s="160" t="s">
        <v>276</v>
      </c>
      <c r="BI248" s="162"/>
      <c r="BJ248" s="227" t="str">
        <f t="shared" si="65"/>
        <v/>
      </c>
      <c r="BK248" s="170" t="str">
        <f t="shared" si="71"/>
        <v/>
      </c>
      <c r="BL248" s="206">
        <f t="shared" si="66"/>
        <v>1000000</v>
      </c>
      <c r="BM248" s="206">
        <v>1000000</v>
      </c>
      <c r="BN248" s="206">
        <v>1000000000</v>
      </c>
    </row>
    <row r="249" spans="5:66" ht="33" customHeight="1" x14ac:dyDescent="0.15">
      <c r="E249" s="185"/>
      <c r="F249" s="556"/>
      <c r="G249" s="512" t="s">
        <v>157</v>
      </c>
      <c r="H249" s="513"/>
      <c r="I249" s="513"/>
      <c r="J249" s="513"/>
      <c r="K249" s="513"/>
      <c r="L249" s="513"/>
      <c r="M249" s="513"/>
      <c r="N249" s="513"/>
      <c r="O249" s="513"/>
      <c r="P249" s="513"/>
      <c r="Q249" s="259"/>
      <c r="R249" s="260"/>
      <c r="S249" s="260"/>
      <c r="T249" s="260"/>
      <c r="U249" s="261"/>
      <c r="V249" s="268">
        <f t="shared" si="67"/>
        <v>0</v>
      </c>
      <c r="W249" s="269"/>
      <c r="X249" s="269"/>
      <c r="Y249" s="270"/>
      <c r="Z249" s="259"/>
      <c r="AA249" s="260"/>
      <c r="AB249" s="260"/>
      <c r="AC249" s="260"/>
      <c r="AD249" s="261"/>
      <c r="AE249" s="268">
        <f t="shared" si="68"/>
        <v>0</v>
      </c>
      <c r="AF249" s="269"/>
      <c r="AG249" s="269"/>
      <c r="AH249" s="270"/>
      <c r="AI249" s="271"/>
      <c r="AJ249" s="272"/>
      <c r="AK249" s="272"/>
      <c r="AL249" s="272"/>
      <c r="AM249" s="273"/>
      <c r="AO249" s="185"/>
      <c r="AP249" s="185"/>
      <c r="AQ249" s="185"/>
      <c r="AR249" s="185"/>
      <c r="AS249" s="136" t="str">
        <f t="shared" si="60"/>
        <v/>
      </c>
      <c r="AV249" s="208">
        <f t="shared" si="72"/>
        <v>0</v>
      </c>
      <c r="AW249" s="208">
        <f t="shared" si="73"/>
        <v>0</v>
      </c>
      <c r="AX249" s="208">
        <f t="shared" si="74"/>
        <v>0</v>
      </c>
      <c r="AY249" s="152">
        <v>16</v>
      </c>
      <c r="AZ249" s="157" t="str">
        <f t="shared" si="75"/>
        <v>無無無</v>
      </c>
      <c r="BA249" s="154" t="str">
        <f t="shared" si="62"/>
        <v/>
      </c>
      <c r="BB249" s="160" t="s">
        <v>276</v>
      </c>
      <c r="BC249" s="161"/>
      <c r="BD249" s="157" t="str">
        <f t="shared" si="63"/>
        <v>-</v>
      </c>
      <c r="BE249" s="154" t="str">
        <f t="shared" si="64"/>
        <v/>
      </c>
      <c r="BF249" s="157" t="str">
        <f t="shared" si="76"/>
        <v>-</v>
      </c>
      <c r="BG249" s="154" t="str">
        <f t="shared" si="70"/>
        <v/>
      </c>
      <c r="BH249" s="160" t="s">
        <v>276</v>
      </c>
      <c r="BI249" s="162"/>
      <c r="BJ249" s="227" t="str">
        <f t="shared" si="65"/>
        <v/>
      </c>
      <c r="BK249" s="170" t="str">
        <f t="shared" si="71"/>
        <v/>
      </c>
      <c r="BL249" s="206">
        <f t="shared" si="66"/>
        <v>1000000</v>
      </c>
      <c r="BM249" s="206">
        <v>1000000</v>
      </c>
      <c r="BN249" s="206">
        <v>1000000000</v>
      </c>
    </row>
    <row r="250" spans="5:66" ht="33" customHeight="1" thickBot="1" x14ac:dyDescent="0.2">
      <c r="E250" s="185"/>
      <c r="F250" s="556"/>
      <c r="G250" s="510" t="s">
        <v>153</v>
      </c>
      <c r="H250" s="511"/>
      <c r="I250" s="511"/>
      <c r="J250" s="511"/>
      <c r="K250" s="511"/>
      <c r="L250" s="511"/>
      <c r="M250" s="511"/>
      <c r="N250" s="511"/>
      <c r="O250" s="511"/>
      <c r="P250" s="511"/>
      <c r="Q250" s="330"/>
      <c r="R250" s="331"/>
      <c r="S250" s="331"/>
      <c r="T250" s="331"/>
      <c r="U250" s="332"/>
      <c r="V250" s="268">
        <f t="shared" si="67"/>
        <v>0</v>
      </c>
      <c r="W250" s="269"/>
      <c r="X250" s="269"/>
      <c r="Y250" s="270"/>
      <c r="Z250" s="259"/>
      <c r="AA250" s="260"/>
      <c r="AB250" s="260"/>
      <c r="AC250" s="260"/>
      <c r="AD250" s="261"/>
      <c r="AE250" s="268">
        <f t="shared" si="68"/>
        <v>0</v>
      </c>
      <c r="AF250" s="269"/>
      <c r="AG250" s="269"/>
      <c r="AH250" s="270"/>
      <c r="AI250" s="543"/>
      <c r="AJ250" s="544"/>
      <c r="AK250" s="544"/>
      <c r="AL250" s="544"/>
      <c r="AM250" s="545"/>
      <c r="AO250" s="185"/>
      <c r="AP250" s="185"/>
      <c r="AQ250" s="185"/>
      <c r="AR250" s="185"/>
      <c r="AS250" s="136" t="str">
        <f t="shared" si="60"/>
        <v/>
      </c>
      <c r="AV250" s="208">
        <f t="shared" si="72"/>
        <v>0</v>
      </c>
      <c r="AW250" s="208">
        <f t="shared" si="73"/>
        <v>0</v>
      </c>
      <c r="AX250" s="216">
        <f t="shared" si="74"/>
        <v>0</v>
      </c>
      <c r="AY250" s="152">
        <v>17</v>
      </c>
      <c r="AZ250" s="157" t="str">
        <f t="shared" si="75"/>
        <v>無無無</v>
      </c>
      <c r="BA250" s="154" t="str">
        <f t="shared" si="62"/>
        <v/>
      </c>
      <c r="BB250" s="160" t="s">
        <v>276</v>
      </c>
      <c r="BC250" s="161"/>
      <c r="BD250" s="157" t="str">
        <f t="shared" si="63"/>
        <v>-</v>
      </c>
      <c r="BE250" s="154" t="str">
        <f t="shared" si="64"/>
        <v/>
      </c>
      <c r="BF250" s="157" t="str">
        <f t="shared" si="76"/>
        <v>-</v>
      </c>
      <c r="BG250" s="154" t="str">
        <f>IF(ISNA(VLOOKUP(BF250,BF$76:BG$92,2,FALSE))=TRUE,"",VLOOKUP(BF250,BF$76:BG$92,2,FALSE))</f>
        <v/>
      </c>
      <c r="BH250" s="160" t="s">
        <v>276</v>
      </c>
      <c r="BI250" s="162"/>
      <c r="BJ250" s="227" t="str">
        <f t="shared" si="65"/>
        <v/>
      </c>
      <c r="BK250" s="170" t="str">
        <f t="shared" si="71"/>
        <v/>
      </c>
      <c r="BL250" s="206">
        <f t="shared" si="66"/>
        <v>1000000</v>
      </c>
      <c r="BM250" s="206">
        <v>1000000</v>
      </c>
      <c r="BN250" s="206">
        <v>1000000000</v>
      </c>
    </row>
    <row r="251" spans="5:66" ht="33" customHeight="1" x14ac:dyDescent="0.15">
      <c r="E251" s="185"/>
      <c r="F251" s="557"/>
      <c r="G251" s="287" t="s">
        <v>74</v>
      </c>
      <c r="H251" s="288"/>
      <c r="I251" s="288"/>
      <c r="J251" s="288"/>
      <c r="K251" s="288"/>
      <c r="L251" s="288"/>
      <c r="M251" s="288"/>
      <c r="N251" s="288"/>
      <c r="O251" s="288"/>
      <c r="P251" s="288"/>
      <c r="Q251" s="523"/>
      <c r="R251" s="524"/>
      <c r="S251" s="524"/>
      <c r="T251" s="524"/>
      <c r="U251" s="525"/>
      <c r="V251" s="395">
        <f t="shared" si="67"/>
        <v>0</v>
      </c>
      <c r="W251" s="396"/>
      <c r="X251" s="396"/>
      <c r="Y251" s="457"/>
      <c r="Z251" s="523"/>
      <c r="AA251" s="524"/>
      <c r="AB251" s="524"/>
      <c r="AC251" s="524"/>
      <c r="AD251" s="525"/>
      <c r="AE251" s="395">
        <f t="shared" si="68"/>
        <v>0</v>
      </c>
      <c r="AF251" s="396"/>
      <c r="AG251" s="396"/>
      <c r="AH251" s="534"/>
      <c r="AI251" s="566">
        <f>ROUNDDOWN(IF(AW251=0,0,(AW243*AX243+AW244*AX244+AW245*AX245+AW246*AX246+AW247*AX247+AW248*AX248+AW249*AX249+AW250*AX250)/AW251),2)</f>
        <v>0</v>
      </c>
      <c r="AJ251" s="567"/>
      <c r="AK251" s="567"/>
      <c r="AL251" s="567"/>
      <c r="AM251" s="568"/>
      <c r="AO251" s="185"/>
      <c r="AP251" s="185"/>
      <c r="AQ251" s="185"/>
      <c r="AR251" s="185"/>
      <c r="AS251" s="136" t="str">
        <f t="shared" si="60"/>
        <v/>
      </c>
      <c r="AV251" s="208">
        <f>IF(Q251="-",0,Q251)</f>
        <v>0</v>
      </c>
      <c r="AW251" s="208">
        <f>IF(Z251="-",0,Z251)</f>
        <v>0</v>
      </c>
      <c r="AX251" s="225"/>
      <c r="AY251" s="152">
        <v>18</v>
      </c>
      <c r="AZ251" s="157" t="str">
        <f>CONCATENATE(IF(OR(Q251="",Q251="-"),"無","有"),IF(OR(Z251="",Z251="-"),"無","有"))</f>
        <v>無無</v>
      </c>
      <c r="BA251" s="154" t="str">
        <f t="shared" si="62"/>
        <v/>
      </c>
      <c r="BB251" s="157" t="str">
        <f>CONCATENATE(IF(AV251=SUM(AV243:AV250),"合","不"),IF(AND(SUM(AW243:AW250)&lt;=AW251,AW251&lt;=(SUM(AW243:AW250)+8)),"合","不"))</f>
        <v>合合</v>
      </c>
      <c r="BC251" s="163" t="str">
        <f>IF(ISNA(VLOOKUP(BB251,BB$76:BC$92,2,FALSE))=TRUE,"",VLOOKUP(BB251,BB$76:BC$92,2,FALSE))</f>
        <v/>
      </c>
      <c r="BD251" s="157" t="str">
        <f t="shared" si="63"/>
        <v>-</v>
      </c>
      <c r="BE251" s="154" t="str">
        <f t="shared" si="64"/>
        <v/>
      </c>
      <c r="BF251" s="160" t="s">
        <v>276</v>
      </c>
      <c r="BG251" s="161"/>
      <c r="BH251" s="160" t="s">
        <v>276</v>
      </c>
      <c r="BI251" s="162"/>
      <c r="BJ251" s="227" t="str">
        <f t="shared" si="65"/>
        <v/>
      </c>
      <c r="BK251" s="170" t="str">
        <f t="shared" si="71"/>
        <v/>
      </c>
      <c r="BL251" s="206">
        <f t="shared" si="66"/>
        <v>1000000</v>
      </c>
      <c r="BM251" s="206">
        <v>1000000</v>
      </c>
      <c r="BN251" s="206">
        <v>1000000000</v>
      </c>
    </row>
    <row r="252" spans="5:66" ht="33" customHeight="1" thickBot="1" x14ac:dyDescent="0.2">
      <c r="E252" s="185"/>
      <c r="F252" s="325" t="s">
        <v>75</v>
      </c>
      <c r="G252" s="311"/>
      <c r="H252" s="311"/>
      <c r="I252" s="311"/>
      <c r="J252" s="311"/>
      <c r="K252" s="311"/>
      <c r="L252" s="311"/>
      <c r="M252" s="311"/>
      <c r="N252" s="311"/>
      <c r="O252" s="311"/>
      <c r="P252" s="311"/>
      <c r="Q252" s="563"/>
      <c r="R252" s="564"/>
      <c r="S252" s="564"/>
      <c r="T252" s="564"/>
      <c r="U252" s="565"/>
      <c r="V252" s="569">
        <v>100</v>
      </c>
      <c r="W252" s="570"/>
      <c r="X252" s="570"/>
      <c r="Y252" s="570"/>
      <c r="Z252" s="265"/>
      <c r="AA252" s="266"/>
      <c r="AB252" s="266"/>
      <c r="AC252" s="266"/>
      <c r="AD252" s="267"/>
      <c r="AE252" s="570">
        <v>100</v>
      </c>
      <c r="AF252" s="570"/>
      <c r="AG252" s="570"/>
      <c r="AH252" s="572"/>
      <c r="AI252" s="569">
        <f>ROUNDDOWN(IF(AW252=0,0,(AW234*AX234+AW235*AX235+AW236*AX236+AW237*AX237+AW238*AX238+AW239*AX239+AW240*AX240+AW241*AX241+AW243*AX243+AW244*AX244+AW245*AX245+AW246*AX246+AW247*AX247+AW248*AX248+AW249*AX249+AW250*AX250)/AW252),2)</f>
        <v>0</v>
      </c>
      <c r="AJ252" s="570"/>
      <c r="AK252" s="570"/>
      <c r="AL252" s="570"/>
      <c r="AM252" s="571"/>
      <c r="AO252" s="185"/>
      <c r="AP252" s="185"/>
      <c r="AQ252" s="185"/>
      <c r="AR252" s="185"/>
      <c r="AS252" s="136" t="str">
        <f t="shared" si="60"/>
        <v/>
      </c>
      <c r="AV252" s="216">
        <f t="shared" si="72"/>
        <v>0</v>
      </c>
      <c r="AW252" s="216">
        <f t="shared" si="73"/>
        <v>0</v>
      </c>
      <c r="AX252" s="226"/>
      <c r="AY252" s="152">
        <v>19</v>
      </c>
      <c r="AZ252" s="164" t="str">
        <f>CONCATENATE(IF(OR(Q252="",Q252="-"),"無","有"),IF(OR(Z252="",Z252="-"),"無","有"))</f>
        <v>無無</v>
      </c>
      <c r="BA252" s="154" t="str">
        <f t="shared" si="62"/>
        <v/>
      </c>
      <c r="BB252" s="164" t="str">
        <f>CONCATENATE(IF(AV252=SUM(AV243:AV250,AV234:AV241),"合","不"),IF(AND(SUM(AW234:AW241,AW243:AW250)&lt;=AW252,AW252&lt;=(SUM(AW243:AW250,AW234:AW241)+16)),"合","不"))</f>
        <v>合合</v>
      </c>
      <c r="BC252" s="163" t="str">
        <f>IF(ISNA(VLOOKUP(BB252,BB$76:BC$92,2,FALSE))=TRUE,"",VLOOKUP(BB252,BB$76:BC$92,2,FALSE))</f>
        <v/>
      </c>
      <c r="BD252" s="164" t="str">
        <f t="shared" si="63"/>
        <v>-</v>
      </c>
      <c r="BE252" s="154" t="str">
        <f t="shared" si="64"/>
        <v/>
      </c>
      <c r="BF252" s="165" t="s">
        <v>276</v>
      </c>
      <c r="BG252" s="161"/>
      <c r="BH252" s="164" t="str">
        <f>IF(AND(BG253=0,AZ252="有有"),IF(Q252&lt;=Q$109,IF(Z252&lt;=Z$109,"正正","正大"),IF(Z252&lt;=Z$109,"大正","大大")),"-")</f>
        <v>-</v>
      </c>
      <c r="BI252" s="163" t="str">
        <f>IF(ISNA(VLOOKUP(BH252,BH$76:BI$92,2,FALSE))=TRUE,"",VLOOKUP(BH252,BH$76:BI$92,2,FALSE))</f>
        <v/>
      </c>
      <c r="BJ252" s="227" t="str">
        <f t="shared" si="65"/>
        <v/>
      </c>
      <c r="BK252" s="201" t="str">
        <f t="shared" si="71"/>
        <v/>
      </c>
      <c r="BL252" s="206">
        <f t="shared" si="66"/>
        <v>1000000</v>
      </c>
      <c r="BM252" s="206">
        <v>1000000</v>
      </c>
      <c r="BN252" s="206">
        <v>1000000000</v>
      </c>
    </row>
    <row r="253" spans="5:66" ht="16.5" customHeight="1" thickBot="1" x14ac:dyDescent="0.2">
      <c r="AA253" s="185"/>
      <c r="AY253" s="152"/>
      <c r="AZ253" s="168">
        <f>COUNTIF(AZ234:AZ252,"無無無")+COUNTIF(AZ234:AZ252,"無無")</f>
        <v>19</v>
      </c>
      <c r="BA253" s="178" t="str">
        <f>IF(AZ253=AY252,"｢該当なし」","")</f>
        <v>｢該当なし」</v>
      </c>
      <c r="BB253" s="141"/>
      <c r="BC253" s="141"/>
      <c r="BD253" s="141"/>
      <c r="BE253" s="141"/>
      <c r="BF253" s="166" t="s">
        <v>425</v>
      </c>
      <c r="BG253" s="149">
        <f>(4*AY252)-(COUNTIF(BA234:BA252,"")+COUNTIF(BC234:BC252,"")+COUNTIF(BE234:BE252,"")+COUNTIF(BG234:BG252,""))</f>
        <v>0</v>
      </c>
      <c r="BH253" s="139"/>
      <c r="BI253" s="139"/>
      <c r="BJ253" s="166" t="s">
        <v>426</v>
      </c>
      <c r="BK253" s="149">
        <f>AY252-COUNTIF(BJ234:BJ252,"")</f>
        <v>0</v>
      </c>
    </row>
    <row r="254" spans="5:66" ht="16.5" customHeight="1" x14ac:dyDescent="0.15">
      <c r="E254" s="185"/>
      <c r="F254" s="185" t="s">
        <v>54</v>
      </c>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row>
    <row r="255" spans="5:66" ht="13.5" customHeight="1" x14ac:dyDescent="0.15">
      <c r="E255" s="185"/>
      <c r="F255" s="185"/>
      <c r="G255" s="7" t="s">
        <v>55</v>
      </c>
      <c r="H255" s="305" t="s">
        <v>154</v>
      </c>
      <c r="I255" s="305"/>
      <c r="J255" s="305"/>
      <c r="K255" s="305"/>
      <c r="L255" s="305"/>
      <c r="M255" s="305"/>
      <c r="N255" s="305"/>
      <c r="O255" s="305"/>
      <c r="P255" s="305"/>
      <c r="Q255" s="305"/>
      <c r="R255" s="305"/>
      <c r="S255" s="305"/>
      <c r="T255" s="305"/>
      <c r="U255" s="305"/>
      <c r="V255" s="305"/>
      <c r="W255" s="305"/>
      <c r="X255" s="305"/>
      <c r="Y255" s="305"/>
      <c r="Z255" s="305"/>
      <c r="AA255" s="305"/>
      <c r="AB255" s="305"/>
      <c r="AC255" s="305"/>
      <c r="AD255" s="305"/>
      <c r="AE255" s="305"/>
      <c r="AF255" s="305"/>
      <c r="AG255" s="305"/>
      <c r="AH255" s="305"/>
      <c r="AI255" s="305"/>
      <c r="AJ255" s="305"/>
      <c r="AK255" s="305"/>
      <c r="AL255" s="305"/>
      <c r="AM255" s="305"/>
      <c r="AN255" s="305"/>
      <c r="AO255" s="305"/>
      <c r="AP255" s="305"/>
      <c r="AQ255" s="305"/>
      <c r="AR255" s="185"/>
    </row>
    <row r="256" spans="5:66" ht="13.5" customHeight="1" x14ac:dyDescent="0.15">
      <c r="E256" s="185"/>
      <c r="F256" s="185"/>
      <c r="G256" s="7" t="s">
        <v>90</v>
      </c>
      <c r="H256" s="305" t="s">
        <v>304</v>
      </c>
      <c r="I256" s="305"/>
      <c r="J256" s="305"/>
      <c r="K256" s="305"/>
      <c r="L256" s="305"/>
      <c r="M256" s="305"/>
      <c r="N256" s="305"/>
      <c r="O256" s="305"/>
      <c r="P256" s="305"/>
      <c r="Q256" s="305"/>
      <c r="R256" s="305"/>
      <c r="S256" s="305"/>
      <c r="T256" s="305"/>
      <c r="U256" s="305"/>
      <c r="V256" s="305"/>
      <c r="W256" s="305"/>
      <c r="X256" s="305"/>
      <c r="Y256" s="305"/>
      <c r="Z256" s="305"/>
      <c r="AA256" s="305"/>
      <c r="AB256" s="305"/>
      <c r="AC256" s="305"/>
      <c r="AD256" s="305"/>
      <c r="AE256" s="305"/>
      <c r="AF256" s="305"/>
      <c r="AG256" s="305"/>
      <c r="AH256" s="305"/>
      <c r="AI256" s="305"/>
      <c r="AJ256" s="305"/>
      <c r="AK256" s="305"/>
      <c r="AL256" s="305"/>
      <c r="AM256" s="305"/>
      <c r="AN256" s="305"/>
      <c r="AO256" s="305"/>
      <c r="AP256" s="305"/>
      <c r="AQ256" s="305"/>
      <c r="AR256" s="185"/>
    </row>
    <row r="257" spans="5:66" ht="13.5" customHeight="1" x14ac:dyDescent="0.15">
      <c r="E257" s="185"/>
      <c r="F257" s="185"/>
      <c r="G257" s="18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E257" s="305"/>
      <c r="AF257" s="305"/>
      <c r="AG257" s="305"/>
      <c r="AH257" s="305"/>
      <c r="AI257" s="305"/>
      <c r="AJ257" s="305"/>
      <c r="AK257" s="305"/>
      <c r="AL257" s="305"/>
      <c r="AM257" s="305"/>
      <c r="AN257" s="305"/>
      <c r="AO257" s="305"/>
      <c r="AP257" s="305"/>
      <c r="AQ257" s="305"/>
      <c r="AR257" s="185"/>
    </row>
    <row r="258" spans="5:66" ht="13.5" customHeight="1" x14ac:dyDescent="0.15">
      <c r="E258" s="185"/>
      <c r="F258" s="185"/>
      <c r="G258" s="185"/>
      <c r="H258" s="305"/>
      <c r="I258" s="305"/>
      <c r="J258" s="305"/>
      <c r="K258" s="305"/>
      <c r="L258" s="305"/>
      <c r="M258" s="305"/>
      <c r="N258" s="305"/>
      <c r="O258" s="305"/>
      <c r="P258" s="305"/>
      <c r="Q258" s="305"/>
      <c r="R258" s="305"/>
      <c r="S258" s="305"/>
      <c r="T258" s="305"/>
      <c r="U258" s="305"/>
      <c r="V258" s="305"/>
      <c r="W258" s="305"/>
      <c r="X258" s="305"/>
      <c r="Y258" s="305"/>
      <c r="Z258" s="305"/>
      <c r="AA258" s="305"/>
      <c r="AB258" s="305"/>
      <c r="AC258" s="305"/>
      <c r="AD258" s="305"/>
      <c r="AE258" s="305"/>
      <c r="AF258" s="305"/>
      <c r="AG258" s="305"/>
      <c r="AH258" s="305"/>
      <c r="AI258" s="305"/>
      <c r="AJ258" s="305"/>
      <c r="AK258" s="305"/>
      <c r="AL258" s="305"/>
      <c r="AM258" s="305"/>
      <c r="AN258" s="305"/>
      <c r="AO258" s="305"/>
      <c r="AP258" s="305"/>
      <c r="AQ258" s="305"/>
      <c r="AR258" s="185"/>
    </row>
    <row r="259" spans="5:66" ht="13.5" customHeight="1" x14ac:dyDescent="0.15">
      <c r="E259" s="185"/>
      <c r="F259" s="185"/>
      <c r="G259" s="185"/>
      <c r="H259" s="181"/>
      <c r="I259" s="181"/>
      <c r="J259" s="181"/>
      <c r="K259" s="181"/>
      <c r="L259" s="181"/>
      <c r="M259" s="181"/>
      <c r="N259" s="181"/>
      <c r="O259" s="181"/>
      <c r="P259" s="181"/>
      <c r="Q259" s="181"/>
      <c r="R259" s="181"/>
      <c r="S259" s="181"/>
      <c r="T259" s="181"/>
      <c r="U259" s="181"/>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1"/>
      <c r="AR259" s="185"/>
    </row>
    <row r="261" spans="5:66" ht="16.5" customHeight="1" x14ac:dyDescent="0.15">
      <c r="F261" s="64" t="str">
        <f>IF(BK267=0,"７　総量規制超過部分の貸付残高","７．総量規制超過部分の貸付残高")</f>
        <v>７　総量規制超過部分の貸付残高</v>
      </c>
      <c r="R261" s="553" t="str">
        <f>IF(BK267=0,"","エラー情報あり")</f>
        <v/>
      </c>
      <c r="S261" s="553"/>
      <c r="T261" s="553"/>
      <c r="U261" s="553"/>
      <c r="V261" s="553"/>
      <c r="W261" s="553"/>
      <c r="X261" s="553"/>
      <c r="Y261" s="553"/>
      <c r="Z261" s="553"/>
      <c r="AA261" s="553"/>
      <c r="AB261" s="553"/>
      <c r="AC261" s="553"/>
      <c r="AD261" s="553"/>
      <c r="AE261" s="10"/>
      <c r="AF261" s="10"/>
      <c r="AG261" s="10"/>
      <c r="AH261" s="10"/>
      <c r="AI261" s="10"/>
      <c r="AJ261" s="10"/>
      <c r="AK261" s="10"/>
      <c r="AL261" s="10"/>
      <c r="AM261" s="10"/>
      <c r="AN261" s="10"/>
      <c r="AO261" s="10"/>
      <c r="AP261" s="10"/>
      <c r="AQ261" s="10"/>
      <c r="AR261" s="10"/>
      <c r="AT261" s="148" t="str">
        <f>IF(BK267=0,"（表7）エラーなし","！（表7）エラー情報あり")</f>
        <v>（表7）エラーなし</v>
      </c>
    </row>
    <row r="262" spans="5:66" ht="7.5" customHeight="1" x14ac:dyDescent="0.15">
      <c r="Q262" s="185"/>
      <c r="AE262" s="10"/>
      <c r="AF262" s="10"/>
      <c r="AG262" s="10"/>
      <c r="AH262" s="10"/>
      <c r="AI262" s="10"/>
      <c r="AJ262" s="10"/>
      <c r="AK262" s="10"/>
      <c r="AL262" s="10"/>
      <c r="AM262" s="10"/>
      <c r="AN262" s="10"/>
      <c r="AO262" s="10"/>
      <c r="AP262" s="10"/>
      <c r="AQ262" s="10"/>
      <c r="AR262" s="10"/>
    </row>
    <row r="263" spans="5:66" ht="16.5" customHeight="1" thickBot="1" x14ac:dyDescent="0.2">
      <c r="E263" s="185"/>
      <c r="F263" s="482" t="s">
        <v>312</v>
      </c>
      <c r="G263" s="550"/>
      <c r="H263" s="550"/>
      <c r="I263" s="550"/>
      <c r="J263" s="550"/>
      <c r="K263" s="550"/>
      <c r="L263" s="550"/>
      <c r="M263" s="550"/>
      <c r="N263" s="550"/>
      <c r="O263" s="550"/>
      <c r="P263" s="550"/>
      <c r="Q263" s="345" t="s">
        <v>315</v>
      </c>
      <c r="R263" s="346"/>
      <c r="S263" s="346"/>
      <c r="T263" s="346"/>
      <c r="U263" s="347"/>
      <c r="V263" s="346" t="s">
        <v>158</v>
      </c>
      <c r="W263" s="346"/>
      <c r="X263" s="346"/>
      <c r="Y263" s="346"/>
      <c r="Z263" s="346"/>
      <c r="AA263" s="346"/>
      <c r="AB263" s="346"/>
      <c r="AC263" s="346"/>
      <c r="AD263" s="347"/>
      <c r="AE263" s="198"/>
      <c r="AF263" s="199"/>
      <c r="AG263" s="199"/>
      <c r="AH263" s="199"/>
      <c r="AI263" s="199"/>
      <c r="AJ263" s="199"/>
      <c r="AK263" s="199"/>
      <c r="AL263" s="199"/>
      <c r="AM263" s="199"/>
      <c r="AN263" s="199"/>
      <c r="AO263" s="199"/>
      <c r="AP263" s="199"/>
      <c r="AQ263" s="199"/>
      <c r="AR263" s="10"/>
    </row>
    <row r="264" spans="5:66" ht="16.5" customHeight="1" thickTop="1" thickBot="1" x14ac:dyDescent="0.2">
      <c r="E264" s="185"/>
      <c r="F264" s="551"/>
      <c r="G264" s="552"/>
      <c r="H264" s="552"/>
      <c r="I264" s="552"/>
      <c r="J264" s="552"/>
      <c r="K264" s="552"/>
      <c r="L264" s="552"/>
      <c r="M264" s="552"/>
      <c r="N264" s="552"/>
      <c r="O264" s="552"/>
      <c r="P264" s="552"/>
      <c r="Q264" s="387"/>
      <c r="R264" s="371"/>
      <c r="S264" s="371"/>
      <c r="T264" s="371"/>
      <c r="U264" s="426"/>
      <c r="V264" s="371"/>
      <c r="W264" s="371"/>
      <c r="X264" s="371"/>
      <c r="Y264" s="371"/>
      <c r="Z264" s="371"/>
      <c r="AA264" s="371"/>
      <c r="AB264" s="371"/>
      <c r="AC264" s="371"/>
      <c r="AD264" s="426"/>
      <c r="AE264" s="198"/>
      <c r="AF264" s="199"/>
      <c r="AG264" s="199"/>
      <c r="AH264" s="199"/>
      <c r="AI264" s="199"/>
      <c r="AJ264" s="199"/>
      <c r="AK264" s="199"/>
      <c r="AL264" s="199"/>
      <c r="AM264" s="199"/>
      <c r="AN264" s="199"/>
      <c r="AO264" s="199"/>
      <c r="AP264" s="199"/>
      <c r="AQ264" s="199"/>
      <c r="AR264" s="10"/>
      <c r="AZ264" s="258" t="s">
        <v>355</v>
      </c>
      <c r="BA264" s="258"/>
      <c r="BB264" s="258" t="s">
        <v>356</v>
      </c>
      <c r="BC264" s="258"/>
      <c r="BD264" s="258" t="s">
        <v>409</v>
      </c>
      <c r="BE264" s="258"/>
      <c r="BF264" s="258" t="s">
        <v>410</v>
      </c>
      <c r="BG264" s="258"/>
      <c r="BH264" s="258" t="s">
        <v>357</v>
      </c>
      <c r="BI264" s="258"/>
      <c r="BJ264" s="141"/>
      <c r="BK264" s="203" t="s">
        <v>521</v>
      </c>
    </row>
    <row r="265" spans="5:66" ht="14.25" customHeight="1" thickTop="1" thickBot="1" x14ac:dyDescent="0.2">
      <c r="E265" s="185"/>
      <c r="F265" s="514" t="s">
        <v>159</v>
      </c>
      <c r="G265" s="515"/>
      <c r="H265" s="515"/>
      <c r="I265" s="515"/>
      <c r="J265" s="515"/>
      <c r="K265" s="515"/>
      <c r="L265" s="515"/>
      <c r="M265" s="515"/>
      <c r="N265" s="515"/>
      <c r="O265" s="515"/>
      <c r="P265" s="515"/>
      <c r="Q265" s="518" t="s">
        <v>70</v>
      </c>
      <c r="R265" s="519"/>
      <c r="S265" s="519"/>
      <c r="T265" s="519"/>
      <c r="U265" s="520"/>
      <c r="V265" s="521" t="str">
        <f>$X$394</f>
        <v>百万円</v>
      </c>
      <c r="W265" s="521"/>
      <c r="X265" s="521"/>
      <c r="Y265" s="521"/>
      <c r="Z265" s="521"/>
      <c r="AA265" s="521"/>
      <c r="AB265" s="521"/>
      <c r="AC265" s="521"/>
      <c r="AD265" s="522"/>
      <c r="AF265" s="59"/>
      <c r="AG265" s="59"/>
      <c r="AH265" s="59"/>
      <c r="AI265" s="59"/>
      <c r="AJ265" s="59"/>
      <c r="AK265" s="59"/>
      <c r="AL265" s="59"/>
      <c r="AM265" s="59"/>
      <c r="AN265" s="199"/>
      <c r="AO265" s="199"/>
      <c r="AP265" s="199"/>
      <c r="AQ265" s="199"/>
      <c r="AR265" s="10"/>
      <c r="AS265" s="136" t="str">
        <f>BK265</f>
        <v>　　（↓エラー情報↓）</v>
      </c>
      <c r="AV265" s="141" t="s">
        <v>438</v>
      </c>
      <c r="AW265" s="141" t="s">
        <v>439</v>
      </c>
      <c r="AZ265" s="180" t="s">
        <v>411</v>
      </c>
      <c r="BA265" s="179" t="s">
        <v>354</v>
      </c>
      <c r="BB265" s="180" t="s">
        <v>411</v>
      </c>
      <c r="BC265" s="179" t="s">
        <v>354</v>
      </c>
      <c r="BD265" s="180" t="s">
        <v>411</v>
      </c>
      <c r="BE265" s="179" t="s">
        <v>354</v>
      </c>
      <c r="BF265" s="180" t="s">
        <v>411</v>
      </c>
      <c r="BG265" s="179" t="s">
        <v>354</v>
      </c>
      <c r="BH265" s="180" t="s">
        <v>411</v>
      </c>
      <c r="BI265" s="179" t="s">
        <v>354</v>
      </c>
      <c r="BJ265" s="144"/>
      <c r="BK265" s="202" t="str">
        <f>IF(BK264="表示","　　（↓エラー情報↓）","")</f>
        <v>　　（↓エラー情報↓）</v>
      </c>
      <c r="BL265" s="141" t="s">
        <v>428</v>
      </c>
      <c r="BM265" s="141" t="s">
        <v>297</v>
      </c>
      <c r="BN265" s="141" t="s">
        <v>427</v>
      </c>
    </row>
    <row r="266" spans="5:66" ht="20.25" customHeight="1" thickBot="1" x14ac:dyDescent="0.2">
      <c r="E266" s="185"/>
      <c r="F266" s="516"/>
      <c r="G266" s="517"/>
      <c r="H266" s="517"/>
      <c r="I266" s="517"/>
      <c r="J266" s="517"/>
      <c r="K266" s="517"/>
      <c r="L266" s="517"/>
      <c r="M266" s="517"/>
      <c r="N266" s="517"/>
      <c r="O266" s="517"/>
      <c r="P266" s="517"/>
      <c r="Q266" s="546"/>
      <c r="R266" s="529"/>
      <c r="S266" s="529"/>
      <c r="T266" s="529"/>
      <c r="U266" s="530"/>
      <c r="V266" s="529"/>
      <c r="W266" s="529"/>
      <c r="X266" s="529"/>
      <c r="Y266" s="529"/>
      <c r="Z266" s="529"/>
      <c r="AA266" s="529"/>
      <c r="AB266" s="529"/>
      <c r="AC266" s="529"/>
      <c r="AD266" s="530"/>
      <c r="AF266" s="59"/>
      <c r="AG266" s="59"/>
      <c r="AH266" s="59"/>
      <c r="AI266" s="59"/>
      <c r="AJ266" s="59"/>
      <c r="AK266" s="59"/>
      <c r="AL266" s="59"/>
      <c r="AM266" s="59"/>
      <c r="AN266" s="199"/>
      <c r="AO266" s="199"/>
      <c r="AP266" s="199"/>
      <c r="AQ266" s="199"/>
      <c r="AR266" s="10"/>
      <c r="AS266" s="136" t="str">
        <f>BK266</f>
        <v/>
      </c>
      <c r="AV266" s="218">
        <f>IF(Q266="-",0,Q266)</f>
        <v>0</v>
      </c>
      <c r="AW266" s="218">
        <f>IF(V266="-",0,V266)</f>
        <v>0</v>
      </c>
      <c r="AY266" s="137">
        <v>1</v>
      </c>
      <c r="AZ266" s="153" t="str">
        <f>CONCATENATE(IF(OR(Q266="",Q266="-"),"無","有"),IF(OR(V266="",V266="-"),"無","有"))</f>
        <v>無無</v>
      </c>
      <c r="BA266" s="154" t="str">
        <f>IF(ISNA(VLOOKUP(AZ266,AZ$76:BA$92,2,FALSE))=TRUE,"",VLOOKUP(AZ266,AZ$76:BA$92,2,FALSE))</f>
        <v/>
      </c>
      <c r="BB266" s="174" t="s">
        <v>276</v>
      </c>
      <c r="BC266" s="156"/>
      <c r="BD266" s="149" t="str">
        <f>IF(AZ266="有有",IF(AW266/AV266&gt;BL266,"高額","ok"),"-")</f>
        <v>-</v>
      </c>
      <c r="BE266" s="163" t="str">
        <f>IF(ISNA(VLOOKUP(BD266,BD$76:BE$92,2,FALSE))=TRUE,"",VLOOKUP(BD266,BD$76:BE$92,2,FALSE))</f>
        <v/>
      </c>
      <c r="BF266" s="174" t="s">
        <v>276</v>
      </c>
      <c r="BG266" s="161"/>
      <c r="BH266" s="149" t="str">
        <f>IF(AND(BG267=0,AZ266="有有"),IF(Q266&lt;=Q$109,IF(V266&lt;=Z$109,"正正","正大"),IF(V266&lt;=Z$109,"大正","大大")),"-")</f>
        <v>-</v>
      </c>
      <c r="BI266" s="163" t="str">
        <f>IF(ISNA(VLOOKUP(BH266,BH$76:BI$92,2,FALSE))=TRUE,"",VLOOKUP(BH266,BH$76:BI$92,2,FALSE))</f>
        <v/>
      </c>
      <c r="BJ266" s="227" t="str">
        <f>IF(AND(BA266="",BC266="",BE266="",BG266="",BI266=""),"","←")</f>
        <v/>
      </c>
      <c r="BK266" s="150" t="str">
        <f>IF(BK$264="表示",CONCATENATE(BJ266,BA266,BC266,BE266,BG266,BI266),"")</f>
        <v/>
      </c>
      <c r="BL266" s="206">
        <f>IF(Z$99="百万円",BM266,BN266)</f>
        <v>1000000</v>
      </c>
      <c r="BM266" s="206">
        <v>1000000</v>
      </c>
      <c r="BN266" s="206">
        <v>1000000000</v>
      </c>
    </row>
    <row r="267" spans="5:66" ht="16.5" customHeight="1" thickBot="1" x14ac:dyDescent="0.2">
      <c r="W267" s="185"/>
      <c r="AE267" s="10"/>
      <c r="AF267" s="10"/>
      <c r="AG267" s="10"/>
      <c r="AH267" s="10"/>
      <c r="AI267" s="10"/>
      <c r="AJ267" s="10"/>
      <c r="AK267" s="10"/>
      <c r="AL267" s="10"/>
      <c r="AM267" s="10"/>
      <c r="AN267" s="10"/>
      <c r="AO267" s="10"/>
      <c r="AP267" s="10"/>
      <c r="AQ267" s="10"/>
      <c r="AR267" s="10"/>
      <c r="AZ267" s="149">
        <f>COUNTIF(AZ266:AZ266,"無無")</f>
        <v>1</v>
      </c>
      <c r="BA267" s="167" t="str">
        <f>IF(AZ267=AY266,"｢該当なし」","")</f>
        <v>｢該当なし」</v>
      </c>
      <c r="BB267" s="139"/>
      <c r="BC267" s="139"/>
      <c r="BD267" s="139"/>
      <c r="BE267" s="139"/>
      <c r="BF267" s="166" t="s">
        <v>425</v>
      </c>
      <c r="BG267" s="149">
        <f>(4*AY266)-(COUNTIF(BA266:BA266,"")+COUNTIF(BC266:BC266,"")+COUNTIF(BE266:BE266,"")+COUNTIF(BG266:BG266,""))</f>
        <v>0</v>
      </c>
      <c r="BH267" s="139"/>
      <c r="BI267" s="139"/>
      <c r="BJ267" s="166" t="s">
        <v>426</v>
      </c>
      <c r="BK267" s="149">
        <f>AY266-COUNTIF(BJ266,"")</f>
        <v>0</v>
      </c>
    </row>
    <row r="268" spans="5:66" ht="16.5" customHeight="1" x14ac:dyDescent="0.15">
      <c r="E268" s="185"/>
      <c r="F268" s="185" t="s">
        <v>54</v>
      </c>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5"/>
      <c r="AD268" s="185"/>
      <c r="AE268" s="185"/>
      <c r="AF268" s="185"/>
      <c r="AG268" s="185"/>
      <c r="AH268" s="185"/>
      <c r="AI268" s="185"/>
      <c r="AJ268" s="185"/>
      <c r="AK268" s="185"/>
      <c r="AL268" s="185"/>
      <c r="AM268" s="185"/>
      <c r="AN268" s="185"/>
      <c r="AO268" s="185"/>
      <c r="AP268" s="185"/>
      <c r="AQ268" s="185"/>
    </row>
    <row r="269" spans="5:66" ht="17.25" customHeight="1" x14ac:dyDescent="0.15">
      <c r="E269" s="185"/>
      <c r="F269" s="185"/>
      <c r="G269" s="305" t="s">
        <v>333</v>
      </c>
      <c r="H269" s="305"/>
      <c r="I269" s="305"/>
      <c r="J269" s="305"/>
      <c r="K269" s="305"/>
      <c r="L269" s="305"/>
      <c r="M269" s="305"/>
      <c r="N269" s="305"/>
      <c r="O269" s="305"/>
      <c r="P269" s="305"/>
      <c r="Q269" s="305"/>
      <c r="R269" s="305"/>
      <c r="S269" s="305"/>
      <c r="T269" s="305"/>
      <c r="U269" s="305"/>
      <c r="V269" s="305"/>
      <c r="W269" s="305"/>
      <c r="X269" s="305"/>
      <c r="Y269" s="305"/>
      <c r="Z269" s="305"/>
      <c r="AA269" s="305"/>
      <c r="AB269" s="305"/>
      <c r="AC269" s="305"/>
      <c r="AD269" s="305"/>
      <c r="AE269" s="305"/>
      <c r="AF269" s="305"/>
      <c r="AG269" s="305"/>
      <c r="AH269" s="305"/>
      <c r="AI269" s="305"/>
      <c r="AJ269" s="305"/>
      <c r="AK269" s="305"/>
      <c r="AL269" s="305"/>
      <c r="AM269" s="305"/>
      <c r="AN269" s="305"/>
      <c r="AO269" s="305"/>
      <c r="AP269" s="305"/>
      <c r="AQ269" s="305"/>
      <c r="AU269" s="175"/>
      <c r="AV269" s="175"/>
      <c r="AW269" s="175"/>
      <c r="AX269" s="175"/>
    </row>
    <row r="270" spans="5:66" ht="17.25" customHeight="1" x14ac:dyDescent="0.15">
      <c r="E270" s="185"/>
      <c r="F270" s="185"/>
      <c r="G270" s="305"/>
      <c r="H270" s="305"/>
      <c r="I270" s="305"/>
      <c r="J270" s="305"/>
      <c r="K270" s="305"/>
      <c r="L270" s="305"/>
      <c r="M270" s="305"/>
      <c r="N270" s="305"/>
      <c r="O270" s="305"/>
      <c r="P270" s="305"/>
      <c r="Q270" s="305"/>
      <c r="R270" s="305"/>
      <c r="S270" s="305"/>
      <c r="T270" s="305"/>
      <c r="U270" s="305"/>
      <c r="V270" s="305"/>
      <c r="W270" s="305"/>
      <c r="X270" s="305"/>
      <c r="Y270" s="305"/>
      <c r="Z270" s="305"/>
      <c r="AA270" s="305"/>
      <c r="AB270" s="305"/>
      <c r="AC270" s="305"/>
      <c r="AD270" s="305"/>
      <c r="AE270" s="305"/>
      <c r="AF270" s="305"/>
      <c r="AG270" s="305"/>
      <c r="AH270" s="305"/>
      <c r="AI270" s="305"/>
      <c r="AJ270" s="305"/>
      <c r="AK270" s="305"/>
      <c r="AL270" s="305"/>
      <c r="AM270" s="305"/>
      <c r="AN270" s="305"/>
      <c r="AO270" s="305"/>
      <c r="AP270" s="305"/>
      <c r="AQ270" s="305"/>
      <c r="AU270" s="175"/>
      <c r="AV270" s="175"/>
      <c r="AW270" s="175"/>
      <c r="AX270" s="175"/>
    </row>
    <row r="271" spans="5:66" ht="17.25" customHeight="1" x14ac:dyDescent="0.15">
      <c r="E271" s="185"/>
      <c r="F271" s="185"/>
      <c r="G271" s="305"/>
      <c r="H271" s="305"/>
      <c r="I271" s="305"/>
      <c r="J271" s="305"/>
      <c r="K271" s="305"/>
      <c r="L271" s="305"/>
      <c r="M271" s="305"/>
      <c r="N271" s="305"/>
      <c r="O271" s="305"/>
      <c r="P271" s="305"/>
      <c r="Q271" s="305"/>
      <c r="R271" s="305"/>
      <c r="S271" s="305"/>
      <c r="T271" s="305"/>
      <c r="U271" s="305"/>
      <c r="V271" s="305"/>
      <c r="W271" s="305"/>
      <c r="X271" s="305"/>
      <c r="Y271" s="305"/>
      <c r="Z271" s="305"/>
      <c r="AA271" s="305"/>
      <c r="AB271" s="305"/>
      <c r="AC271" s="305"/>
      <c r="AD271" s="305"/>
      <c r="AE271" s="305"/>
      <c r="AF271" s="305"/>
      <c r="AG271" s="305"/>
      <c r="AH271" s="305"/>
      <c r="AI271" s="305"/>
      <c r="AJ271" s="305"/>
      <c r="AK271" s="305"/>
      <c r="AL271" s="305"/>
      <c r="AM271" s="305"/>
      <c r="AN271" s="305"/>
      <c r="AO271" s="305"/>
      <c r="AP271" s="305"/>
      <c r="AQ271" s="305"/>
    </row>
    <row r="272" spans="5:66" ht="17.25" customHeight="1" x14ac:dyDescent="0.15">
      <c r="E272" s="185"/>
      <c r="F272" s="185"/>
      <c r="G272" s="305" t="s">
        <v>334</v>
      </c>
      <c r="H272" s="305"/>
      <c r="I272" s="305"/>
      <c r="J272" s="305"/>
      <c r="K272" s="305"/>
      <c r="L272" s="305"/>
      <c r="M272" s="305"/>
      <c r="N272" s="305"/>
      <c r="O272" s="305"/>
      <c r="P272" s="305"/>
      <c r="Q272" s="305"/>
      <c r="R272" s="305"/>
      <c r="S272" s="305"/>
      <c r="T272" s="305"/>
      <c r="U272" s="305"/>
      <c r="V272" s="305"/>
      <c r="W272" s="305"/>
      <c r="X272" s="305"/>
      <c r="Y272" s="305"/>
      <c r="Z272" s="305"/>
      <c r="AA272" s="305"/>
      <c r="AB272" s="305"/>
      <c r="AC272" s="305"/>
      <c r="AD272" s="305"/>
      <c r="AE272" s="305"/>
      <c r="AF272" s="305"/>
      <c r="AG272" s="305"/>
      <c r="AH272" s="305"/>
      <c r="AI272" s="305"/>
      <c r="AJ272" s="305"/>
      <c r="AK272" s="305"/>
      <c r="AL272" s="305"/>
      <c r="AM272" s="305"/>
      <c r="AN272" s="305"/>
      <c r="AO272" s="305"/>
      <c r="AP272" s="305"/>
      <c r="AQ272" s="305"/>
    </row>
    <row r="273" spans="5:66" ht="17.25" customHeight="1" x14ac:dyDescent="0.15">
      <c r="E273" s="185"/>
      <c r="F273" s="185"/>
      <c r="G273" s="305"/>
      <c r="H273" s="305"/>
      <c r="I273" s="305"/>
      <c r="J273" s="305"/>
      <c r="K273" s="305"/>
      <c r="L273" s="305"/>
      <c r="M273" s="305"/>
      <c r="N273" s="305"/>
      <c r="O273" s="305"/>
      <c r="P273" s="305"/>
      <c r="Q273" s="305"/>
      <c r="R273" s="305"/>
      <c r="S273" s="305"/>
      <c r="T273" s="305"/>
      <c r="U273" s="305"/>
      <c r="V273" s="305"/>
      <c r="W273" s="305"/>
      <c r="X273" s="305"/>
      <c r="Y273" s="305"/>
      <c r="Z273" s="305"/>
      <c r="AA273" s="305"/>
      <c r="AB273" s="305"/>
      <c r="AC273" s="305"/>
      <c r="AD273" s="305"/>
      <c r="AE273" s="305"/>
      <c r="AF273" s="305"/>
      <c r="AG273" s="305"/>
      <c r="AH273" s="305"/>
      <c r="AI273" s="305"/>
      <c r="AJ273" s="305"/>
      <c r="AK273" s="305"/>
      <c r="AL273" s="305"/>
      <c r="AM273" s="305"/>
      <c r="AN273" s="305"/>
      <c r="AO273" s="305"/>
      <c r="AP273" s="305"/>
      <c r="AQ273" s="305"/>
    </row>
    <row r="274" spans="5:66" ht="16.5" customHeight="1" x14ac:dyDescent="0.15">
      <c r="E274" s="185"/>
      <c r="F274" s="185"/>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row>
    <row r="275" spans="5:66" ht="16.5" customHeight="1" x14ac:dyDescent="0.15">
      <c r="E275" s="185"/>
      <c r="F275" s="185"/>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1"/>
    </row>
    <row r="276" spans="5:66" ht="16.5" customHeight="1" x14ac:dyDescent="0.15">
      <c r="E276" s="185"/>
      <c r="F276" s="185"/>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1"/>
    </row>
    <row r="277" spans="5:66" ht="16.5" customHeight="1" x14ac:dyDescent="0.15">
      <c r="E277" s="185"/>
      <c r="F277" s="185"/>
      <c r="G277" s="185"/>
      <c r="H277" s="181"/>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185"/>
      <c r="AO277" s="185"/>
      <c r="AP277" s="185"/>
      <c r="AQ277" s="185"/>
    </row>
    <row r="278" spans="5:66" ht="16.5" customHeight="1" x14ac:dyDescent="0.15">
      <c r="E278" s="185"/>
      <c r="F278" s="64" t="str">
        <f>IF(BK294=0,"８　消費者向無担保貸付金の金額別内訳","８．消費者向無担保貸付金の金額別内訳")</f>
        <v>８　消費者向無担保貸付金の金額別内訳</v>
      </c>
      <c r="T278" s="553" t="str">
        <f>IF(BK294=0,"","エラー情報あり")</f>
        <v/>
      </c>
      <c r="U278" s="553"/>
      <c r="V278" s="553"/>
      <c r="W278" s="553"/>
      <c r="X278" s="553"/>
      <c r="Y278" s="553"/>
      <c r="Z278" s="553"/>
      <c r="AA278" s="553"/>
      <c r="AB278" s="553"/>
      <c r="AC278" s="553"/>
      <c r="AD278" s="553"/>
      <c r="AE278" s="553"/>
      <c r="AF278" s="553"/>
      <c r="AG278" s="553"/>
      <c r="AH278" s="553"/>
      <c r="AI278" s="553"/>
      <c r="AJ278" s="553"/>
      <c r="AK278" s="553"/>
      <c r="AL278" s="553"/>
      <c r="AM278" s="553"/>
      <c r="AN278" s="553"/>
      <c r="AO278" s="553"/>
      <c r="AP278" s="553"/>
      <c r="AQ278" s="553"/>
      <c r="AR278" s="185"/>
      <c r="AT278" s="148" t="str">
        <f>IF(BK294=0,"（表8）エラーなし","！（表8）エラー情報あり")</f>
        <v>（表8）エラーなし</v>
      </c>
    </row>
    <row r="279" spans="5:66" ht="7.5" customHeight="1" x14ac:dyDescent="0.15"/>
    <row r="280" spans="5:66" ht="16.5" customHeight="1" thickBot="1" x14ac:dyDescent="0.2">
      <c r="F280" s="339" t="s">
        <v>292</v>
      </c>
      <c r="G280" s="340"/>
      <c r="H280" s="340"/>
      <c r="I280" s="340"/>
      <c r="J280" s="340"/>
      <c r="K280" s="340"/>
      <c r="L280" s="340"/>
      <c r="M280" s="340"/>
      <c r="N280" s="340"/>
      <c r="O280" s="340"/>
      <c r="P280" s="340"/>
      <c r="Q280" s="340"/>
      <c r="R280" s="486" t="s">
        <v>97</v>
      </c>
      <c r="S280" s="487"/>
      <c r="T280" s="487"/>
      <c r="U280" s="487"/>
      <c r="V280" s="487"/>
      <c r="W280" s="487"/>
      <c r="X280" s="487"/>
      <c r="Y280" s="487"/>
      <c r="Z280" s="488"/>
      <c r="AA280" s="488"/>
      <c r="AB280" s="488"/>
      <c r="AC280" s="488"/>
      <c r="AD280" s="489"/>
      <c r="AE280" s="508" t="s">
        <v>78</v>
      </c>
      <c r="AF280" s="487"/>
      <c r="AG280" s="487"/>
      <c r="AH280" s="487"/>
      <c r="AI280" s="487"/>
      <c r="AJ280" s="487"/>
      <c r="AK280" s="487"/>
      <c r="AL280" s="487"/>
      <c r="AM280" s="488"/>
      <c r="AN280" s="488"/>
      <c r="AO280" s="488"/>
      <c r="AP280" s="488"/>
      <c r="AQ280" s="489"/>
    </row>
    <row r="281" spans="5:66" ht="16.5" customHeight="1" thickTop="1" thickBot="1" x14ac:dyDescent="0.2">
      <c r="F281" s="342"/>
      <c r="G281" s="343"/>
      <c r="H281" s="343"/>
      <c r="I281" s="343"/>
      <c r="J281" s="343"/>
      <c r="K281" s="343"/>
      <c r="L281" s="343"/>
      <c r="M281" s="343"/>
      <c r="N281" s="343"/>
      <c r="O281" s="343"/>
      <c r="P281" s="343"/>
      <c r="Q281" s="343"/>
      <c r="R281" s="299"/>
      <c r="S281" s="300"/>
      <c r="T281" s="300"/>
      <c r="U281" s="300"/>
      <c r="V281" s="300"/>
      <c r="W281" s="300"/>
      <c r="X281" s="300"/>
      <c r="Y281" s="301"/>
      <c r="Z281" s="287" t="s">
        <v>79</v>
      </c>
      <c r="AA281" s="288"/>
      <c r="AB281" s="288"/>
      <c r="AC281" s="288"/>
      <c r="AD281" s="289"/>
      <c r="AE281" s="299"/>
      <c r="AF281" s="300"/>
      <c r="AG281" s="300"/>
      <c r="AH281" s="300"/>
      <c r="AI281" s="300"/>
      <c r="AJ281" s="300"/>
      <c r="AK281" s="300"/>
      <c r="AL281" s="301"/>
      <c r="AM281" s="287" t="s">
        <v>79</v>
      </c>
      <c r="AN281" s="288"/>
      <c r="AO281" s="288"/>
      <c r="AP281" s="288"/>
      <c r="AQ281" s="289"/>
      <c r="AZ281" s="258" t="s">
        <v>355</v>
      </c>
      <c r="BA281" s="258"/>
      <c r="BB281" s="258" t="s">
        <v>356</v>
      </c>
      <c r="BC281" s="258"/>
      <c r="BD281" s="258" t="s">
        <v>409</v>
      </c>
      <c r="BE281" s="258"/>
      <c r="BF281" s="258" t="s">
        <v>410</v>
      </c>
      <c r="BG281" s="258"/>
      <c r="BH281" s="258" t="s">
        <v>357</v>
      </c>
      <c r="BI281" s="258"/>
      <c r="BJ281" s="141"/>
      <c r="BK281" s="203" t="s">
        <v>521</v>
      </c>
    </row>
    <row r="282" spans="5:66" ht="16.5" customHeight="1" thickTop="1" thickBot="1" x14ac:dyDescent="0.2">
      <c r="F282" s="29"/>
      <c r="G282" s="30"/>
      <c r="H282" s="30"/>
      <c r="I282" s="30"/>
      <c r="J282" s="30"/>
      <c r="K282" s="30"/>
      <c r="L282" s="30"/>
      <c r="M282" s="30"/>
      <c r="N282" s="30"/>
      <c r="O282" s="30"/>
      <c r="P282" s="30"/>
      <c r="Q282" s="30"/>
      <c r="R282" s="282" t="s">
        <v>70</v>
      </c>
      <c r="S282" s="283"/>
      <c r="T282" s="283"/>
      <c r="U282" s="283"/>
      <c r="V282" s="283"/>
      <c r="W282" s="283"/>
      <c r="X282" s="283"/>
      <c r="Y282" s="284"/>
      <c r="Z282" s="285" t="s">
        <v>71</v>
      </c>
      <c r="AA282" s="283"/>
      <c r="AB282" s="283"/>
      <c r="AC282" s="283"/>
      <c r="AD282" s="286"/>
      <c r="AE282" s="521" t="str">
        <f>$X$394</f>
        <v>百万円</v>
      </c>
      <c r="AF282" s="521"/>
      <c r="AG282" s="521"/>
      <c r="AH282" s="521"/>
      <c r="AI282" s="521"/>
      <c r="AJ282" s="521"/>
      <c r="AK282" s="521"/>
      <c r="AL282" s="554"/>
      <c r="AM282" s="285" t="s">
        <v>80</v>
      </c>
      <c r="AN282" s="283"/>
      <c r="AO282" s="283"/>
      <c r="AP282" s="283"/>
      <c r="AQ282" s="286"/>
      <c r="AR282" s="136"/>
      <c r="AS282" s="136" t="str">
        <f>BK282</f>
        <v>　　（↓エラー情報↓）</v>
      </c>
      <c r="AV282" s="141" t="s">
        <v>438</v>
      </c>
      <c r="AW282" s="141" t="s">
        <v>439</v>
      </c>
      <c r="AZ282" s="180" t="s">
        <v>411</v>
      </c>
      <c r="BA282" s="179" t="s">
        <v>354</v>
      </c>
      <c r="BB282" s="180" t="s">
        <v>411</v>
      </c>
      <c r="BC282" s="179" t="s">
        <v>354</v>
      </c>
      <c r="BD282" s="180" t="s">
        <v>411</v>
      </c>
      <c r="BE282" s="179" t="s">
        <v>354</v>
      </c>
      <c r="BF282" s="180" t="s">
        <v>411</v>
      </c>
      <c r="BG282" s="179" t="s">
        <v>354</v>
      </c>
      <c r="BH282" s="180" t="s">
        <v>411</v>
      </c>
      <c r="BI282" s="179" t="s">
        <v>354</v>
      </c>
      <c r="BJ282" s="144"/>
      <c r="BK282" s="202" t="str">
        <f>IF(BK281="表示","　　（↓エラー情報↓）","")</f>
        <v>　　（↓エラー情報↓）</v>
      </c>
      <c r="BL282" s="141" t="s">
        <v>428</v>
      </c>
      <c r="BM282" s="141" t="s">
        <v>297</v>
      </c>
      <c r="BN282" s="141" t="s">
        <v>427</v>
      </c>
    </row>
    <row r="283" spans="5:66" ht="16.5" customHeight="1" x14ac:dyDescent="0.15">
      <c r="F283" s="22"/>
      <c r="G283" s="196"/>
      <c r="H283" s="41" t="s">
        <v>98</v>
      </c>
      <c r="I283" s="196" t="s">
        <v>99</v>
      </c>
      <c r="J283" s="196"/>
      <c r="K283" s="196"/>
      <c r="L283" s="196"/>
      <c r="M283" s="196"/>
      <c r="N283" s="196"/>
      <c r="O283" s="196"/>
      <c r="P283" s="196"/>
      <c r="Q283" s="196"/>
      <c r="R283" s="526"/>
      <c r="S283" s="527"/>
      <c r="T283" s="527"/>
      <c r="U283" s="527"/>
      <c r="V283" s="527"/>
      <c r="W283" s="527"/>
      <c r="X283" s="527"/>
      <c r="Y283" s="528"/>
      <c r="Z283" s="277">
        <f>IF(OR(AV$293=0,AV283=0),0,ROUNDDOWN(R283/R$293*100,2))</f>
        <v>0</v>
      </c>
      <c r="AA283" s="278"/>
      <c r="AB283" s="278"/>
      <c r="AC283" s="278"/>
      <c r="AD283" s="279"/>
      <c r="AE283" s="296"/>
      <c r="AF283" s="297"/>
      <c r="AG283" s="297"/>
      <c r="AH283" s="297"/>
      <c r="AI283" s="297"/>
      <c r="AJ283" s="297"/>
      <c r="AK283" s="297"/>
      <c r="AL283" s="298"/>
      <c r="AM283" s="290">
        <f>IF(OR(AW$293=0,AW283=0),0,ROUNDDOWN(AE283/AE$293*100,2))</f>
        <v>0</v>
      </c>
      <c r="AN283" s="291"/>
      <c r="AO283" s="291"/>
      <c r="AP283" s="291"/>
      <c r="AQ283" s="292"/>
      <c r="AR283" s="136"/>
      <c r="AS283" s="136" t="str">
        <f>BK283</f>
        <v/>
      </c>
      <c r="AV283" s="207">
        <f>IF(R283="-",0,R283)</f>
        <v>0</v>
      </c>
      <c r="AW283" s="207">
        <f>IF(AE283="-",0,AE283)</f>
        <v>0</v>
      </c>
      <c r="AY283" s="152">
        <v>1</v>
      </c>
      <c r="AZ283" s="153" t="str">
        <f t="shared" ref="AZ283:AZ293" si="77">CONCATENATE(IF(OR(R283="",R283="-"),"無","有"),IF(OR(AE283="",AE283="-"),"無","有"))</f>
        <v>無無</v>
      </c>
      <c r="BA283" s="154" t="str">
        <f t="shared" ref="BA283:BA293" si="78">IF(ISNA(VLOOKUP(AZ283,AZ$76:BA$92,2,FALSE))=TRUE,"",VLOOKUP(AZ283,AZ$76:BA$92,2,FALSE))</f>
        <v/>
      </c>
      <c r="BB283" s="155" t="s">
        <v>276</v>
      </c>
      <c r="BC283" s="156"/>
      <c r="BD283" s="153" t="str">
        <f t="shared" ref="BD283:BD293" si="79">IF(AZ283="有有",IF(AW283/AV283&gt;BL283,"高額","ok"),"-")</f>
        <v>-</v>
      </c>
      <c r="BE283" s="163" t="str">
        <f t="shared" ref="BE283:BE293" si="80">IF(ISNA(VLOOKUP(BD283,BD$76:BE$92,2,FALSE))=TRUE,"",VLOOKUP(BD283,BD$76:BE$92,2,FALSE))</f>
        <v/>
      </c>
      <c r="BF283" s="155" t="s">
        <v>276</v>
      </c>
      <c r="BG283" s="161"/>
      <c r="BH283" s="155" t="s">
        <v>276</v>
      </c>
      <c r="BI283" s="156"/>
      <c r="BJ283" s="173" t="str">
        <f t="shared" ref="BJ283:BJ293" si="81">IF(AND(BA283="",BC283="",BE283="",BG283="",BI283=""),"","←")</f>
        <v/>
      </c>
      <c r="BK283" s="159" t="str">
        <f>IF(BK$281="表示",CONCATENATE(BJ283,BA283,BC283,BE283,BG283,BI283),"")</f>
        <v/>
      </c>
      <c r="BL283" s="206">
        <f t="shared" ref="BL283:BL293" si="82">IF(Z$99="百万円",BM283,BN283)</f>
        <v>0.1</v>
      </c>
      <c r="BM283" s="206">
        <v>0.1</v>
      </c>
      <c r="BN283" s="206">
        <v>100</v>
      </c>
    </row>
    <row r="284" spans="5:66" ht="16.5" customHeight="1" x14ac:dyDescent="0.15">
      <c r="F284" s="23"/>
      <c r="G284" s="184"/>
      <c r="H284" s="192" t="s">
        <v>100</v>
      </c>
      <c r="I284" s="184" t="s">
        <v>101</v>
      </c>
      <c r="J284" s="184"/>
      <c r="K284" s="184"/>
      <c r="L284" s="184"/>
      <c r="M284" s="192" t="s">
        <v>160</v>
      </c>
      <c r="N284" s="184" t="s">
        <v>99</v>
      </c>
      <c r="O284" s="184"/>
      <c r="P284" s="184"/>
      <c r="Q284" s="184"/>
      <c r="R284" s="259"/>
      <c r="S284" s="260"/>
      <c r="T284" s="260"/>
      <c r="U284" s="260"/>
      <c r="V284" s="260"/>
      <c r="W284" s="260"/>
      <c r="X284" s="260"/>
      <c r="Y284" s="261"/>
      <c r="Z284" s="277">
        <f t="shared" ref="Z284:Z292" si="83">IF(OR(AV$293=0,AV284=0),0,ROUNDDOWN(R284/R$293*100,2))</f>
        <v>0</v>
      </c>
      <c r="AA284" s="278"/>
      <c r="AB284" s="278"/>
      <c r="AC284" s="278"/>
      <c r="AD284" s="279"/>
      <c r="AE284" s="259"/>
      <c r="AF284" s="260"/>
      <c r="AG284" s="260"/>
      <c r="AH284" s="260"/>
      <c r="AI284" s="260"/>
      <c r="AJ284" s="260"/>
      <c r="AK284" s="260"/>
      <c r="AL284" s="261"/>
      <c r="AM284" s="290">
        <f t="shared" ref="AM284:AM292" si="84">IF(OR(AW$293=0,AW284=0),0,ROUNDDOWN(AE284/AE$293*100,2))</f>
        <v>0</v>
      </c>
      <c r="AN284" s="291"/>
      <c r="AO284" s="291"/>
      <c r="AP284" s="291"/>
      <c r="AQ284" s="292"/>
      <c r="AR284" s="136"/>
      <c r="AS284" s="136" t="str">
        <f t="shared" ref="AS284:AS293" si="85">BK284</f>
        <v/>
      </c>
      <c r="AV284" s="208">
        <f t="shared" ref="AV284:AV293" si="86">IF(R284="-",0,R284)</f>
        <v>0</v>
      </c>
      <c r="AW284" s="208">
        <f t="shared" ref="AW284:AW293" si="87">IF(AE284="-",0,AE284)</f>
        <v>0</v>
      </c>
      <c r="AY284" s="152">
        <v>2</v>
      </c>
      <c r="AZ284" s="157" t="str">
        <f t="shared" si="77"/>
        <v>無無</v>
      </c>
      <c r="BA284" s="154" t="str">
        <f t="shared" si="78"/>
        <v/>
      </c>
      <c r="BB284" s="160" t="s">
        <v>276</v>
      </c>
      <c r="BC284" s="161"/>
      <c r="BD284" s="157" t="str">
        <f t="shared" si="79"/>
        <v>-</v>
      </c>
      <c r="BE284" s="163" t="str">
        <f t="shared" si="80"/>
        <v/>
      </c>
      <c r="BF284" s="160" t="s">
        <v>276</v>
      </c>
      <c r="BG284" s="161"/>
      <c r="BH284" s="160" t="s">
        <v>276</v>
      </c>
      <c r="BI284" s="161"/>
      <c r="BJ284" s="173" t="str">
        <f t="shared" si="81"/>
        <v/>
      </c>
      <c r="BK284" s="170" t="str">
        <f t="shared" ref="BK284:BK293" si="88">IF(BK$281="表示",CONCATENATE(BJ284,BA284,BC284,BE284,BG284,BI284),"")</f>
        <v/>
      </c>
      <c r="BL284" s="206">
        <f t="shared" si="82"/>
        <v>0.2</v>
      </c>
      <c r="BM284" s="206">
        <v>0.2</v>
      </c>
      <c r="BN284" s="206">
        <v>200</v>
      </c>
    </row>
    <row r="285" spans="5:66" ht="16.5" customHeight="1" x14ac:dyDescent="0.15">
      <c r="F285" s="23"/>
      <c r="G285" s="184"/>
      <c r="H285" s="192" t="s">
        <v>160</v>
      </c>
      <c r="I285" s="356" t="s">
        <v>103</v>
      </c>
      <c r="J285" s="356"/>
      <c r="K285" s="184"/>
      <c r="L285" s="184"/>
      <c r="M285" s="192" t="s">
        <v>102</v>
      </c>
      <c r="N285" s="356" t="s">
        <v>105</v>
      </c>
      <c r="O285" s="356"/>
      <c r="P285" s="356"/>
      <c r="Q285" s="63"/>
      <c r="R285" s="259"/>
      <c r="S285" s="260"/>
      <c r="T285" s="260"/>
      <c r="U285" s="260"/>
      <c r="V285" s="260"/>
      <c r="W285" s="260"/>
      <c r="X285" s="260"/>
      <c r="Y285" s="261"/>
      <c r="Z285" s="277">
        <f t="shared" si="83"/>
        <v>0</v>
      </c>
      <c r="AA285" s="278"/>
      <c r="AB285" s="278"/>
      <c r="AC285" s="278"/>
      <c r="AD285" s="279"/>
      <c r="AE285" s="259"/>
      <c r="AF285" s="260"/>
      <c r="AG285" s="260"/>
      <c r="AH285" s="260"/>
      <c r="AI285" s="260"/>
      <c r="AJ285" s="260"/>
      <c r="AK285" s="260"/>
      <c r="AL285" s="261"/>
      <c r="AM285" s="290">
        <f t="shared" si="84"/>
        <v>0</v>
      </c>
      <c r="AN285" s="291"/>
      <c r="AO285" s="291"/>
      <c r="AP285" s="291"/>
      <c r="AQ285" s="292"/>
      <c r="AR285" s="136"/>
      <c r="AS285" s="136" t="str">
        <f t="shared" si="85"/>
        <v/>
      </c>
      <c r="AV285" s="208">
        <f t="shared" si="86"/>
        <v>0</v>
      </c>
      <c r="AW285" s="208">
        <f t="shared" si="87"/>
        <v>0</v>
      </c>
      <c r="AY285" s="152">
        <v>3</v>
      </c>
      <c r="AZ285" s="157" t="str">
        <f t="shared" si="77"/>
        <v>無無</v>
      </c>
      <c r="BA285" s="154" t="str">
        <f t="shared" si="78"/>
        <v/>
      </c>
      <c r="BB285" s="160" t="s">
        <v>276</v>
      </c>
      <c r="BC285" s="161"/>
      <c r="BD285" s="157" t="str">
        <f t="shared" si="79"/>
        <v>-</v>
      </c>
      <c r="BE285" s="163" t="str">
        <f t="shared" si="80"/>
        <v/>
      </c>
      <c r="BF285" s="160" t="s">
        <v>276</v>
      </c>
      <c r="BG285" s="161"/>
      <c r="BH285" s="160" t="s">
        <v>276</v>
      </c>
      <c r="BI285" s="161"/>
      <c r="BJ285" s="173" t="str">
        <f t="shared" si="81"/>
        <v/>
      </c>
      <c r="BK285" s="170" t="str">
        <f t="shared" si="88"/>
        <v/>
      </c>
      <c r="BL285" s="206">
        <f t="shared" si="82"/>
        <v>0.3</v>
      </c>
      <c r="BM285" s="206">
        <v>0.3</v>
      </c>
      <c r="BN285" s="206">
        <v>300</v>
      </c>
    </row>
    <row r="286" spans="5:66" ht="16.5" customHeight="1" x14ac:dyDescent="0.15">
      <c r="F286" s="23"/>
      <c r="G286" s="184"/>
      <c r="H286" s="192" t="s">
        <v>102</v>
      </c>
      <c r="I286" s="356" t="s">
        <v>103</v>
      </c>
      <c r="J286" s="356"/>
      <c r="K286" s="184"/>
      <c r="L286" s="184"/>
      <c r="M286" s="192" t="s">
        <v>104</v>
      </c>
      <c r="N286" s="356" t="s">
        <v>105</v>
      </c>
      <c r="O286" s="356"/>
      <c r="P286" s="356"/>
      <c r="Q286" s="184"/>
      <c r="R286" s="259"/>
      <c r="S286" s="260"/>
      <c r="T286" s="260"/>
      <c r="U286" s="260"/>
      <c r="V286" s="260"/>
      <c r="W286" s="260"/>
      <c r="X286" s="260"/>
      <c r="Y286" s="261"/>
      <c r="Z286" s="277">
        <f t="shared" si="83"/>
        <v>0</v>
      </c>
      <c r="AA286" s="278"/>
      <c r="AB286" s="278"/>
      <c r="AC286" s="278"/>
      <c r="AD286" s="279"/>
      <c r="AE286" s="259"/>
      <c r="AF286" s="260"/>
      <c r="AG286" s="260"/>
      <c r="AH286" s="260"/>
      <c r="AI286" s="260"/>
      <c r="AJ286" s="260"/>
      <c r="AK286" s="260"/>
      <c r="AL286" s="261"/>
      <c r="AM286" s="290">
        <f t="shared" si="84"/>
        <v>0</v>
      </c>
      <c r="AN286" s="291"/>
      <c r="AO286" s="291"/>
      <c r="AP286" s="291"/>
      <c r="AQ286" s="292"/>
      <c r="AR286" s="136"/>
      <c r="AS286" s="136" t="str">
        <f t="shared" si="85"/>
        <v/>
      </c>
      <c r="AV286" s="208">
        <f t="shared" si="86"/>
        <v>0</v>
      </c>
      <c r="AW286" s="208">
        <f t="shared" si="87"/>
        <v>0</v>
      </c>
      <c r="AY286" s="152">
        <v>4</v>
      </c>
      <c r="AZ286" s="157" t="str">
        <f t="shared" si="77"/>
        <v>無無</v>
      </c>
      <c r="BA286" s="154" t="str">
        <f t="shared" si="78"/>
        <v/>
      </c>
      <c r="BB286" s="160" t="s">
        <v>276</v>
      </c>
      <c r="BC286" s="161"/>
      <c r="BD286" s="157" t="str">
        <f t="shared" si="79"/>
        <v>-</v>
      </c>
      <c r="BE286" s="163" t="str">
        <f t="shared" si="80"/>
        <v/>
      </c>
      <c r="BF286" s="160" t="s">
        <v>276</v>
      </c>
      <c r="BG286" s="161"/>
      <c r="BH286" s="160" t="s">
        <v>276</v>
      </c>
      <c r="BI286" s="161"/>
      <c r="BJ286" s="173" t="str">
        <f t="shared" si="81"/>
        <v/>
      </c>
      <c r="BK286" s="170" t="str">
        <f t="shared" si="88"/>
        <v/>
      </c>
      <c r="BL286" s="206">
        <f t="shared" si="82"/>
        <v>0.5</v>
      </c>
      <c r="BM286" s="206">
        <v>0.5</v>
      </c>
      <c r="BN286" s="206">
        <v>500</v>
      </c>
    </row>
    <row r="287" spans="5:66" ht="16.5" customHeight="1" x14ac:dyDescent="0.15">
      <c r="F287" s="23"/>
      <c r="G287" s="192"/>
      <c r="H287" s="192" t="s">
        <v>104</v>
      </c>
      <c r="I287" s="356" t="s">
        <v>103</v>
      </c>
      <c r="J287" s="356"/>
      <c r="K287" s="184"/>
      <c r="L287" s="192"/>
      <c r="M287" s="192" t="s">
        <v>161</v>
      </c>
      <c r="N287" s="356" t="s">
        <v>105</v>
      </c>
      <c r="O287" s="356"/>
      <c r="P287" s="356"/>
      <c r="Q287" s="184"/>
      <c r="R287" s="259"/>
      <c r="S287" s="260"/>
      <c r="T287" s="260"/>
      <c r="U287" s="260"/>
      <c r="V287" s="260"/>
      <c r="W287" s="260"/>
      <c r="X287" s="260"/>
      <c r="Y287" s="261"/>
      <c r="Z287" s="277">
        <f t="shared" si="83"/>
        <v>0</v>
      </c>
      <c r="AA287" s="278"/>
      <c r="AB287" s="278"/>
      <c r="AC287" s="278"/>
      <c r="AD287" s="279"/>
      <c r="AE287" s="259"/>
      <c r="AF287" s="260"/>
      <c r="AG287" s="260"/>
      <c r="AH287" s="260"/>
      <c r="AI287" s="260"/>
      <c r="AJ287" s="260"/>
      <c r="AK287" s="260"/>
      <c r="AL287" s="261"/>
      <c r="AM287" s="290">
        <f t="shared" si="84"/>
        <v>0</v>
      </c>
      <c r="AN287" s="291"/>
      <c r="AO287" s="291"/>
      <c r="AP287" s="291"/>
      <c r="AQ287" s="292"/>
      <c r="AR287" s="136"/>
      <c r="AS287" s="136" t="str">
        <f t="shared" si="85"/>
        <v/>
      </c>
      <c r="AV287" s="208">
        <f t="shared" si="86"/>
        <v>0</v>
      </c>
      <c r="AW287" s="208">
        <f t="shared" si="87"/>
        <v>0</v>
      </c>
      <c r="AY287" s="152">
        <v>5</v>
      </c>
      <c r="AZ287" s="157" t="str">
        <f t="shared" si="77"/>
        <v>無無</v>
      </c>
      <c r="BA287" s="154" t="str">
        <f t="shared" si="78"/>
        <v/>
      </c>
      <c r="BB287" s="160" t="s">
        <v>276</v>
      </c>
      <c r="BC287" s="161"/>
      <c r="BD287" s="157" t="str">
        <f t="shared" si="79"/>
        <v>-</v>
      </c>
      <c r="BE287" s="163" t="str">
        <f t="shared" si="80"/>
        <v/>
      </c>
      <c r="BF287" s="160" t="s">
        <v>276</v>
      </c>
      <c r="BG287" s="161"/>
      <c r="BH287" s="160" t="s">
        <v>276</v>
      </c>
      <c r="BI287" s="161"/>
      <c r="BJ287" s="173" t="str">
        <f t="shared" si="81"/>
        <v/>
      </c>
      <c r="BK287" s="170" t="str">
        <f t="shared" si="88"/>
        <v/>
      </c>
      <c r="BL287" s="206">
        <f t="shared" si="82"/>
        <v>0.7</v>
      </c>
      <c r="BM287" s="206">
        <v>0.7</v>
      </c>
      <c r="BN287" s="206">
        <v>700</v>
      </c>
    </row>
    <row r="288" spans="5:66" ht="16.5" customHeight="1" x14ac:dyDescent="0.15">
      <c r="F288" s="23"/>
      <c r="G288" s="184"/>
      <c r="H288" s="192" t="s">
        <v>161</v>
      </c>
      <c r="I288" s="356" t="s">
        <v>103</v>
      </c>
      <c r="J288" s="356"/>
      <c r="K288" s="184"/>
      <c r="L288" s="184"/>
      <c r="M288" s="192" t="s">
        <v>106</v>
      </c>
      <c r="N288" s="356" t="s">
        <v>105</v>
      </c>
      <c r="O288" s="356"/>
      <c r="P288" s="356"/>
      <c r="Q288" s="184"/>
      <c r="R288" s="259"/>
      <c r="S288" s="260"/>
      <c r="T288" s="260"/>
      <c r="U288" s="260"/>
      <c r="V288" s="260"/>
      <c r="W288" s="260"/>
      <c r="X288" s="260"/>
      <c r="Y288" s="261"/>
      <c r="Z288" s="277">
        <f t="shared" si="83"/>
        <v>0</v>
      </c>
      <c r="AA288" s="278"/>
      <c r="AB288" s="278"/>
      <c r="AC288" s="278"/>
      <c r="AD288" s="279"/>
      <c r="AE288" s="259"/>
      <c r="AF288" s="260"/>
      <c r="AG288" s="260"/>
      <c r="AH288" s="260"/>
      <c r="AI288" s="260"/>
      <c r="AJ288" s="260"/>
      <c r="AK288" s="260"/>
      <c r="AL288" s="261"/>
      <c r="AM288" s="290">
        <f t="shared" si="84"/>
        <v>0</v>
      </c>
      <c r="AN288" s="291"/>
      <c r="AO288" s="291"/>
      <c r="AP288" s="291"/>
      <c r="AQ288" s="292"/>
      <c r="AR288" s="136"/>
      <c r="AS288" s="136" t="str">
        <f t="shared" si="85"/>
        <v/>
      </c>
      <c r="AV288" s="208">
        <f t="shared" si="86"/>
        <v>0</v>
      </c>
      <c r="AW288" s="208">
        <f t="shared" si="87"/>
        <v>0</v>
      </c>
      <c r="AY288" s="152">
        <v>6</v>
      </c>
      <c r="AZ288" s="157" t="str">
        <f t="shared" si="77"/>
        <v>無無</v>
      </c>
      <c r="BA288" s="154" t="str">
        <f t="shared" si="78"/>
        <v/>
      </c>
      <c r="BB288" s="160" t="s">
        <v>276</v>
      </c>
      <c r="BC288" s="161"/>
      <c r="BD288" s="157" t="str">
        <f t="shared" si="79"/>
        <v>-</v>
      </c>
      <c r="BE288" s="163" t="str">
        <f t="shared" si="80"/>
        <v/>
      </c>
      <c r="BF288" s="160" t="s">
        <v>276</v>
      </c>
      <c r="BG288" s="161"/>
      <c r="BH288" s="160" t="s">
        <v>276</v>
      </c>
      <c r="BI288" s="161"/>
      <c r="BJ288" s="173" t="str">
        <f t="shared" si="81"/>
        <v/>
      </c>
      <c r="BK288" s="170" t="str">
        <f t="shared" si="88"/>
        <v/>
      </c>
      <c r="BL288" s="206">
        <f t="shared" si="82"/>
        <v>1</v>
      </c>
      <c r="BM288" s="206">
        <v>1</v>
      </c>
      <c r="BN288" s="206">
        <v>1000</v>
      </c>
    </row>
    <row r="289" spans="5:66" ht="16.5" customHeight="1" x14ac:dyDescent="0.15">
      <c r="E289" s="185"/>
      <c r="F289" s="23"/>
      <c r="G289" s="184"/>
      <c r="H289" s="192" t="s">
        <v>106</v>
      </c>
      <c r="I289" s="356" t="s">
        <v>103</v>
      </c>
      <c r="J289" s="356"/>
      <c r="K289" s="184"/>
      <c r="L289" s="184"/>
      <c r="M289" s="192" t="s">
        <v>162</v>
      </c>
      <c r="N289" s="356" t="s">
        <v>105</v>
      </c>
      <c r="O289" s="356"/>
      <c r="P289" s="356"/>
      <c r="Q289" s="184"/>
      <c r="R289" s="259"/>
      <c r="S289" s="260"/>
      <c r="T289" s="260"/>
      <c r="U289" s="260"/>
      <c r="V289" s="260"/>
      <c r="W289" s="260"/>
      <c r="X289" s="260"/>
      <c r="Y289" s="261"/>
      <c r="Z289" s="277">
        <f t="shared" si="83"/>
        <v>0</v>
      </c>
      <c r="AA289" s="278"/>
      <c r="AB289" s="278"/>
      <c r="AC289" s="278"/>
      <c r="AD289" s="279"/>
      <c r="AE289" s="259"/>
      <c r="AF289" s="260"/>
      <c r="AG289" s="260"/>
      <c r="AH289" s="260"/>
      <c r="AI289" s="260"/>
      <c r="AJ289" s="260"/>
      <c r="AK289" s="260"/>
      <c r="AL289" s="261"/>
      <c r="AM289" s="290">
        <f t="shared" si="84"/>
        <v>0</v>
      </c>
      <c r="AN289" s="291"/>
      <c r="AO289" s="291"/>
      <c r="AP289" s="291"/>
      <c r="AQ289" s="292"/>
      <c r="AR289" s="136"/>
      <c r="AS289" s="136" t="str">
        <f t="shared" si="85"/>
        <v/>
      </c>
      <c r="AV289" s="208">
        <f t="shared" si="86"/>
        <v>0</v>
      </c>
      <c r="AW289" s="208">
        <f t="shared" si="87"/>
        <v>0</v>
      </c>
      <c r="AY289" s="152">
        <v>7</v>
      </c>
      <c r="AZ289" s="157" t="str">
        <f t="shared" si="77"/>
        <v>無無</v>
      </c>
      <c r="BA289" s="154" t="str">
        <f t="shared" si="78"/>
        <v/>
      </c>
      <c r="BB289" s="160" t="s">
        <v>276</v>
      </c>
      <c r="BC289" s="161"/>
      <c r="BD289" s="157" t="str">
        <f t="shared" si="79"/>
        <v>-</v>
      </c>
      <c r="BE289" s="163" t="str">
        <f t="shared" si="80"/>
        <v/>
      </c>
      <c r="BF289" s="160" t="s">
        <v>276</v>
      </c>
      <c r="BG289" s="161"/>
      <c r="BH289" s="160" t="s">
        <v>276</v>
      </c>
      <c r="BI289" s="161"/>
      <c r="BJ289" s="173" t="str">
        <f t="shared" si="81"/>
        <v/>
      </c>
      <c r="BK289" s="170" t="str">
        <f t="shared" si="88"/>
        <v/>
      </c>
      <c r="BL289" s="206">
        <f t="shared" si="82"/>
        <v>1.5</v>
      </c>
      <c r="BM289" s="206">
        <v>1.5</v>
      </c>
      <c r="BN289" s="206">
        <v>1500</v>
      </c>
    </row>
    <row r="290" spans="5:66" ht="16.5" customHeight="1" x14ac:dyDescent="0.15">
      <c r="E290" s="185"/>
      <c r="F290" s="23"/>
      <c r="G290" s="184"/>
      <c r="H290" s="192" t="s">
        <v>162</v>
      </c>
      <c r="I290" s="356" t="s">
        <v>103</v>
      </c>
      <c r="J290" s="356"/>
      <c r="K290" s="184"/>
      <c r="L290" s="184"/>
      <c r="M290" s="192" t="s">
        <v>163</v>
      </c>
      <c r="N290" s="356" t="s">
        <v>105</v>
      </c>
      <c r="O290" s="356"/>
      <c r="P290" s="356"/>
      <c r="Q290" s="184"/>
      <c r="R290" s="259"/>
      <c r="S290" s="260"/>
      <c r="T290" s="260"/>
      <c r="U290" s="260"/>
      <c r="V290" s="260"/>
      <c r="W290" s="260"/>
      <c r="X290" s="260"/>
      <c r="Y290" s="261"/>
      <c r="Z290" s="277">
        <f t="shared" si="83"/>
        <v>0</v>
      </c>
      <c r="AA290" s="278"/>
      <c r="AB290" s="278"/>
      <c r="AC290" s="278"/>
      <c r="AD290" s="279"/>
      <c r="AE290" s="259"/>
      <c r="AF290" s="260"/>
      <c r="AG290" s="260"/>
      <c r="AH290" s="260"/>
      <c r="AI290" s="260"/>
      <c r="AJ290" s="260"/>
      <c r="AK290" s="260"/>
      <c r="AL290" s="261"/>
      <c r="AM290" s="290">
        <f t="shared" si="84"/>
        <v>0</v>
      </c>
      <c r="AN290" s="291"/>
      <c r="AO290" s="291"/>
      <c r="AP290" s="291"/>
      <c r="AQ290" s="292"/>
      <c r="AR290" s="136"/>
      <c r="AS290" s="136" t="str">
        <f t="shared" si="85"/>
        <v/>
      </c>
      <c r="AV290" s="208">
        <f t="shared" si="86"/>
        <v>0</v>
      </c>
      <c r="AW290" s="208">
        <f t="shared" si="87"/>
        <v>0</v>
      </c>
      <c r="AY290" s="152">
        <v>8</v>
      </c>
      <c r="AZ290" s="157" t="str">
        <f t="shared" si="77"/>
        <v>無無</v>
      </c>
      <c r="BA290" s="154" t="str">
        <f t="shared" si="78"/>
        <v/>
      </c>
      <c r="BB290" s="160" t="s">
        <v>276</v>
      </c>
      <c r="BC290" s="161"/>
      <c r="BD290" s="157" t="str">
        <f t="shared" si="79"/>
        <v>-</v>
      </c>
      <c r="BE290" s="163" t="str">
        <f t="shared" si="80"/>
        <v/>
      </c>
      <c r="BF290" s="160" t="s">
        <v>276</v>
      </c>
      <c r="BG290" s="161"/>
      <c r="BH290" s="160" t="s">
        <v>276</v>
      </c>
      <c r="BI290" s="161"/>
      <c r="BJ290" s="173" t="str">
        <f t="shared" si="81"/>
        <v/>
      </c>
      <c r="BK290" s="170" t="str">
        <f t="shared" si="88"/>
        <v/>
      </c>
      <c r="BL290" s="206">
        <f t="shared" si="82"/>
        <v>2</v>
      </c>
      <c r="BM290" s="206">
        <v>2</v>
      </c>
      <c r="BN290" s="206">
        <v>2000</v>
      </c>
    </row>
    <row r="291" spans="5:66" ht="16.5" customHeight="1" x14ac:dyDescent="0.15">
      <c r="E291" s="185"/>
      <c r="F291" s="23"/>
      <c r="G291" s="184"/>
      <c r="H291" s="192" t="s">
        <v>163</v>
      </c>
      <c r="I291" s="356" t="s">
        <v>103</v>
      </c>
      <c r="J291" s="356"/>
      <c r="K291" s="184"/>
      <c r="L291" s="184"/>
      <c r="M291" s="192" t="s">
        <v>164</v>
      </c>
      <c r="N291" s="356" t="s">
        <v>105</v>
      </c>
      <c r="O291" s="356"/>
      <c r="P291" s="356"/>
      <c r="Q291" s="184"/>
      <c r="R291" s="259"/>
      <c r="S291" s="260"/>
      <c r="T291" s="260"/>
      <c r="U291" s="260"/>
      <c r="V291" s="260"/>
      <c r="W291" s="260"/>
      <c r="X291" s="260"/>
      <c r="Y291" s="261"/>
      <c r="Z291" s="277">
        <f t="shared" si="83"/>
        <v>0</v>
      </c>
      <c r="AA291" s="278"/>
      <c r="AB291" s="278"/>
      <c r="AC291" s="278"/>
      <c r="AD291" s="279"/>
      <c r="AE291" s="259"/>
      <c r="AF291" s="260"/>
      <c r="AG291" s="260"/>
      <c r="AH291" s="260"/>
      <c r="AI291" s="260"/>
      <c r="AJ291" s="260"/>
      <c r="AK291" s="260"/>
      <c r="AL291" s="261"/>
      <c r="AM291" s="290">
        <f t="shared" si="84"/>
        <v>0</v>
      </c>
      <c r="AN291" s="291"/>
      <c r="AO291" s="291"/>
      <c r="AP291" s="291"/>
      <c r="AQ291" s="292"/>
      <c r="AR291" s="136"/>
      <c r="AS291" s="136" t="str">
        <f t="shared" si="85"/>
        <v/>
      </c>
      <c r="AV291" s="208">
        <f t="shared" si="86"/>
        <v>0</v>
      </c>
      <c r="AW291" s="208">
        <f t="shared" si="87"/>
        <v>0</v>
      </c>
      <c r="AY291" s="152">
        <v>9</v>
      </c>
      <c r="AZ291" s="157" t="str">
        <f t="shared" si="77"/>
        <v>無無</v>
      </c>
      <c r="BA291" s="154" t="str">
        <f t="shared" si="78"/>
        <v/>
      </c>
      <c r="BB291" s="160" t="s">
        <v>276</v>
      </c>
      <c r="BC291" s="161"/>
      <c r="BD291" s="157" t="str">
        <f t="shared" si="79"/>
        <v>-</v>
      </c>
      <c r="BE291" s="163" t="str">
        <f t="shared" si="80"/>
        <v/>
      </c>
      <c r="BF291" s="160" t="s">
        <v>276</v>
      </c>
      <c r="BG291" s="161"/>
      <c r="BH291" s="160" t="s">
        <v>276</v>
      </c>
      <c r="BI291" s="161"/>
      <c r="BJ291" s="173" t="str">
        <f t="shared" si="81"/>
        <v/>
      </c>
      <c r="BK291" s="170" t="str">
        <f t="shared" si="88"/>
        <v/>
      </c>
      <c r="BL291" s="206">
        <f t="shared" si="82"/>
        <v>3</v>
      </c>
      <c r="BM291" s="206">
        <v>3</v>
      </c>
      <c r="BN291" s="206">
        <v>3000</v>
      </c>
    </row>
    <row r="292" spans="5:66" ht="16.5" customHeight="1" x14ac:dyDescent="0.15">
      <c r="E292" s="185"/>
      <c r="F292" s="389" t="s">
        <v>165</v>
      </c>
      <c r="G292" s="335"/>
      <c r="H292" s="335"/>
      <c r="I292" s="335"/>
      <c r="J292" s="335"/>
      <c r="K292" s="335"/>
      <c r="L292" s="335"/>
      <c r="M292" s="335"/>
      <c r="N292" s="335"/>
      <c r="O292" s="335"/>
      <c r="P292" s="335"/>
      <c r="Q292" s="335"/>
      <c r="R292" s="523"/>
      <c r="S292" s="524"/>
      <c r="T292" s="524"/>
      <c r="U292" s="524"/>
      <c r="V292" s="524"/>
      <c r="W292" s="524"/>
      <c r="X292" s="524"/>
      <c r="Y292" s="525"/>
      <c r="Z292" s="277">
        <f t="shared" si="83"/>
        <v>0</v>
      </c>
      <c r="AA292" s="278"/>
      <c r="AB292" s="278"/>
      <c r="AC292" s="278"/>
      <c r="AD292" s="279"/>
      <c r="AE292" s="330"/>
      <c r="AF292" s="331"/>
      <c r="AG292" s="331"/>
      <c r="AH292" s="331"/>
      <c r="AI292" s="331"/>
      <c r="AJ292" s="331"/>
      <c r="AK292" s="331"/>
      <c r="AL292" s="332"/>
      <c r="AM292" s="290">
        <f t="shared" si="84"/>
        <v>0</v>
      </c>
      <c r="AN292" s="291"/>
      <c r="AO292" s="291"/>
      <c r="AP292" s="291"/>
      <c r="AQ292" s="292"/>
      <c r="AR292" s="136"/>
      <c r="AS292" s="136" t="str">
        <f t="shared" si="85"/>
        <v/>
      </c>
      <c r="AV292" s="209">
        <f t="shared" si="86"/>
        <v>0</v>
      </c>
      <c r="AW292" s="209">
        <f t="shared" si="87"/>
        <v>0</v>
      </c>
      <c r="AY292" s="152">
        <v>10</v>
      </c>
      <c r="AZ292" s="157" t="str">
        <f t="shared" si="77"/>
        <v>無無</v>
      </c>
      <c r="BA292" s="154" t="str">
        <f t="shared" si="78"/>
        <v/>
      </c>
      <c r="BB292" s="160" t="s">
        <v>276</v>
      </c>
      <c r="BC292" s="161"/>
      <c r="BD292" s="157" t="str">
        <f t="shared" si="79"/>
        <v>-</v>
      </c>
      <c r="BE292" s="163" t="str">
        <f t="shared" si="80"/>
        <v/>
      </c>
      <c r="BF292" s="160" t="s">
        <v>276</v>
      </c>
      <c r="BG292" s="161"/>
      <c r="BH292" s="160" t="s">
        <v>276</v>
      </c>
      <c r="BI292" s="161"/>
      <c r="BJ292" s="173" t="str">
        <f t="shared" si="81"/>
        <v/>
      </c>
      <c r="BK292" s="170" t="str">
        <f t="shared" si="88"/>
        <v/>
      </c>
      <c r="BL292" s="206">
        <f t="shared" si="82"/>
        <v>1000000</v>
      </c>
      <c r="BM292" s="206">
        <v>1000000</v>
      </c>
      <c r="BN292" s="206">
        <v>1000000000</v>
      </c>
    </row>
    <row r="293" spans="5:66" ht="16.5" customHeight="1" thickBot="1" x14ac:dyDescent="0.2">
      <c r="E293" s="185"/>
      <c r="F293" s="26"/>
      <c r="G293" s="27"/>
      <c r="H293" s="34"/>
      <c r="I293" s="328" t="s">
        <v>115</v>
      </c>
      <c r="J293" s="328"/>
      <c r="K293" s="328"/>
      <c r="L293" s="328"/>
      <c r="M293" s="328"/>
      <c r="N293" s="328"/>
      <c r="O293" s="27"/>
      <c r="P293" s="27"/>
      <c r="Q293" s="27"/>
      <c r="R293" s="265"/>
      <c r="S293" s="266"/>
      <c r="T293" s="266"/>
      <c r="U293" s="266"/>
      <c r="V293" s="266"/>
      <c r="W293" s="266"/>
      <c r="X293" s="266"/>
      <c r="Y293" s="267"/>
      <c r="Z293" s="295">
        <v>100</v>
      </c>
      <c r="AA293" s="295"/>
      <c r="AB293" s="295"/>
      <c r="AC293" s="295"/>
      <c r="AD293" s="295"/>
      <c r="AE293" s="265"/>
      <c r="AF293" s="266"/>
      <c r="AG293" s="266"/>
      <c r="AH293" s="266"/>
      <c r="AI293" s="266"/>
      <c r="AJ293" s="266"/>
      <c r="AK293" s="266"/>
      <c r="AL293" s="267"/>
      <c r="AM293" s="295">
        <v>100</v>
      </c>
      <c r="AN293" s="295"/>
      <c r="AO293" s="295"/>
      <c r="AP293" s="295"/>
      <c r="AQ293" s="306"/>
      <c r="AR293" s="136"/>
      <c r="AS293" s="136" t="str">
        <f t="shared" si="85"/>
        <v/>
      </c>
      <c r="AV293" s="217">
        <f t="shared" si="86"/>
        <v>0</v>
      </c>
      <c r="AW293" s="217">
        <f t="shared" si="87"/>
        <v>0</v>
      </c>
      <c r="AY293" s="152">
        <v>11</v>
      </c>
      <c r="AZ293" s="164" t="str">
        <f t="shared" si="77"/>
        <v>無無</v>
      </c>
      <c r="BA293" s="154" t="str">
        <f t="shared" si="78"/>
        <v/>
      </c>
      <c r="BB293" s="164" t="str">
        <f>CONCATENATE(IF(AV293=SUM(AV283:AV292),"合","不"),IF(AND(SUM(AW283:AW292)&lt;=AW293,AW293&lt;=(SUM(AW283:AW292)+10)),"合","不"))</f>
        <v>合合</v>
      </c>
      <c r="BC293" s="163" t="str">
        <f>IF(ISNA(VLOOKUP(BB293,BB$76:BC$92,2,FALSE))=TRUE,"",VLOOKUP(BB293,BB$76:BC$92,2,FALSE))</f>
        <v/>
      </c>
      <c r="BD293" s="164" t="str">
        <f t="shared" si="79"/>
        <v>-</v>
      </c>
      <c r="BE293" s="163" t="str">
        <f t="shared" si="80"/>
        <v/>
      </c>
      <c r="BF293" s="165" t="s">
        <v>276</v>
      </c>
      <c r="BG293" s="161"/>
      <c r="BH293" s="164" t="str">
        <f>IF(BG294=0,IF(R293=Q$100,IF(AE293=Z$100,"正正消","正誤消"),IF(AE293=Z$100,"誤正消","誤誤消")),"-")</f>
        <v>正正消</v>
      </c>
      <c r="BI293" s="163" t="str">
        <f>IF(ISNA(VLOOKUP(BH293,BH$76:BI$92,2,FALSE))=TRUE,"",VLOOKUP(BH293,BH$76:BI$92,2,FALSE))</f>
        <v/>
      </c>
      <c r="BJ293" s="173" t="str">
        <f t="shared" si="81"/>
        <v/>
      </c>
      <c r="BK293" s="201" t="str">
        <f t="shared" si="88"/>
        <v/>
      </c>
      <c r="BL293" s="206">
        <f t="shared" si="82"/>
        <v>1000000</v>
      </c>
      <c r="BM293" s="206">
        <v>1000000</v>
      </c>
      <c r="BN293" s="206">
        <v>1000000000</v>
      </c>
    </row>
    <row r="294" spans="5:66" ht="16.5" customHeight="1" thickBot="1" x14ac:dyDescent="0.2">
      <c r="E294" s="185"/>
      <c r="F294" s="325" t="s">
        <v>166</v>
      </c>
      <c r="G294" s="311"/>
      <c r="H294" s="311"/>
      <c r="I294" s="311"/>
      <c r="J294" s="311"/>
      <c r="K294" s="311"/>
      <c r="L294" s="311"/>
      <c r="M294" s="311"/>
      <c r="N294" s="311"/>
      <c r="O294" s="311"/>
      <c r="P294" s="311"/>
      <c r="Q294" s="311"/>
      <c r="R294" s="371"/>
      <c r="S294" s="371"/>
      <c r="T294" s="371"/>
      <c r="U294" s="371"/>
      <c r="V294" s="371"/>
      <c r="W294" s="371"/>
      <c r="X294" s="371"/>
      <c r="Y294" s="371"/>
      <c r="Z294" s="311"/>
      <c r="AA294" s="311"/>
      <c r="AB294" s="311"/>
      <c r="AC294" s="311"/>
      <c r="AD294" s="372"/>
      <c r="AE294" s="578" t="str">
        <f>IF(AV293=0,"",IF(AE282="百万円",ROUNDDOWN(AE293/R293*1000,2),ROUNDDOWN(AE293/R293,2)))</f>
        <v/>
      </c>
      <c r="AF294" s="579"/>
      <c r="AG294" s="579"/>
      <c r="AH294" s="579"/>
      <c r="AI294" s="579"/>
      <c r="AJ294" s="579"/>
      <c r="AK294" s="579"/>
      <c r="AL294" s="579"/>
      <c r="AM294" s="27" t="s">
        <v>296</v>
      </c>
      <c r="AN294" s="27"/>
      <c r="AO294" s="27"/>
      <c r="AP294" s="27"/>
      <c r="AQ294" s="35"/>
      <c r="AR294" s="60" t="s">
        <v>211</v>
      </c>
      <c r="AZ294" s="168">
        <f>COUNTIF(AZ283:AZ293,"無無")</f>
        <v>11</v>
      </c>
      <c r="BA294" s="167" t="str">
        <f>IF(AZ294=AY293,"｢該当なし」","")</f>
        <v>｢該当なし」</v>
      </c>
      <c r="BB294" s="139"/>
      <c r="BC294" s="139"/>
      <c r="BD294" s="139"/>
      <c r="BE294" s="139"/>
      <c r="BF294" s="166" t="s">
        <v>425</v>
      </c>
      <c r="BG294" s="149">
        <f>(4*AY293)-(COUNTIF(BA283:BA293,"")+COUNTIF(BC283:BC293,"")+COUNTIF(BE283:BE293,"")+COUNTIF(BG283:BG293,""))</f>
        <v>0</v>
      </c>
      <c r="BH294" s="139"/>
      <c r="BI294" s="139"/>
      <c r="BJ294" s="166" t="s">
        <v>426</v>
      </c>
      <c r="BK294" s="149">
        <f>AY293-COUNTIF(BJ283:BJ293,"")</f>
        <v>0</v>
      </c>
    </row>
    <row r="295" spans="5:66" ht="7.5" customHeight="1" x14ac:dyDescent="0.15">
      <c r="E295" s="185"/>
      <c r="AO295" s="185"/>
      <c r="AP295" s="185"/>
      <c r="AQ295" s="185"/>
      <c r="AR295" s="185"/>
    </row>
    <row r="296" spans="5:66" ht="16.5" customHeight="1" x14ac:dyDescent="0.15">
      <c r="E296" s="185"/>
      <c r="F296" s="185" t="s">
        <v>54</v>
      </c>
      <c r="G296" s="185"/>
      <c r="AO296" s="185"/>
      <c r="AP296" s="185"/>
      <c r="AQ296" s="185"/>
      <c r="AR296" s="185"/>
    </row>
    <row r="297" spans="5:66" ht="16.5" customHeight="1" x14ac:dyDescent="0.15">
      <c r="E297" s="185"/>
      <c r="F297" s="185"/>
      <c r="G297" s="333" t="s">
        <v>482</v>
      </c>
      <c r="H297" s="333"/>
      <c r="I297" s="333"/>
      <c r="J297" s="333"/>
      <c r="K297" s="333"/>
      <c r="L297" s="333"/>
      <c r="M297" s="333"/>
      <c r="N297" s="333"/>
      <c r="O297" s="333"/>
      <c r="P297" s="333"/>
      <c r="Q297" s="333"/>
      <c r="R297" s="333"/>
      <c r="S297" s="333"/>
      <c r="T297" s="333"/>
      <c r="U297" s="333"/>
      <c r="V297" s="333"/>
      <c r="W297" s="333"/>
      <c r="X297" s="333"/>
      <c r="Y297" s="333"/>
      <c r="Z297" s="333"/>
      <c r="AA297" s="333"/>
      <c r="AB297" s="333"/>
      <c r="AC297" s="333"/>
      <c r="AD297" s="333"/>
      <c r="AE297" s="333"/>
      <c r="AF297" s="333"/>
      <c r="AG297" s="333"/>
      <c r="AH297" s="333"/>
      <c r="AI297" s="333"/>
      <c r="AJ297" s="333"/>
      <c r="AK297" s="333"/>
      <c r="AL297" s="333"/>
      <c r="AM297" s="333"/>
      <c r="AN297" s="333"/>
      <c r="AO297" s="333"/>
      <c r="AP297" s="333"/>
      <c r="AQ297" s="333"/>
      <c r="AR297" s="185"/>
    </row>
    <row r="298" spans="5:66" ht="16.5" customHeight="1" x14ac:dyDescent="0.15">
      <c r="E298" s="185"/>
      <c r="F298" s="185"/>
      <c r="G298" s="333"/>
      <c r="H298" s="333"/>
      <c r="I298" s="333"/>
      <c r="J298" s="333"/>
      <c r="K298" s="333"/>
      <c r="L298" s="333"/>
      <c r="M298" s="333"/>
      <c r="N298" s="333"/>
      <c r="O298" s="333"/>
      <c r="P298" s="333"/>
      <c r="Q298" s="333"/>
      <c r="R298" s="333"/>
      <c r="S298" s="333"/>
      <c r="T298" s="333"/>
      <c r="U298" s="333"/>
      <c r="V298" s="333"/>
      <c r="W298" s="333"/>
      <c r="X298" s="333"/>
      <c r="Y298" s="333"/>
      <c r="Z298" s="333"/>
      <c r="AA298" s="333"/>
      <c r="AB298" s="333"/>
      <c r="AC298" s="333"/>
      <c r="AD298" s="333"/>
      <c r="AE298" s="333"/>
      <c r="AF298" s="333"/>
      <c r="AG298" s="333"/>
      <c r="AH298" s="333"/>
      <c r="AI298" s="333"/>
      <c r="AJ298" s="333"/>
      <c r="AK298" s="333"/>
      <c r="AL298" s="333"/>
      <c r="AM298" s="333"/>
      <c r="AN298" s="333"/>
      <c r="AO298" s="333"/>
      <c r="AP298" s="333"/>
      <c r="AQ298" s="333"/>
      <c r="AR298" s="185"/>
    </row>
    <row r="299" spans="5:66" ht="16.5" customHeight="1" x14ac:dyDescent="0.1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5"/>
      <c r="AD299" s="185"/>
      <c r="AE299" s="185"/>
      <c r="AF299" s="185"/>
      <c r="AG299" s="185"/>
      <c r="AH299" s="185"/>
      <c r="AI299" s="185"/>
      <c r="AJ299" s="185"/>
      <c r="AK299" s="185"/>
      <c r="AL299" s="185"/>
      <c r="AM299" s="185"/>
      <c r="AN299" s="185"/>
      <c r="AO299" s="185"/>
      <c r="AP299" s="185"/>
      <c r="AQ299" s="185"/>
      <c r="AR299" s="185"/>
    </row>
    <row r="300" spans="5:66" ht="16.5" customHeight="1" x14ac:dyDescent="0.1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c r="AJ300" s="185"/>
      <c r="AK300" s="185"/>
      <c r="AL300" s="185"/>
      <c r="AM300" s="185"/>
      <c r="AN300" s="185"/>
      <c r="AO300" s="185"/>
      <c r="AP300" s="185"/>
      <c r="AQ300" s="185"/>
      <c r="AR300" s="185"/>
    </row>
    <row r="301" spans="5:66" ht="16.5" customHeight="1" x14ac:dyDescent="0.15">
      <c r="E301" s="185"/>
      <c r="F301" s="185"/>
      <c r="G301" s="185"/>
      <c r="H301" s="185"/>
      <c r="I301" s="185"/>
      <c r="J301" s="185"/>
      <c r="K301" s="185"/>
      <c r="L301" s="185"/>
      <c r="M301" s="185"/>
      <c r="N301" s="185"/>
      <c r="O301" s="185"/>
      <c r="P301" s="185"/>
      <c r="Q301" s="185"/>
      <c r="R301" s="185"/>
      <c r="S301" s="185"/>
      <c r="T301" s="185"/>
      <c r="U301" s="185"/>
      <c r="V301" s="185"/>
      <c r="W301" s="185"/>
      <c r="X301" s="185"/>
      <c r="Y301" s="185"/>
      <c r="Z301" s="185"/>
      <c r="AA301" s="185"/>
      <c r="AB301" s="185"/>
      <c r="AC301" s="185"/>
      <c r="AD301" s="185"/>
      <c r="AE301" s="185"/>
      <c r="AF301" s="185"/>
      <c r="AG301" s="185"/>
      <c r="AH301" s="185"/>
      <c r="AI301" s="185"/>
      <c r="AJ301" s="185"/>
      <c r="AK301" s="185"/>
      <c r="AL301" s="185"/>
      <c r="AM301" s="185"/>
      <c r="AN301" s="185"/>
      <c r="AO301" s="185"/>
      <c r="AP301" s="185"/>
      <c r="AQ301" s="185"/>
      <c r="AR301" s="185"/>
    </row>
    <row r="302" spans="5:66" ht="16.5" customHeight="1" x14ac:dyDescent="0.15">
      <c r="E302" s="185"/>
      <c r="F302" s="64" t="str">
        <f>IF(BK314=0,"９　消費者向無担保貸付金の金利別内訳","９．消費者向無担保貸付金の金利別内訳")</f>
        <v>９　消費者向無担保貸付金の金利別内訳</v>
      </c>
      <c r="T302" s="553" t="str">
        <f>IF(BK314=0,"","エラー情報あり")</f>
        <v/>
      </c>
      <c r="U302" s="553"/>
      <c r="V302" s="553"/>
      <c r="W302" s="553"/>
      <c r="X302" s="553"/>
      <c r="Y302" s="553"/>
      <c r="Z302" s="553"/>
      <c r="AA302" s="553"/>
      <c r="AB302" s="553"/>
      <c r="AC302" s="553"/>
      <c r="AD302" s="553"/>
      <c r="AE302" s="553"/>
      <c r="AF302" s="553"/>
      <c r="AG302" s="553"/>
      <c r="AH302" s="553"/>
      <c r="AI302" s="553"/>
      <c r="AJ302" s="553"/>
      <c r="AK302" s="553"/>
      <c r="AL302" s="553"/>
      <c r="AM302" s="553"/>
      <c r="AN302" s="553"/>
      <c r="AO302" s="553"/>
      <c r="AP302" s="553"/>
      <c r="AQ302" s="553"/>
      <c r="AR302" s="185"/>
      <c r="AT302" s="148" t="str">
        <f>IF(BK314=0,"（表9）エラーなし","！（表9）エラー情報あり")</f>
        <v>（表9）エラーなし</v>
      </c>
    </row>
    <row r="303" spans="5:66" ht="7.5" customHeight="1" x14ac:dyDescent="0.15">
      <c r="E303" s="185"/>
      <c r="AO303" s="185"/>
      <c r="AP303" s="185"/>
      <c r="AQ303" s="185"/>
      <c r="AR303" s="185"/>
    </row>
    <row r="304" spans="5:66" ht="16.5" customHeight="1" thickBot="1" x14ac:dyDescent="0.2">
      <c r="E304" s="185"/>
      <c r="F304" s="339" t="s">
        <v>294</v>
      </c>
      <c r="G304" s="340"/>
      <c r="H304" s="340"/>
      <c r="I304" s="340"/>
      <c r="J304" s="340"/>
      <c r="K304" s="340"/>
      <c r="L304" s="340"/>
      <c r="M304" s="340"/>
      <c r="N304" s="340"/>
      <c r="O304" s="340"/>
      <c r="P304" s="340"/>
      <c r="Q304" s="341"/>
      <c r="R304" s="346" t="s">
        <v>97</v>
      </c>
      <c r="S304" s="346"/>
      <c r="T304" s="547"/>
      <c r="U304" s="547"/>
      <c r="V304" s="547"/>
      <c r="W304" s="547"/>
      <c r="X304" s="547"/>
      <c r="Y304" s="547"/>
      <c r="Z304" s="547"/>
      <c r="AA304" s="547"/>
      <c r="AB304" s="547"/>
      <c r="AC304" s="547"/>
      <c r="AD304" s="547"/>
      <c r="AE304" s="345" t="s">
        <v>78</v>
      </c>
      <c r="AF304" s="547"/>
      <c r="AG304" s="547"/>
      <c r="AH304" s="547"/>
      <c r="AI304" s="547"/>
      <c r="AJ304" s="547"/>
      <c r="AK304" s="547"/>
      <c r="AL304" s="547"/>
      <c r="AM304" s="547"/>
      <c r="AN304" s="547"/>
      <c r="AO304" s="547"/>
      <c r="AP304" s="547"/>
      <c r="AQ304" s="580"/>
      <c r="AR304" s="185"/>
    </row>
    <row r="305" spans="5:66" ht="16.5" customHeight="1" thickTop="1" thickBot="1" x14ac:dyDescent="0.2">
      <c r="E305" s="185"/>
      <c r="F305" s="342"/>
      <c r="G305" s="343"/>
      <c r="H305" s="343"/>
      <c r="I305" s="343"/>
      <c r="J305" s="343"/>
      <c r="K305" s="343"/>
      <c r="L305" s="343"/>
      <c r="M305" s="343"/>
      <c r="N305" s="343"/>
      <c r="O305" s="343"/>
      <c r="P305" s="343"/>
      <c r="Q305" s="344"/>
      <c r="R305" s="371"/>
      <c r="S305" s="371"/>
      <c r="T305" s="371"/>
      <c r="U305" s="371"/>
      <c r="V305" s="371"/>
      <c r="W305" s="371"/>
      <c r="X305" s="371"/>
      <c r="Y305" s="388"/>
      <c r="Z305" s="287" t="s">
        <v>79</v>
      </c>
      <c r="AA305" s="288"/>
      <c r="AB305" s="288"/>
      <c r="AC305" s="288"/>
      <c r="AD305" s="288"/>
      <c r="AE305" s="387"/>
      <c r="AF305" s="371"/>
      <c r="AG305" s="371"/>
      <c r="AH305" s="371"/>
      <c r="AI305" s="371"/>
      <c r="AJ305" s="371"/>
      <c r="AK305" s="371"/>
      <c r="AL305" s="388"/>
      <c r="AM305" s="287" t="s">
        <v>79</v>
      </c>
      <c r="AN305" s="288"/>
      <c r="AO305" s="288"/>
      <c r="AP305" s="288"/>
      <c r="AQ305" s="289"/>
      <c r="AR305" s="185"/>
      <c r="AZ305" s="258" t="s">
        <v>355</v>
      </c>
      <c r="BA305" s="258"/>
      <c r="BB305" s="258" t="s">
        <v>356</v>
      </c>
      <c r="BC305" s="258"/>
      <c r="BD305" s="258" t="s">
        <v>409</v>
      </c>
      <c r="BE305" s="258"/>
      <c r="BF305" s="258" t="s">
        <v>410</v>
      </c>
      <c r="BG305" s="258"/>
      <c r="BH305" s="258" t="s">
        <v>357</v>
      </c>
      <c r="BI305" s="258"/>
      <c r="BJ305" s="141"/>
      <c r="BK305" s="203" t="s">
        <v>515</v>
      </c>
    </row>
    <row r="306" spans="5:66" ht="16.5" customHeight="1" thickTop="1" thickBot="1" x14ac:dyDescent="0.2">
      <c r="E306" s="185"/>
      <c r="F306" s="29"/>
      <c r="G306" s="30"/>
      <c r="H306" s="30"/>
      <c r="I306" s="30"/>
      <c r="J306" s="30"/>
      <c r="K306" s="30"/>
      <c r="L306" s="30"/>
      <c r="M306" s="30"/>
      <c r="N306" s="30"/>
      <c r="O306" s="30"/>
      <c r="P306" s="30"/>
      <c r="Q306" s="31"/>
      <c r="R306" s="283" t="s">
        <v>70</v>
      </c>
      <c r="S306" s="283"/>
      <c r="T306" s="283"/>
      <c r="U306" s="283"/>
      <c r="V306" s="283"/>
      <c r="W306" s="283"/>
      <c r="X306" s="283"/>
      <c r="Y306" s="284"/>
      <c r="Z306" s="285" t="s">
        <v>71</v>
      </c>
      <c r="AA306" s="283"/>
      <c r="AB306" s="283"/>
      <c r="AC306" s="283"/>
      <c r="AD306" s="283"/>
      <c r="AE306" s="582" t="str">
        <f>$X$394</f>
        <v>百万円</v>
      </c>
      <c r="AF306" s="521"/>
      <c r="AG306" s="521"/>
      <c r="AH306" s="521"/>
      <c r="AI306" s="521"/>
      <c r="AJ306" s="521"/>
      <c r="AK306" s="521"/>
      <c r="AL306" s="554"/>
      <c r="AM306" s="285" t="s">
        <v>80</v>
      </c>
      <c r="AN306" s="283"/>
      <c r="AO306" s="283"/>
      <c r="AP306" s="283"/>
      <c r="AQ306" s="286"/>
      <c r="AR306" s="185"/>
      <c r="AS306" s="136" t="str">
        <f t="shared" ref="AS306:AS313" si="89">BK306</f>
        <v>　　（↓エラー情報↓）</v>
      </c>
      <c r="AV306" s="141" t="s">
        <v>438</v>
      </c>
      <c r="AW306" s="141" t="s">
        <v>439</v>
      </c>
      <c r="AZ306" s="180" t="s">
        <v>411</v>
      </c>
      <c r="BA306" s="179" t="s">
        <v>354</v>
      </c>
      <c r="BB306" s="180" t="s">
        <v>411</v>
      </c>
      <c r="BC306" s="179" t="s">
        <v>354</v>
      </c>
      <c r="BD306" s="180" t="s">
        <v>411</v>
      </c>
      <c r="BE306" s="179" t="s">
        <v>354</v>
      </c>
      <c r="BF306" s="180" t="s">
        <v>411</v>
      </c>
      <c r="BG306" s="179" t="s">
        <v>354</v>
      </c>
      <c r="BH306" s="180" t="s">
        <v>411</v>
      </c>
      <c r="BI306" s="179" t="s">
        <v>354</v>
      </c>
      <c r="BJ306" s="144"/>
      <c r="BK306" s="202" t="str">
        <f>IF(BK305="表示","　　（↓エラー情報↓）","")</f>
        <v>　　（↓エラー情報↓）</v>
      </c>
      <c r="BL306" s="141" t="s">
        <v>428</v>
      </c>
      <c r="BM306" s="141" t="s">
        <v>297</v>
      </c>
      <c r="BN306" s="141" t="s">
        <v>427</v>
      </c>
    </row>
    <row r="307" spans="5:66" ht="16.5" customHeight="1" x14ac:dyDescent="0.15">
      <c r="E307" s="185"/>
      <c r="F307" s="22"/>
      <c r="G307" s="196"/>
      <c r="H307" s="41" t="s">
        <v>167</v>
      </c>
      <c r="I307" s="196" t="s">
        <v>168</v>
      </c>
      <c r="J307" s="196"/>
      <c r="K307" s="196"/>
      <c r="L307" s="196"/>
      <c r="M307" s="196"/>
      <c r="N307" s="196"/>
      <c r="O307" s="196"/>
      <c r="P307" s="196"/>
      <c r="Q307" s="196"/>
      <c r="R307" s="296"/>
      <c r="S307" s="297"/>
      <c r="T307" s="297"/>
      <c r="U307" s="297"/>
      <c r="V307" s="297"/>
      <c r="W307" s="297"/>
      <c r="X307" s="297"/>
      <c r="Y307" s="298"/>
      <c r="Z307" s="576">
        <f t="shared" ref="Z307:Z312" si="90">IF(OR(AV$313=0,AV307=0),0,ROUNDDOWN(R307/R$313*100,2))</f>
        <v>0</v>
      </c>
      <c r="AA307" s="574"/>
      <c r="AB307" s="574"/>
      <c r="AC307" s="574"/>
      <c r="AD307" s="577"/>
      <c r="AE307" s="296"/>
      <c r="AF307" s="297"/>
      <c r="AG307" s="297"/>
      <c r="AH307" s="297"/>
      <c r="AI307" s="297"/>
      <c r="AJ307" s="297"/>
      <c r="AK307" s="297"/>
      <c r="AL307" s="298"/>
      <c r="AM307" s="573">
        <f t="shared" ref="AM307:AM312" si="91">IF(OR(AW$313=0,AW307=0),0,ROUNDDOWN(AE307/AE$313*100,2))</f>
        <v>0</v>
      </c>
      <c r="AN307" s="574"/>
      <c r="AO307" s="574"/>
      <c r="AP307" s="574"/>
      <c r="AQ307" s="575"/>
      <c r="AR307" s="134" t="s">
        <v>211</v>
      </c>
      <c r="AS307" s="136" t="str">
        <f t="shared" si="89"/>
        <v/>
      </c>
      <c r="AV307" s="207">
        <f t="shared" ref="AV307:AV313" si="92">IF(R307="-",0,R307)</f>
        <v>0</v>
      </c>
      <c r="AW307" s="207">
        <f>IF(AE307="-",0,AE307)</f>
        <v>0</v>
      </c>
      <c r="AY307" s="152">
        <v>1</v>
      </c>
      <c r="AZ307" s="153" t="str">
        <f t="shared" ref="AZ307:AZ313" si="93">CONCATENATE(IF(OR(R307="",R307="-"),"無","有"),IF(OR(AE307="",AE307="-"),"無","有"))</f>
        <v>無無</v>
      </c>
      <c r="BA307" s="154" t="str">
        <f t="shared" ref="BA307:BA313" si="94">IF(ISNA(VLOOKUP(AZ307,AZ$76:BA$92,2,FALSE))=TRUE,"",VLOOKUP(AZ307,AZ$76:BA$92,2,FALSE))</f>
        <v/>
      </c>
      <c r="BB307" s="155" t="s">
        <v>276</v>
      </c>
      <c r="BC307" s="156"/>
      <c r="BD307" s="153" t="str">
        <f t="shared" ref="BD307:BD313" si="95">IF(AZ307="有有",IF(AW307/AV307&gt;BL307,"高額","ok"),"-")</f>
        <v>-</v>
      </c>
      <c r="BE307" s="163" t="str">
        <f t="shared" ref="BE307:BE313" si="96">IF(ISNA(VLOOKUP(BD307,BD$76:BE$92,2,FALSE))=TRUE,"",VLOOKUP(BD307,BD$76:BE$92,2,FALSE))</f>
        <v/>
      </c>
      <c r="BF307" s="155" t="s">
        <v>276</v>
      </c>
      <c r="BG307" s="161"/>
      <c r="BH307" s="155" t="s">
        <v>276</v>
      </c>
      <c r="BI307" s="156"/>
      <c r="BJ307" s="173" t="str">
        <f t="shared" ref="BJ307:BJ313" si="97">IF(AND(BA307="",BC307="",BE307="",BG307="",BI307=""),"","←")</f>
        <v/>
      </c>
      <c r="BK307" s="159" t="str">
        <f t="shared" ref="BK307:BK313" si="98">IF(BK$305="表示",CONCATENATE(BJ307,BA307,BC307,BE307,BG307,BI307),"")</f>
        <v/>
      </c>
      <c r="BL307" s="206">
        <f t="shared" ref="BL307:BL313" si="99">IF(Z$99="百万円",BM307,BN307)</f>
        <v>1000000</v>
      </c>
      <c r="BM307" s="206">
        <v>1000000</v>
      </c>
      <c r="BN307" s="206">
        <v>1000000000</v>
      </c>
    </row>
    <row r="308" spans="5:66" ht="16.5" customHeight="1" x14ac:dyDescent="0.15">
      <c r="E308" s="185"/>
      <c r="F308" s="23"/>
      <c r="G308" s="184"/>
      <c r="H308" s="192" t="s">
        <v>169</v>
      </c>
      <c r="I308" s="184" t="s">
        <v>170</v>
      </c>
      <c r="J308" s="184"/>
      <c r="K308" s="184"/>
      <c r="L308" s="184"/>
      <c r="M308" s="192" t="s">
        <v>171</v>
      </c>
      <c r="N308" s="184" t="s">
        <v>168</v>
      </c>
      <c r="O308" s="184"/>
      <c r="P308" s="184"/>
      <c r="Q308" s="184"/>
      <c r="R308" s="259"/>
      <c r="S308" s="260"/>
      <c r="T308" s="260"/>
      <c r="U308" s="260"/>
      <c r="V308" s="260"/>
      <c r="W308" s="260"/>
      <c r="X308" s="260"/>
      <c r="Y308" s="261"/>
      <c r="Z308" s="576">
        <f t="shared" si="90"/>
        <v>0</v>
      </c>
      <c r="AA308" s="574"/>
      <c r="AB308" s="574"/>
      <c r="AC308" s="574"/>
      <c r="AD308" s="577"/>
      <c r="AE308" s="259"/>
      <c r="AF308" s="260"/>
      <c r="AG308" s="260"/>
      <c r="AH308" s="260"/>
      <c r="AI308" s="260"/>
      <c r="AJ308" s="260"/>
      <c r="AK308" s="260"/>
      <c r="AL308" s="261"/>
      <c r="AM308" s="573">
        <f t="shared" si="91"/>
        <v>0</v>
      </c>
      <c r="AN308" s="574"/>
      <c r="AO308" s="574"/>
      <c r="AP308" s="574"/>
      <c r="AQ308" s="575"/>
      <c r="AR308" s="134" t="s">
        <v>211</v>
      </c>
      <c r="AS308" s="136" t="str">
        <f t="shared" si="89"/>
        <v/>
      </c>
      <c r="AV308" s="208">
        <f t="shared" si="92"/>
        <v>0</v>
      </c>
      <c r="AW308" s="208">
        <f t="shared" ref="AW308:AW313" si="100">IF(AE308="-",0,AE308)</f>
        <v>0</v>
      </c>
      <c r="AY308" s="152">
        <v>2</v>
      </c>
      <c r="AZ308" s="157" t="str">
        <f t="shared" si="93"/>
        <v>無無</v>
      </c>
      <c r="BA308" s="154" t="str">
        <f t="shared" si="94"/>
        <v/>
      </c>
      <c r="BB308" s="160" t="s">
        <v>276</v>
      </c>
      <c r="BC308" s="161"/>
      <c r="BD308" s="157" t="str">
        <f t="shared" si="95"/>
        <v>-</v>
      </c>
      <c r="BE308" s="163" t="str">
        <f t="shared" si="96"/>
        <v/>
      </c>
      <c r="BF308" s="160" t="s">
        <v>276</v>
      </c>
      <c r="BG308" s="161"/>
      <c r="BH308" s="160" t="s">
        <v>276</v>
      </c>
      <c r="BI308" s="161"/>
      <c r="BJ308" s="173" t="str">
        <f t="shared" si="97"/>
        <v/>
      </c>
      <c r="BK308" s="170" t="str">
        <f t="shared" si="98"/>
        <v/>
      </c>
      <c r="BL308" s="206">
        <f t="shared" si="99"/>
        <v>1000000</v>
      </c>
      <c r="BM308" s="206">
        <v>1000000</v>
      </c>
      <c r="BN308" s="206">
        <v>1000000000</v>
      </c>
    </row>
    <row r="309" spans="5:66" ht="16.5" customHeight="1" x14ac:dyDescent="0.15">
      <c r="E309" s="185"/>
      <c r="F309" s="23"/>
      <c r="G309" s="184"/>
      <c r="H309" s="192" t="s">
        <v>171</v>
      </c>
      <c r="I309" s="356" t="s">
        <v>172</v>
      </c>
      <c r="J309" s="356"/>
      <c r="K309" s="184"/>
      <c r="L309" s="184"/>
      <c r="M309" s="192" t="s">
        <v>173</v>
      </c>
      <c r="N309" s="356" t="s">
        <v>174</v>
      </c>
      <c r="O309" s="356"/>
      <c r="P309" s="356"/>
      <c r="Q309" s="63"/>
      <c r="R309" s="259"/>
      <c r="S309" s="260"/>
      <c r="T309" s="260"/>
      <c r="U309" s="260"/>
      <c r="V309" s="260"/>
      <c r="W309" s="260"/>
      <c r="X309" s="260"/>
      <c r="Y309" s="261"/>
      <c r="Z309" s="576">
        <f t="shared" si="90"/>
        <v>0</v>
      </c>
      <c r="AA309" s="574"/>
      <c r="AB309" s="574"/>
      <c r="AC309" s="574"/>
      <c r="AD309" s="577"/>
      <c r="AE309" s="259"/>
      <c r="AF309" s="260"/>
      <c r="AG309" s="260"/>
      <c r="AH309" s="260"/>
      <c r="AI309" s="260"/>
      <c r="AJ309" s="260"/>
      <c r="AK309" s="260"/>
      <c r="AL309" s="261"/>
      <c r="AM309" s="573">
        <f t="shared" si="91"/>
        <v>0</v>
      </c>
      <c r="AN309" s="574"/>
      <c r="AO309" s="574"/>
      <c r="AP309" s="574"/>
      <c r="AQ309" s="575"/>
      <c r="AR309" s="134" t="s">
        <v>211</v>
      </c>
      <c r="AS309" s="136" t="str">
        <f t="shared" si="89"/>
        <v/>
      </c>
      <c r="AV309" s="208">
        <f t="shared" si="92"/>
        <v>0</v>
      </c>
      <c r="AW309" s="208">
        <f t="shared" si="100"/>
        <v>0</v>
      </c>
      <c r="AY309" s="152">
        <v>3</v>
      </c>
      <c r="AZ309" s="157" t="str">
        <f t="shared" si="93"/>
        <v>無無</v>
      </c>
      <c r="BA309" s="154" t="str">
        <f t="shared" si="94"/>
        <v/>
      </c>
      <c r="BB309" s="160" t="s">
        <v>276</v>
      </c>
      <c r="BC309" s="161"/>
      <c r="BD309" s="157" t="str">
        <f t="shared" si="95"/>
        <v>-</v>
      </c>
      <c r="BE309" s="163" t="str">
        <f t="shared" si="96"/>
        <v/>
      </c>
      <c r="BF309" s="160" t="s">
        <v>276</v>
      </c>
      <c r="BG309" s="161"/>
      <c r="BH309" s="160" t="s">
        <v>276</v>
      </c>
      <c r="BI309" s="161"/>
      <c r="BJ309" s="173" t="str">
        <f t="shared" si="97"/>
        <v/>
      </c>
      <c r="BK309" s="170" t="str">
        <f t="shared" si="98"/>
        <v/>
      </c>
      <c r="BL309" s="206">
        <f t="shared" si="99"/>
        <v>1000000</v>
      </c>
      <c r="BM309" s="206">
        <v>1000000</v>
      </c>
      <c r="BN309" s="206">
        <v>1000000000</v>
      </c>
    </row>
    <row r="310" spans="5:66" ht="16.5" customHeight="1" x14ac:dyDescent="0.15">
      <c r="E310" s="185"/>
      <c r="F310" s="23"/>
      <c r="G310" s="184"/>
      <c r="H310" s="192" t="s">
        <v>173</v>
      </c>
      <c r="I310" s="356" t="s">
        <v>172</v>
      </c>
      <c r="J310" s="356"/>
      <c r="K310" s="184"/>
      <c r="L310" s="184"/>
      <c r="M310" s="192" t="s">
        <v>175</v>
      </c>
      <c r="N310" s="356" t="s">
        <v>174</v>
      </c>
      <c r="O310" s="356"/>
      <c r="P310" s="356"/>
      <c r="Q310" s="184"/>
      <c r="R310" s="259"/>
      <c r="S310" s="260"/>
      <c r="T310" s="260"/>
      <c r="U310" s="260"/>
      <c r="V310" s="260"/>
      <c r="W310" s="260"/>
      <c r="X310" s="260"/>
      <c r="Y310" s="261"/>
      <c r="Z310" s="576">
        <f t="shared" si="90"/>
        <v>0</v>
      </c>
      <c r="AA310" s="574"/>
      <c r="AB310" s="574"/>
      <c r="AC310" s="574"/>
      <c r="AD310" s="577"/>
      <c r="AE310" s="259"/>
      <c r="AF310" s="260"/>
      <c r="AG310" s="260"/>
      <c r="AH310" s="260"/>
      <c r="AI310" s="260"/>
      <c r="AJ310" s="260"/>
      <c r="AK310" s="260"/>
      <c r="AL310" s="261"/>
      <c r="AM310" s="573">
        <f t="shared" si="91"/>
        <v>0</v>
      </c>
      <c r="AN310" s="574"/>
      <c r="AO310" s="574"/>
      <c r="AP310" s="574"/>
      <c r="AQ310" s="575"/>
      <c r="AR310" s="134" t="s">
        <v>211</v>
      </c>
      <c r="AS310" s="136" t="str">
        <f t="shared" si="89"/>
        <v/>
      </c>
      <c r="AV310" s="208">
        <f t="shared" si="92"/>
        <v>0</v>
      </c>
      <c r="AW310" s="208">
        <f t="shared" si="100"/>
        <v>0</v>
      </c>
      <c r="AY310" s="152">
        <v>4</v>
      </c>
      <c r="AZ310" s="157" t="str">
        <f t="shared" si="93"/>
        <v>無無</v>
      </c>
      <c r="BA310" s="154" t="str">
        <f t="shared" si="94"/>
        <v/>
      </c>
      <c r="BB310" s="160" t="s">
        <v>276</v>
      </c>
      <c r="BC310" s="161"/>
      <c r="BD310" s="157" t="str">
        <f t="shared" si="95"/>
        <v>-</v>
      </c>
      <c r="BE310" s="163" t="str">
        <f t="shared" si="96"/>
        <v/>
      </c>
      <c r="BF310" s="160" t="s">
        <v>276</v>
      </c>
      <c r="BG310" s="161"/>
      <c r="BH310" s="160" t="s">
        <v>276</v>
      </c>
      <c r="BI310" s="161"/>
      <c r="BJ310" s="173" t="str">
        <f t="shared" si="97"/>
        <v/>
      </c>
      <c r="BK310" s="170" t="str">
        <f t="shared" si="98"/>
        <v/>
      </c>
      <c r="BL310" s="206">
        <f t="shared" si="99"/>
        <v>1000000</v>
      </c>
      <c r="BM310" s="206">
        <v>1000000</v>
      </c>
      <c r="BN310" s="206">
        <v>1000000000</v>
      </c>
    </row>
    <row r="311" spans="5:66" ht="16.5" customHeight="1" x14ac:dyDescent="0.15">
      <c r="E311" s="185"/>
      <c r="F311" s="23"/>
      <c r="G311" s="42"/>
      <c r="H311" s="192" t="s">
        <v>178</v>
      </c>
      <c r="I311" s="356" t="s">
        <v>179</v>
      </c>
      <c r="J311" s="356"/>
      <c r="K311" s="184"/>
      <c r="L311" s="192"/>
      <c r="M311" s="192" t="s">
        <v>180</v>
      </c>
      <c r="N311" s="356" t="s">
        <v>174</v>
      </c>
      <c r="O311" s="356"/>
      <c r="P311" s="356"/>
      <c r="Q311" s="184"/>
      <c r="R311" s="259"/>
      <c r="S311" s="260"/>
      <c r="T311" s="260"/>
      <c r="U311" s="260"/>
      <c r="V311" s="260"/>
      <c r="W311" s="260"/>
      <c r="X311" s="260"/>
      <c r="Y311" s="261"/>
      <c r="Z311" s="576">
        <f t="shared" si="90"/>
        <v>0</v>
      </c>
      <c r="AA311" s="574"/>
      <c r="AB311" s="574"/>
      <c r="AC311" s="574"/>
      <c r="AD311" s="577"/>
      <c r="AE311" s="259"/>
      <c r="AF311" s="260"/>
      <c r="AG311" s="260"/>
      <c r="AH311" s="260"/>
      <c r="AI311" s="260"/>
      <c r="AJ311" s="260"/>
      <c r="AK311" s="260"/>
      <c r="AL311" s="261"/>
      <c r="AM311" s="573">
        <f t="shared" si="91"/>
        <v>0</v>
      </c>
      <c r="AN311" s="574"/>
      <c r="AO311" s="574"/>
      <c r="AP311" s="574"/>
      <c r="AQ311" s="575"/>
      <c r="AR311" s="134" t="s">
        <v>211</v>
      </c>
      <c r="AS311" s="136" t="str">
        <f t="shared" si="89"/>
        <v/>
      </c>
      <c r="AV311" s="208">
        <f t="shared" si="92"/>
        <v>0</v>
      </c>
      <c r="AW311" s="208">
        <f t="shared" si="100"/>
        <v>0</v>
      </c>
      <c r="AY311" s="152">
        <v>5</v>
      </c>
      <c r="AZ311" s="157" t="str">
        <f t="shared" si="93"/>
        <v>無無</v>
      </c>
      <c r="BA311" s="154" t="str">
        <f t="shared" si="94"/>
        <v/>
      </c>
      <c r="BB311" s="160" t="s">
        <v>276</v>
      </c>
      <c r="BC311" s="161"/>
      <c r="BD311" s="157" t="str">
        <f t="shared" si="95"/>
        <v>-</v>
      </c>
      <c r="BE311" s="163" t="str">
        <f t="shared" si="96"/>
        <v/>
      </c>
      <c r="BF311" s="160" t="s">
        <v>276</v>
      </c>
      <c r="BG311" s="161"/>
      <c r="BH311" s="160" t="s">
        <v>276</v>
      </c>
      <c r="BI311" s="161"/>
      <c r="BJ311" s="173" t="str">
        <f t="shared" si="97"/>
        <v/>
      </c>
      <c r="BK311" s="170" t="str">
        <f t="shared" si="98"/>
        <v/>
      </c>
      <c r="BL311" s="206">
        <f t="shared" si="99"/>
        <v>1000000</v>
      </c>
      <c r="BM311" s="206">
        <v>1000000</v>
      </c>
      <c r="BN311" s="206">
        <v>1000000000</v>
      </c>
    </row>
    <row r="312" spans="5:66" ht="16.5" customHeight="1" x14ac:dyDescent="0.15">
      <c r="E312" s="185"/>
      <c r="F312" s="25"/>
      <c r="G312" s="19"/>
      <c r="H312" s="36" t="s">
        <v>176</v>
      </c>
      <c r="I312" s="581" t="s">
        <v>172</v>
      </c>
      <c r="J312" s="581"/>
      <c r="K312" s="19"/>
      <c r="L312" s="19"/>
      <c r="M312" s="36"/>
      <c r="N312" s="581"/>
      <c r="O312" s="581"/>
      <c r="P312" s="581"/>
      <c r="Q312" s="19"/>
      <c r="R312" s="523"/>
      <c r="S312" s="524"/>
      <c r="T312" s="524"/>
      <c r="U312" s="524"/>
      <c r="V312" s="524"/>
      <c r="W312" s="524"/>
      <c r="X312" s="524"/>
      <c r="Y312" s="525"/>
      <c r="Z312" s="576">
        <f t="shared" si="90"/>
        <v>0</v>
      </c>
      <c r="AA312" s="574"/>
      <c r="AB312" s="574"/>
      <c r="AC312" s="574"/>
      <c r="AD312" s="577"/>
      <c r="AE312" s="330"/>
      <c r="AF312" s="331"/>
      <c r="AG312" s="331"/>
      <c r="AH312" s="331"/>
      <c r="AI312" s="331"/>
      <c r="AJ312" s="331"/>
      <c r="AK312" s="331"/>
      <c r="AL312" s="332"/>
      <c r="AM312" s="573">
        <f t="shared" si="91"/>
        <v>0</v>
      </c>
      <c r="AN312" s="574"/>
      <c r="AO312" s="574"/>
      <c r="AP312" s="574"/>
      <c r="AQ312" s="575"/>
      <c r="AR312" s="134" t="s">
        <v>211</v>
      </c>
      <c r="AS312" s="136" t="str">
        <f t="shared" si="89"/>
        <v/>
      </c>
      <c r="AV312" s="223">
        <f t="shared" si="92"/>
        <v>0</v>
      </c>
      <c r="AW312" s="223">
        <f t="shared" si="100"/>
        <v>0</v>
      </c>
      <c r="AY312" s="152">
        <v>6</v>
      </c>
      <c r="AZ312" s="157" t="str">
        <f t="shared" si="93"/>
        <v>無無</v>
      </c>
      <c r="BA312" s="154" t="str">
        <f t="shared" si="94"/>
        <v/>
      </c>
      <c r="BB312" s="160" t="s">
        <v>276</v>
      </c>
      <c r="BC312" s="161"/>
      <c r="BD312" s="157" t="str">
        <f t="shared" si="95"/>
        <v>-</v>
      </c>
      <c r="BE312" s="163" t="str">
        <f t="shared" si="96"/>
        <v/>
      </c>
      <c r="BF312" s="160" t="s">
        <v>276</v>
      </c>
      <c r="BG312" s="161"/>
      <c r="BH312" s="160" t="s">
        <v>276</v>
      </c>
      <c r="BI312" s="161"/>
      <c r="BJ312" s="173" t="str">
        <f t="shared" si="97"/>
        <v/>
      </c>
      <c r="BK312" s="170" t="str">
        <f t="shared" si="98"/>
        <v/>
      </c>
      <c r="BL312" s="206">
        <f t="shared" si="99"/>
        <v>1000000</v>
      </c>
      <c r="BM312" s="206">
        <v>1000000</v>
      </c>
      <c r="BN312" s="206">
        <v>1000000000</v>
      </c>
    </row>
    <row r="313" spans="5:66" ht="16.5" customHeight="1" thickBot="1" x14ac:dyDescent="0.2">
      <c r="E313" s="185"/>
      <c r="F313" s="26"/>
      <c r="G313" s="27"/>
      <c r="H313" s="34"/>
      <c r="I313" s="328" t="s">
        <v>177</v>
      </c>
      <c r="J313" s="328"/>
      <c r="K313" s="328"/>
      <c r="L313" s="328"/>
      <c r="M313" s="328"/>
      <c r="N313" s="328"/>
      <c r="O313" s="27"/>
      <c r="P313" s="27"/>
      <c r="Q313" s="27"/>
      <c r="R313" s="265"/>
      <c r="S313" s="266"/>
      <c r="T313" s="266"/>
      <c r="U313" s="266"/>
      <c r="V313" s="266"/>
      <c r="W313" s="266"/>
      <c r="X313" s="266"/>
      <c r="Y313" s="267"/>
      <c r="Z313" s="570">
        <v>100</v>
      </c>
      <c r="AA313" s="570"/>
      <c r="AB313" s="570"/>
      <c r="AC313" s="570"/>
      <c r="AD313" s="570"/>
      <c r="AE313" s="265"/>
      <c r="AF313" s="266"/>
      <c r="AG313" s="266"/>
      <c r="AH313" s="266"/>
      <c r="AI313" s="266"/>
      <c r="AJ313" s="266"/>
      <c r="AK313" s="266"/>
      <c r="AL313" s="267"/>
      <c r="AM313" s="570">
        <v>100</v>
      </c>
      <c r="AN313" s="570"/>
      <c r="AO313" s="570"/>
      <c r="AP313" s="570"/>
      <c r="AQ313" s="571"/>
      <c r="AR313" s="134" t="s">
        <v>211</v>
      </c>
      <c r="AS313" s="136" t="str">
        <f t="shared" si="89"/>
        <v/>
      </c>
      <c r="AV313" s="211">
        <f t="shared" si="92"/>
        <v>0</v>
      </c>
      <c r="AW313" s="211">
        <f t="shared" si="100"/>
        <v>0</v>
      </c>
      <c r="AY313" s="152">
        <v>7</v>
      </c>
      <c r="AZ313" s="164" t="str">
        <f t="shared" si="93"/>
        <v>無無</v>
      </c>
      <c r="BA313" s="154" t="str">
        <f t="shared" si="94"/>
        <v/>
      </c>
      <c r="BB313" s="164" t="str">
        <f>CONCATENATE(IF(AV313=SUM(AV307:AV312),"合","不"),IF(AND(SUM(AW307:AW312)&lt;=AW313,AW313&lt;=(SUM(AW307:AW312)+6)),"合","不"))</f>
        <v>合合</v>
      </c>
      <c r="BC313" s="163" t="str">
        <f>IF(ISNA(VLOOKUP(BB313,BB$76:BC$92,2,FALSE))=TRUE,"",VLOOKUP(BB313,BB$76:BC$92,2,FALSE))</f>
        <v/>
      </c>
      <c r="BD313" s="164" t="str">
        <f t="shared" si="95"/>
        <v>-</v>
      </c>
      <c r="BE313" s="163" t="str">
        <f t="shared" si="96"/>
        <v/>
      </c>
      <c r="BF313" s="165" t="s">
        <v>276</v>
      </c>
      <c r="BG313" s="161"/>
      <c r="BH313" s="164" t="str">
        <f>IF(BG314=0,IF(R313=Q$100,IF(AE313=Z$100,"正正消","正誤消"),IF(AE313=Z$100,"誤正消","誤誤消")),"-")</f>
        <v>正正消</v>
      </c>
      <c r="BI313" s="163" t="str">
        <f>IF(ISNA(VLOOKUP(BH313,BH$76:BI$92,2,FALSE))=TRUE,"",VLOOKUP(BH313,BH$76:BI$92,2,FALSE))</f>
        <v/>
      </c>
      <c r="BJ313" s="173" t="str">
        <f t="shared" si="97"/>
        <v/>
      </c>
      <c r="BK313" s="201" t="str">
        <f t="shared" si="98"/>
        <v/>
      </c>
      <c r="BL313" s="206">
        <f t="shared" si="99"/>
        <v>1000000</v>
      </c>
      <c r="BM313" s="206">
        <v>1000000</v>
      </c>
      <c r="BN313" s="206">
        <v>1000000000</v>
      </c>
    </row>
    <row r="314" spans="5:66" ht="16.5" customHeight="1" thickBot="1" x14ac:dyDescent="0.2">
      <c r="E314" s="185"/>
      <c r="W314" s="185"/>
      <c r="AO314" s="185"/>
      <c r="AP314" s="185"/>
      <c r="AQ314" s="185"/>
      <c r="AR314" s="185"/>
      <c r="AZ314" s="168">
        <f>COUNTIF(AZ307:AZ313,"無無")</f>
        <v>7</v>
      </c>
      <c r="BA314" s="167" t="str">
        <f>IF(AZ314=AY313,"｢該当なし」","")</f>
        <v>｢該当なし」</v>
      </c>
      <c r="BF314" s="166" t="s">
        <v>425</v>
      </c>
      <c r="BG314" s="149">
        <f>(4*AY313)-(COUNTIF(BA307:BA313,"")+COUNTIF(BC307:BC313,"")+COUNTIF(BE307:BE313,"")+COUNTIF(BG307:BG313,""))</f>
        <v>0</v>
      </c>
      <c r="BH314" s="139"/>
      <c r="BI314" s="139"/>
      <c r="BJ314" s="166" t="s">
        <v>426</v>
      </c>
      <c r="BK314" s="149">
        <f>AY313-COUNTIF(BJ307:BJ313,"")</f>
        <v>0</v>
      </c>
    </row>
    <row r="315" spans="5:66" ht="16.5" customHeight="1" x14ac:dyDescent="0.15">
      <c r="E315" s="185"/>
      <c r="F315" s="185" t="s">
        <v>54</v>
      </c>
      <c r="G315" s="185"/>
      <c r="H315" s="185"/>
      <c r="I315" s="185"/>
      <c r="J315" s="185"/>
      <c r="K315" s="185"/>
      <c r="L315" s="185"/>
      <c r="M315" s="185"/>
      <c r="N315" s="185"/>
      <c r="O315" s="185"/>
      <c r="P315" s="185"/>
      <c r="Q315" s="185"/>
      <c r="R315" s="185"/>
      <c r="S315" s="185"/>
      <c r="T315" s="185"/>
      <c r="U315" s="185"/>
      <c r="V315" s="185"/>
      <c r="W315" s="185"/>
      <c r="X315" s="185"/>
      <c r="Y315" s="185"/>
      <c r="Z315" s="185"/>
      <c r="AA315" s="185"/>
      <c r="AB315" s="185"/>
      <c r="AC315" s="185"/>
      <c r="AD315" s="185"/>
      <c r="AE315" s="185"/>
      <c r="AF315" s="185"/>
      <c r="AG315" s="185"/>
      <c r="AH315" s="185"/>
      <c r="AI315" s="185"/>
      <c r="AJ315" s="185"/>
      <c r="AK315" s="185"/>
      <c r="AL315" s="185"/>
      <c r="AM315" s="185"/>
      <c r="AN315" s="185"/>
      <c r="AO315" s="185"/>
      <c r="AP315" s="185"/>
      <c r="AQ315" s="185"/>
      <c r="AR315" s="185"/>
    </row>
    <row r="316" spans="5:66" ht="16.5" customHeight="1" x14ac:dyDescent="0.15">
      <c r="E316" s="185"/>
      <c r="F316" s="185"/>
      <c r="G316" s="185" t="s">
        <v>27</v>
      </c>
      <c r="H316" s="185"/>
      <c r="I316" s="185"/>
      <c r="J316" s="185"/>
      <c r="K316" s="185"/>
      <c r="L316" s="185"/>
      <c r="M316" s="6"/>
      <c r="N316" s="6"/>
      <c r="O316" s="6"/>
      <c r="P316" s="6"/>
      <c r="Q316" s="6"/>
      <c r="R316" s="6"/>
      <c r="S316" s="6"/>
      <c r="T316" s="6"/>
      <c r="U316" s="6"/>
      <c r="V316" s="6"/>
      <c r="W316" s="6"/>
      <c r="X316" s="6"/>
      <c r="Y316" s="185"/>
      <c r="Z316" s="185"/>
      <c r="AA316" s="185"/>
      <c r="AB316" s="185"/>
      <c r="AC316" s="185"/>
      <c r="AD316" s="185"/>
      <c r="AE316" s="185"/>
      <c r="AF316" s="185"/>
      <c r="AG316" s="185"/>
      <c r="AH316" s="185"/>
      <c r="AI316" s="185"/>
      <c r="AJ316" s="185"/>
      <c r="AK316" s="185"/>
      <c r="AL316" s="185"/>
      <c r="AM316" s="185"/>
      <c r="AN316" s="185"/>
      <c r="AO316" s="185"/>
      <c r="AP316" s="185"/>
      <c r="AQ316" s="185"/>
      <c r="AR316" s="185"/>
      <c r="BI316" s="140"/>
      <c r="BJ316" s="139"/>
      <c r="BK316" s="137"/>
      <c r="BN316" s="177"/>
    </row>
    <row r="317" spans="5:66" ht="16.5" customHeight="1" x14ac:dyDescent="0.15">
      <c r="E317" s="185"/>
      <c r="F317" s="185"/>
      <c r="G317" s="185"/>
      <c r="H317" s="185"/>
      <c r="I317" s="185"/>
      <c r="J317" s="185"/>
      <c r="K317" s="185"/>
      <c r="L317" s="185"/>
      <c r="M317" s="6"/>
      <c r="N317" s="6"/>
      <c r="O317" s="6"/>
      <c r="P317" s="6"/>
      <c r="Q317" s="6"/>
      <c r="R317" s="6"/>
      <c r="S317" s="6"/>
      <c r="T317" s="6"/>
      <c r="U317" s="6"/>
      <c r="V317" s="6"/>
      <c r="W317" s="6"/>
      <c r="X317" s="6"/>
      <c r="Y317" s="185"/>
      <c r="Z317" s="185"/>
      <c r="AA317" s="185"/>
      <c r="AB317" s="185"/>
      <c r="AC317" s="185"/>
      <c r="AD317" s="185"/>
      <c r="AE317" s="185"/>
      <c r="AF317" s="185"/>
      <c r="AG317" s="185"/>
      <c r="AH317" s="185"/>
      <c r="AI317" s="185"/>
      <c r="AJ317" s="185"/>
      <c r="AK317" s="185"/>
      <c r="AL317" s="185"/>
      <c r="AM317" s="185"/>
      <c r="AN317" s="185"/>
      <c r="AO317" s="185"/>
      <c r="AP317" s="185"/>
      <c r="AQ317" s="185"/>
      <c r="AR317" s="185"/>
      <c r="BI317" s="140"/>
      <c r="BJ317" s="139"/>
      <c r="BK317" s="137"/>
    </row>
    <row r="318" spans="5:66" ht="16.5" customHeight="1" x14ac:dyDescent="0.15">
      <c r="E318" s="185"/>
      <c r="F318" s="185"/>
      <c r="G318" s="185"/>
      <c r="H318" s="185"/>
      <c r="I318" s="185"/>
      <c r="J318" s="185"/>
      <c r="K318" s="185"/>
      <c r="L318" s="185"/>
      <c r="M318" s="185"/>
      <c r="N318" s="185"/>
      <c r="O318" s="185"/>
      <c r="P318" s="185"/>
      <c r="Q318" s="185"/>
      <c r="R318" s="185"/>
      <c r="S318" s="185"/>
      <c r="T318" s="185"/>
      <c r="U318" s="185"/>
      <c r="V318" s="185"/>
      <c r="W318" s="185"/>
      <c r="X318" s="185"/>
      <c r="Y318" s="185"/>
      <c r="Z318" s="185"/>
      <c r="AA318" s="185"/>
      <c r="AB318" s="185"/>
      <c r="AC318" s="185"/>
      <c r="AD318" s="185"/>
      <c r="AE318" s="185"/>
      <c r="AF318" s="185"/>
      <c r="AG318" s="185"/>
      <c r="AH318" s="185"/>
      <c r="AI318" s="185"/>
      <c r="AJ318" s="185"/>
      <c r="AK318" s="185"/>
      <c r="AL318" s="185"/>
      <c r="AM318" s="185"/>
      <c r="AN318" s="185"/>
      <c r="AO318" s="185"/>
      <c r="AP318" s="185"/>
      <c r="AQ318" s="185"/>
      <c r="AR318" s="185"/>
      <c r="BI318" s="140"/>
      <c r="BJ318" s="139"/>
      <c r="BK318" s="137"/>
    </row>
    <row r="319" spans="5:66" ht="16.5" customHeight="1" x14ac:dyDescent="0.15">
      <c r="E319" s="185"/>
      <c r="F319" s="185"/>
      <c r="G319" s="185"/>
      <c r="H319" s="185"/>
      <c r="I319" s="185"/>
      <c r="J319" s="185"/>
      <c r="K319" s="185"/>
      <c r="L319" s="185"/>
      <c r="M319" s="185"/>
      <c r="N319" s="185"/>
      <c r="O319" s="185"/>
      <c r="P319" s="185"/>
      <c r="Q319" s="185"/>
      <c r="R319" s="185"/>
      <c r="S319" s="185"/>
      <c r="T319" s="185"/>
      <c r="U319" s="185"/>
      <c r="V319" s="185"/>
      <c r="W319" s="185"/>
      <c r="X319" s="185"/>
      <c r="Y319" s="185"/>
      <c r="Z319" s="185"/>
      <c r="AA319" s="185"/>
      <c r="AB319" s="185"/>
      <c r="AC319" s="185"/>
      <c r="AD319" s="185"/>
      <c r="AE319" s="185"/>
      <c r="AF319" s="185"/>
      <c r="AG319" s="185"/>
      <c r="AH319" s="185"/>
      <c r="AI319" s="185"/>
      <c r="AJ319" s="185"/>
      <c r="AK319" s="185"/>
      <c r="AL319" s="185"/>
      <c r="AM319" s="185"/>
      <c r="AN319" s="185"/>
      <c r="AO319" s="185"/>
      <c r="AP319" s="185"/>
      <c r="AQ319" s="185"/>
      <c r="AR319" s="185"/>
      <c r="BI319" s="140"/>
      <c r="BJ319" s="139"/>
      <c r="BK319" s="137"/>
    </row>
    <row r="320" spans="5:66" ht="16.5" customHeight="1" x14ac:dyDescent="0.15">
      <c r="E320" s="185"/>
      <c r="F320" s="64" t="str">
        <f>IF(BK334=0,"10　事業者向無担保貸付金の金額別内訳","10．事業者向無担保貸付金の金額別内訳")</f>
        <v>10　事業者向無担保貸付金の金額別内訳</v>
      </c>
      <c r="T320" s="553" t="str">
        <f>IF(BK334=0,"","エラー情報あり")</f>
        <v/>
      </c>
      <c r="U320" s="553"/>
      <c r="V320" s="553"/>
      <c r="W320" s="553"/>
      <c r="X320" s="553"/>
      <c r="Y320" s="553"/>
      <c r="Z320" s="553"/>
      <c r="AA320" s="553"/>
      <c r="AB320" s="553"/>
      <c r="AC320" s="553"/>
      <c r="AD320" s="553"/>
      <c r="AE320" s="553"/>
      <c r="AF320" s="553"/>
      <c r="AG320" s="553"/>
      <c r="AH320" s="553"/>
      <c r="AI320" s="553"/>
      <c r="AJ320" s="553"/>
      <c r="AK320" s="553"/>
      <c r="AL320" s="553"/>
      <c r="AM320" s="553"/>
      <c r="AN320" s="553"/>
      <c r="AO320" s="553"/>
      <c r="AP320" s="553"/>
      <c r="AQ320" s="553"/>
      <c r="AR320" s="185"/>
      <c r="AT320" s="148" t="str">
        <f>IF(BK334=0,"（表10）エラーなし","！（表10）エラー情報あり")</f>
        <v>（表10）エラーなし</v>
      </c>
      <c r="BI320" s="140"/>
      <c r="BJ320" s="139"/>
      <c r="BK320" s="137"/>
    </row>
    <row r="321" spans="5:66" ht="7.5" customHeight="1" x14ac:dyDescent="0.15">
      <c r="BI321" s="140"/>
      <c r="BJ321" s="139"/>
      <c r="BK321" s="137"/>
    </row>
    <row r="322" spans="5:66" ht="16.5" customHeight="1" thickBot="1" x14ac:dyDescent="0.2">
      <c r="F322" s="339" t="s">
        <v>292</v>
      </c>
      <c r="G322" s="340"/>
      <c r="H322" s="340"/>
      <c r="I322" s="340"/>
      <c r="J322" s="340"/>
      <c r="K322" s="340"/>
      <c r="L322" s="340"/>
      <c r="M322" s="340"/>
      <c r="N322" s="340"/>
      <c r="O322" s="340"/>
      <c r="P322" s="340"/>
      <c r="Q322" s="341"/>
      <c r="R322" s="508" t="s">
        <v>97</v>
      </c>
      <c r="S322" s="487"/>
      <c r="T322" s="487"/>
      <c r="U322" s="487"/>
      <c r="V322" s="487"/>
      <c r="W322" s="487"/>
      <c r="X322" s="487"/>
      <c r="Y322" s="487"/>
      <c r="Z322" s="488"/>
      <c r="AA322" s="488"/>
      <c r="AB322" s="488"/>
      <c r="AC322" s="488"/>
      <c r="AD322" s="489"/>
      <c r="AE322" s="508" t="s">
        <v>78</v>
      </c>
      <c r="AF322" s="487"/>
      <c r="AG322" s="487"/>
      <c r="AH322" s="487"/>
      <c r="AI322" s="487"/>
      <c r="AJ322" s="487"/>
      <c r="AK322" s="487"/>
      <c r="AL322" s="487"/>
      <c r="AM322" s="488"/>
      <c r="AN322" s="488"/>
      <c r="AO322" s="488"/>
      <c r="AP322" s="488"/>
      <c r="AQ322" s="489"/>
    </row>
    <row r="323" spans="5:66" ht="16.5" customHeight="1" thickTop="1" thickBot="1" x14ac:dyDescent="0.2">
      <c r="F323" s="342"/>
      <c r="G323" s="343"/>
      <c r="H323" s="343"/>
      <c r="I323" s="343"/>
      <c r="J323" s="343"/>
      <c r="K323" s="343"/>
      <c r="L323" s="343"/>
      <c r="M323" s="343"/>
      <c r="N323" s="343"/>
      <c r="O323" s="343"/>
      <c r="P323" s="343"/>
      <c r="Q323" s="344"/>
      <c r="R323" s="387"/>
      <c r="S323" s="371"/>
      <c r="T323" s="371"/>
      <c r="U323" s="371"/>
      <c r="V323" s="371"/>
      <c r="W323" s="371"/>
      <c r="X323" s="371"/>
      <c r="Y323" s="388"/>
      <c r="Z323" s="287" t="s">
        <v>79</v>
      </c>
      <c r="AA323" s="288"/>
      <c r="AB323" s="288"/>
      <c r="AC323" s="288"/>
      <c r="AD323" s="289"/>
      <c r="AE323" s="387"/>
      <c r="AF323" s="371"/>
      <c r="AG323" s="371"/>
      <c r="AH323" s="371"/>
      <c r="AI323" s="371"/>
      <c r="AJ323" s="371"/>
      <c r="AK323" s="371"/>
      <c r="AL323" s="388"/>
      <c r="AM323" s="287" t="s">
        <v>79</v>
      </c>
      <c r="AN323" s="288"/>
      <c r="AO323" s="288"/>
      <c r="AP323" s="288"/>
      <c r="AQ323" s="289"/>
      <c r="AZ323" s="258" t="s">
        <v>355</v>
      </c>
      <c r="BA323" s="258"/>
      <c r="BB323" s="258" t="s">
        <v>356</v>
      </c>
      <c r="BC323" s="258"/>
      <c r="BD323" s="258" t="s">
        <v>409</v>
      </c>
      <c r="BE323" s="258"/>
      <c r="BF323" s="258" t="s">
        <v>410</v>
      </c>
      <c r="BG323" s="258"/>
      <c r="BH323" s="258" t="s">
        <v>357</v>
      </c>
      <c r="BI323" s="258"/>
      <c r="BJ323" s="141"/>
      <c r="BK323" s="203" t="s">
        <v>522</v>
      </c>
    </row>
    <row r="324" spans="5:66" ht="16.5" customHeight="1" thickTop="1" thickBot="1" x14ac:dyDescent="0.2">
      <c r="F324" s="29"/>
      <c r="G324" s="30"/>
      <c r="H324" s="30"/>
      <c r="I324" s="30"/>
      <c r="J324" s="30"/>
      <c r="K324" s="30"/>
      <c r="L324" s="30"/>
      <c r="M324" s="30"/>
      <c r="N324" s="30"/>
      <c r="O324" s="30"/>
      <c r="P324" s="30"/>
      <c r="Q324" s="31"/>
      <c r="R324" s="283" t="s">
        <v>70</v>
      </c>
      <c r="S324" s="283"/>
      <c r="T324" s="283"/>
      <c r="U324" s="283"/>
      <c r="V324" s="283"/>
      <c r="W324" s="283"/>
      <c r="X324" s="283"/>
      <c r="Y324" s="284"/>
      <c r="Z324" s="285" t="s">
        <v>71</v>
      </c>
      <c r="AA324" s="283"/>
      <c r="AB324" s="283"/>
      <c r="AC324" s="283"/>
      <c r="AD324" s="286"/>
      <c r="AE324" s="521" t="str">
        <f>$X$394</f>
        <v>百万円</v>
      </c>
      <c r="AF324" s="521"/>
      <c r="AG324" s="521"/>
      <c r="AH324" s="521"/>
      <c r="AI324" s="521"/>
      <c r="AJ324" s="521"/>
      <c r="AK324" s="521"/>
      <c r="AL324" s="554"/>
      <c r="AM324" s="285" t="s">
        <v>80</v>
      </c>
      <c r="AN324" s="283"/>
      <c r="AO324" s="283"/>
      <c r="AP324" s="283"/>
      <c r="AQ324" s="286"/>
      <c r="AS324" s="136" t="str">
        <f t="shared" ref="AS324:AS333" si="101">BK324</f>
        <v>　　（↓エラー情報↓）</v>
      </c>
      <c r="AV324" s="141" t="s">
        <v>438</v>
      </c>
      <c r="AW324" s="141" t="s">
        <v>439</v>
      </c>
      <c r="AZ324" s="180" t="s">
        <v>411</v>
      </c>
      <c r="BA324" s="179" t="s">
        <v>354</v>
      </c>
      <c r="BB324" s="180" t="s">
        <v>411</v>
      </c>
      <c r="BC324" s="179" t="s">
        <v>354</v>
      </c>
      <c r="BD324" s="180" t="s">
        <v>411</v>
      </c>
      <c r="BE324" s="179" t="s">
        <v>354</v>
      </c>
      <c r="BF324" s="180" t="s">
        <v>411</v>
      </c>
      <c r="BG324" s="179" t="s">
        <v>354</v>
      </c>
      <c r="BH324" s="180" t="s">
        <v>411</v>
      </c>
      <c r="BI324" s="179" t="s">
        <v>354</v>
      </c>
      <c r="BJ324" s="144"/>
      <c r="BK324" s="202" t="str">
        <f>IF(BK323="表示","　　（↓エラー情報↓）","")</f>
        <v>　　（↓エラー情報↓）</v>
      </c>
      <c r="BL324" s="141" t="s">
        <v>428</v>
      </c>
      <c r="BM324" s="141" t="s">
        <v>297</v>
      </c>
      <c r="BN324" s="141" t="s">
        <v>427</v>
      </c>
    </row>
    <row r="325" spans="5:66" ht="16.5" customHeight="1" x14ac:dyDescent="0.15">
      <c r="F325" s="22"/>
      <c r="G325" s="196"/>
      <c r="H325" s="41" t="s">
        <v>181</v>
      </c>
      <c r="I325" s="196" t="s">
        <v>99</v>
      </c>
      <c r="J325" s="196"/>
      <c r="K325" s="196"/>
      <c r="L325" s="196"/>
      <c r="M325" s="196"/>
      <c r="N325" s="196"/>
      <c r="O325" s="196"/>
      <c r="P325" s="196"/>
      <c r="Q325" s="196"/>
      <c r="R325" s="296"/>
      <c r="S325" s="297"/>
      <c r="T325" s="297"/>
      <c r="U325" s="297"/>
      <c r="V325" s="297"/>
      <c r="W325" s="297"/>
      <c r="X325" s="297"/>
      <c r="Y325" s="298"/>
      <c r="Z325" s="293">
        <f>IF(OR(AV$333=0,AV325=0),0,ROUNDDOWN(R325/R$333*100,2))</f>
        <v>0</v>
      </c>
      <c r="AA325" s="293"/>
      <c r="AB325" s="293"/>
      <c r="AC325" s="293"/>
      <c r="AD325" s="293"/>
      <c r="AE325" s="296"/>
      <c r="AF325" s="297"/>
      <c r="AG325" s="297"/>
      <c r="AH325" s="297"/>
      <c r="AI325" s="297"/>
      <c r="AJ325" s="297"/>
      <c r="AK325" s="297"/>
      <c r="AL325" s="298"/>
      <c r="AM325" s="583">
        <f>IF(OR(AW$333=0,AW325=0),0,ROUNDDOWN(AE325/AE$333*100,2))</f>
        <v>0</v>
      </c>
      <c r="AN325" s="293"/>
      <c r="AO325" s="293"/>
      <c r="AP325" s="293"/>
      <c r="AQ325" s="294"/>
      <c r="AR325" s="134" t="s">
        <v>211</v>
      </c>
      <c r="AS325" s="136" t="str">
        <f t="shared" si="101"/>
        <v/>
      </c>
      <c r="AV325" s="207">
        <f t="shared" ref="AV325:AV333" si="102">IF(R325="-",0,R325)</f>
        <v>0</v>
      </c>
      <c r="AW325" s="207">
        <f t="shared" ref="AW325:AW333" si="103">IF(AE325="-",0,AE325)</f>
        <v>0</v>
      </c>
      <c r="AY325" s="152">
        <v>1</v>
      </c>
      <c r="AZ325" s="153" t="str">
        <f t="shared" ref="AZ325:AZ333" si="104">CONCATENATE(IF(OR(R325="",R325="-"),"無","有"),IF(OR(AE325="",AE325="-"),"無","有"))</f>
        <v>無無</v>
      </c>
      <c r="BA325" s="154" t="str">
        <f t="shared" ref="BA325:BA333" si="105">IF(ISNA(VLOOKUP(AZ325,AZ$76:BA$92,2,FALSE))=TRUE,"",VLOOKUP(AZ325,AZ$76:BA$92,2,FALSE))</f>
        <v/>
      </c>
      <c r="BB325" s="155" t="s">
        <v>276</v>
      </c>
      <c r="BC325" s="156"/>
      <c r="BD325" s="153" t="str">
        <f t="shared" ref="BD325:BD333" si="106">IF(AZ325="有有",IF(AW325/AV325&gt;BL325,"高額","ok"),"-")</f>
        <v>-</v>
      </c>
      <c r="BE325" s="163" t="str">
        <f t="shared" ref="BE325:BE333" si="107">IF(ISNA(VLOOKUP(BD325,BD$76:BE$92,2,FALSE))=TRUE,"",VLOOKUP(BD325,BD$76:BE$92,2,FALSE))</f>
        <v/>
      </c>
      <c r="BF325" s="155" t="s">
        <v>276</v>
      </c>
      <c r="BG325" s="161"/>
      <c r="BH325" s="155" t="s">
        <v>276</v>
      </c>
      <c r="BI325" s="156"/>
      <c r="BJ325" s="173" t="str">
        <f>IF(AND(BA325="",BC325="",BE325="",BG325="",BI325=""),"","←")</f>
        <v/>
      </c>
      <c r="BK325" s="159" t="str">
        <f>IF(BK$323="表示",CONCATENATE(BJ325,BA325,BC325,BE325,BG325,BI325),"")</f>
        <v/>
      </c>
      <c r="BL325" s="206">
        <f t="shared" ref="BL325:BL333" si="108">IF(Z$99="百万円",BM325,BN325)</f>
        <v>1</v>
      </c>
      <c r="BM325" s="206">
        <v>1</v>
      </c>
      <c r="BN325" s="206">
        <v>1000</v>
      </c>
    </row>
    <row r="326" spans="5:66" ht="16.5" customHeight="1" x14ac:dyDescent="0.15">
      <c r="F326" s="23"/>
      <c r="G326" s="184"/>
      <c r="H326" s="192" t="s">
        <v>182</v>
      </c>
      <c r="I326" s="184" t="s">
        <v>101</v>
      </c>
      <c r="J326" s="184"/>
      <c r="K326" s="184"/>
      <c r="L326" s="184"/>
      <c r="M326" s="192" t="s">
        <v>107</v>
      </c>
      <c r="N326" s="184" t="s">
        <v>99</v>
      </c>
      <c r="O326" s="184"/>
      <c r="P326" s="184"/>
      <c r="Q326" s="184"/>
      <c r="R326" s="259"/>
      <c r="S326" s="260"/>
      <c r="T326" s="260"/>
      <c r="U326" s="260"/>
      <c r="V326" s="260"/>
      <c r="W326" s="260"/>
      <c r="X326" s="260"/>
      <c r="Y326" s="261"/>
      <c r="Z326" s="293">
        <f t="shared" ref="Z326:Z332" si="109">IF(OR(AV$333=0,AV326=0),0,ROUNDDOWN(R326/R$333*100,2))</f>
        <v>0</v>
      </c>
      <c r="AA326" s="293"/>
      <c r="AB326" s="293"/>
      <c r="AC326" s="293"/>
      <c r="AD326" s="293"/>
      <c r="AE326" s="259"/>
      <c r="AF326" s="260"/>
      <c r="AG326" s="260"/>
      <c r="AH326" s="260"/>
      <c r="AI326" s="260"/>
      <c r="AJ326" s="260"/>
      <c r="AK326" s="260"/>
      <c r="AL326" s="261"/>
      <c r="AM326" s="583">
        <f t="shared" ref="AM326:AM332" si="110">IF(OR(AW$333=0,AW326=0),0,ROUNDDOWN(AE326/AE$333*100,2))</f>
        <v>0</v>
      </c>
      <c r="AN326" s="293"/>
      <c r="AO326" s="293"/>
      <c r="AP326" s="293"/>
      <c r="AQ326" s="294"/>
      <c r="AR326" s="134" t="s">
        <v>211</v>
      </c>
      <c r="AS326" s="136" t="str">
        <f t="shared" si="101"/>
        <v/>
      </c>
      <c r="AV326" s="208">
        <f t="shared" si="102"/>
        <v>0</v>
      </c>
      <c r="AW326" s="208">
        <f t="shared" si="103"/>
        <v>0</v>
      </c>
      <c r="AY326" s="152">
        <v>2</v>
      </c>
      <c r="AZ326" s="157" t="str">
        <f t="shared" si="104"/>
        <v>無無</v>
      </c>
      <c r="BA326" s="154" t="str">
        <f t="shared" si="105"/>
        <v/>
      </c>
      <c r="BB326" s="160" t="s">
        <v>276</v>
      </c>
      <c r="BC326" s="161"/>
      <c r="BD326" s="157" t="str">
        <f t="shared" si="106"/>
        <v>-</v>
      </c>
      <c r="BE326" s="163" t="str">
        <f t="shared" si="107"/>
        <v/>
      </c>
      <c r="BF326" s="160" t="s">
        <v>276</v>
      </c>
      <c r="BG326" s="161"/>
      <c r="BH326" s="160" t="s">
        <v>276</v>
      </c>
      <c r="BI326" s="161"/>
      <c r="BJ326" s="173" t="str">
        <f>IF(AND(BA326="",BC326="",BE326="",BG326="",BI326=""),"","←")</f>
        <v/>
      </c>
      <c r="BK326" s="170" t="str">
        <f t="shared" ref="BK326:BK332" si="111">IF(BK$323="表示",CONCATENATE(BJ326,BA326,BC326,BE326,BG326,BI326),"")</f>
        <v/>
      </c>
      <c r="BL326" s="206">
        <f t="shared" si="108"/>
        <v>5</v>
      </c>
      <c r="BM326" s="206">
        <v>5</v>
      </c>
      <c r="BN326" s="206">
        <v>5000</v>
      </c>
    </row>
    <row r="327" spans="5:66" ht="16.5" customHeight="1" x14ac:dyDescent="0.15">
      <c r="F327" s="23"/>
      <c r="G327" s="184"/>
      <c r="H327" s="192" t="s">
        <v>107</v>
      </c>
      <c r="I327" s="356" t="s">
        <v>103</v>
      </c>
      <c r="J327" s="356"/>
      <c r="K327" s="184"/>
      <c r="L327" s="184"/>
      <c r="M327" s="192" t="s">
        <v>183</v>
      </c>
      <c r="N327" s="356" t="s">
        <v>105</v>
      </c>
      <c r="O327" s="356"/>
      <c r="P327" s="356"/>
      <c r="Q327" s="63"/>
      <c r="R327" s="259"/>
      <c r="S327" s="260"/>
      <c r="T327" s="260"/>
      <c r="U327" s="260"/>
      <c r="V327" s="260"/>
      <c r="W327" s="260"/>
      <c r="X327" s="260"/>
      <c r="Y327" s="261"/>
      <c r="Z327" s="293">
        <f t="shared" si="109"/>
        <v>0</v>
      </c>
      <c r="AA327" s="293"/>
      <c r="AB327" s="293"/>
      <c r="AC327" s="293"/>
      <c r="AD327" s="293"/>
      <c r="AE327" s="259"/>
      <c r="AF327" s="260"/>
      <c r="AG327" s="260"/>
      <c r="AH327" s="260"/>
      <c r="AI327" s="260"/>
      <c r="AJ327" s="260"/>
      <c r="AK327" s="260"/>
      <c r="AL327" s="261"/>
      <c r="AM327" s="583">
        <f t="shared" si="110"/>
        <v>0</v>
      </c>
      <c r="AN327" s="293"/>
      <c r="AO327" s="293"/>
      <c r="AP327" s="293"/>
      <c r="AQ327" s="294"/>
      <c r="AR327" s="134" t="s">
        <v>211</v>
      </c>
      <c r="AS327" s="136" t="str">
        <f t="shared" si="101"/>
        <v/>
      </c>
      <c r="AV327" s="208">
        <f t="shared" si="102"/>
        <v>0</v>
      </c>
      <c r="AW327" s="208">
        <f t="shared" si="103"/>
        <v>0</v>
      </c>
      <c r="AY327" s="152">
        <v>3</v>
      </c>
      <c r="AZ327" s="157" t="str">
        <f t="shared" si="104"/>
        <v>無無</v>
      </c>
      <c r="BA327" s="154" t="str">
        <f t="shared" si="105"/>
        <v/>
      </c>
      <c r="BB327" s="160" t="s">
        <v>276</v>
      </c>
      <c r="BC327" s="161"/>
      <c r="BD327" s="157" t="str">
        <f t="shared" si="106"/>
        <v>-</v>
      </c>
      <c r="BE327" s="163" t="str">
        <f t="shared" si="107"/>
        <v/>
      </c>
      <c r="BF327" s="160" t="s">
        <v>276</v>
      </c>
      <c r="BG327" s="161"/>
      <c r="BH327" s="160" t="s">
        <v>276</v>
      </c>
      <c r="BI327" s="161"/>
      <c r="BJ327" s="173" t="str">
        <f>IF(AND(BA327="",BC327="",BE327="",BG327="",BI327=""),"","←")</f>
        <v/>
      </c>
      <c r="BK327" s="170" t="str">
        <f t="shared" si="111"/>
        <v/>
      </c>
      <c r="BL327" s="206">
        <f t="shared" si="108"/>
        <v>10</v>
      </c>
      <c r="BM327" s="206">
        <v>10</v>
      </c>
      <c r="BN327" s="206">
        <v>10000</v>
      </c>
    </row>
    <row r="328" spans="5:66" ht="16.5" customHeight="1" x14ac:dyDescent="0.15">
      <c r="F328" s="23"/>
      <c r="G328" s="184"/>
      <c r="H328" s="192" t="s">
        <v>183</v>
      </c>
      <c r="I328" s="356" t="s">
        <v>103</v>
      </c>
      <c r="J328" s="356"/>
      <c r="K328" s="184"/>
      <c r="L328" s="184"/>
      <c r="M328" s="192" t="s">
        <v>184</v>
      </c>
      <c r="N328" s="356" t="s">
        <v>105</v>
      </c>
      <c r="O328" s="356"/>
      <c r="P328" s="356"/>
      <c r="Q328" s="184"/>
      <c r="R328" s="259"/>
      <c r="S328" s="260"/>
      <c r="T328" s="260"/>
      <c r="U328" s="260"/>
      <c r="V328" s="260"/>
      <c r="W328" s="260"/>
      <c r="X328" s="260"/>
      <c r="Y328" s="261"/>
      <c r="Z328" s="293">
        <f t="shared" si="109"/>
        <v>0</v>
      </c>
      <c r="AA328" s="293"/>
      <c r="AB328" s="293"/>
      <c r="AC328" s="293"/>
      <c r="AD328" s="293"/>
      <c r="AE328" s="259"/>
      <c r="AF328" s="260"/>
      <c r="AG328" s="260"/>
      <c r="AH328" s="260"/>
      <c r="AI328" s="260"/>
      <c r="AJ328" s="260"/>
      <c r="AK328" s="260"/>
      <c r="AL328" s="261"/>
      <c r="AM328" s="583">
        <f t="shared" si="110"/>
        <v>0</v>
      </c>
      <c r="AN328" s="293"/>
      <c r="AO328" s="293"/>
      <c r="AP328" s="293"/>
      <c r="AQ328" s="294"/>
      <c r="AR328" s="134" t="s">
        <v>211</v>
      </c>
      <c r="AS328" s="136" t="str">
        <f t="shared" si="101"/>
        <v/>
      </c>
      <c r="AV328" s="208">
        <f t="shared" si="102"/>
        <v>0</v>
      </c>
      <c r="AW328" s="208">
        <f t="shared" si="103"/>
        <v>0</v>
      </c>
      <c r="AY328" s="152">
        <v>4</v>
      </c>
      <c r="AZ328" s="157" t="str">
        <f t="shared" si="104"/>
        <v>無無</v>
      </c>
      <c r="BA328" s="154" t="str">
        <f t="shared" si="105"/>
        <v/>
      </c>
      <c r="BB328" s="160" t="s">
        <v>276</v>
      </c>
      <c r="BC328" s="161"/>
      <c r="BD328" s="157" t="str">
        <f t="shared" si="106"/>
        <v>-</v>
      </c>
      <c r="BE328" s="163" t="str">
        <f t="shared" si="107"/>
        <v/>
      </c>
      <c r="BF328" s="160" t="s">
        <v>276</v>
      </c>
      <c r="BG328" s="161"/>
      <c r="BH328" s="160" t="s">
        <v>276</v>
      </c>
      <c r="BI328" s="161"/>
      <c r="BJ328" s="173" t="str">
        <f t="shared" ref="BJ328:BJ333" si="112">IF(AND(BA328="",BC328="",BE328="",BG328="",BI328=""),"","←")</f>
        <v/>
      </c>
      <c r="BK328" s="170" t="str">
        <f t="shared" si="111"/>
        <v/>
      </c>
      <c r="BL328" s="206">
        <f t="shared" si="108"/>
        <v>50</v>
      </c>
      <c r="BM328" s="206">
        <v>50</v>
      </c>
      <c r="BN328" s="206">
        <v>50000</v>
      </c>
    </row>
    <row r="329" spans="5:66" ht="16.5" customHeight="1" x14ac:dyDescent="0.15">
      <c r="F329" s="23"/>
      <c r="G329" s="192"/>
      <c r="H329" s="192" t="s">
        <v>184</v>
      </c>
      <c r="I329" s="356" t="s">
        <v>103</v>
      </c>
      <c r="J329" s="356"/>
      <c r="K329" s="184"/>
      <c r="L329" s="192"/>
      <c r="M329" s="192" t="s">
        <v>110</v>
      </c>
      <c r="N329" s="356" t="s">
        <v>111</v>
      </c>
      <c r="O329" s="356"/>
      <c r="P329" s="356"/>
      <c r="Q329" s="184"/>
      <c r="R329" s="259"/>
      <c r="S329" s="260"/>
      <c r="T329" s="260"/>
      <c r="U329" s="260"/>
      <c r="V329" s="260"/>
      <c r="W329" s="260"/>
      <c r="X329" s="260"/>
      <c r="Y329" s="261"/>
      <c r="Z329" s="293">
        <f t="shared" si="109"/>
        <v>0</v>
      </c>
      <c r="AA329" s="293"/>
      <c r="AB329" s="293"/>
      <c r="AC329" s="293"/>
      <c r="AD329" s="293"/>
      <c r="AE329" s="259"/>
      <c r="AF329" s="260"/>
      <c r="AG329" s="260"/>
      <c r="AH329" s="260"/>
      <c r="AI329" s="260"/>
      <c r="AJ329" s="260"/>
      <c r="AK329" s="260"/>
      <c r="AL329" s="261"/>
      <c r="AM329" s="583">
        <f t="shared" si="110"/>
        <v>0</v>
      </c>
      <c r="AN329" s="293"/>
      <c r="AO329" s="293"/>
      <c r="AP329" s="293"/>
      <c r="AQ329" s="294"/>
      <c r="AR329" s="134" t="s">
        <v>211</v>
      </c>
      <c r="AS329" s="136" t="str">
        <f t="shared" si="101"/>
        <v/>
      </c>
      <c r="AV329" s="208">
        <f t="shared" si="102"/>
        <v>0</v>
      </c>
      <c r="AW329" s="208">
        <f t="shared" si="103"/>
        <v>0</v>
      </c>
      <c r="AY329" s="152">
        <v>5</v>
      </c>
      <c r="AZ329" s="157" t="str">
        <f t="shared" si="104"/>
        <v>無無</v>
      </c>
      <c r="BA329" s="154" t="str">
        <f t="shared" si="105"/>
        <v/>
      </c>
      <c r="BB329" s="160" t="s">
        <v>276</v>
      </c>
      <c r="BC329" s="161"/>
      <c r="BD329" s="157" t="str">
        <f t="shared" si="106"/>
        <v>-</v>
      </c>
      <c r="BE329" s="163" t="str">
        <f t="shared" si="107"/>
        <v/>
      </c>
      <c r="BF329" s="160" t="s">
        <v>276</v>
      </c>
      <c r="BG329" s="161"/>
      <c r="BH329" s="160" t="s">
        <v>276</v>
      </c>
      <c r="BI329" s="161"/>
      <c r="BJ329" s="173" t="str">
        <f t="shared" si="112"/>
        <v/>
      </c>
      <c r="BK329" s="170" t="str">
        <f t="shared" si="111"/>
        <v/>
      </c>
      <c r="BL329" s="206">
        <f t="shared" si="108"/>
        <v>100</v>
      </c>
      <c r="BM329" s="206">
        <v>100</v>
      </c>
      <c r="BN329" s="206">
        <v>100000</v>
      </c>
    </row>
    <row r="330" spans="5:66" ht="16.5" customHeight="1" x14ac:dyDescent="0.15">
      <c r="F330" s="23"/>
      <c r="G330" s="184"/>
      <c r="H330" s="192" t="s">
        <v>110</v>
      </c>
      <c r="I330" s="187" t="s">
        <v>185</v>
      </c>
      <c r="J330" s="187"/>
      <c r="K330" s="187"/>
      <c r="L330" s="184"/>
      <c r="M330" s="192" t="s">
        <v>186</v>
      </c>
      <c r="N330" s="356" t="s">
        <v>187</v>
      </c>
      <c r="O330" s="356"/>
      <c r="P330" s="356"/>
      <c r="Q330" s="184"/>
      <c r="R330" s="259"/>
      <c r="S330" s="260"/>
      <c r="T330" s="260"/>
      <c r="U330" s="260"/>
      <c r="V330" s="260"/>
      <c r="W330" s="260"/>
      <c r="X330" s="260"/>
      <c r="Y330" s="261"/>
      <c r="Z330" s="293">
        <f t="shared" si="109"/>
        <v>0</v>
      </c>
      <c r="AA330" s="293"/>
      <c r="AB330" s="293"/>
      <c r="AC330" s="293"/>
      <c r="AD330" s="293"/>
      <c r="AE330" s="259"/>
      <c r="AF330" s="260"/>
      <c r="AG330" s="260"/>
      <c r="AH330" s="260"/>
      <c r="AI330" s="260"/>
      <c r="AJ330" s="260"/>
      <c r="AK330" s="260"/>
      <c r="AL330" s="261"/>
      <c r="AM330" s="583">
        <f t="shared" si="110"/>
        <v>0</v>
      </c>
      <c r="AN330" s="293"/>
      <c r="AO330" s="293"/>
      <c r="AP330" s="293"/>
      <c r="AQ330" s="294"/>
      <c r="AR330" s="134" t="s">
        <v>211</v>
      </c>
      <c r="AS330" s="136" t="str">
        <f t="shared" si="101"/>
        <v/>
      </c>
      <c r="AV330" s="208">
        <f t="shared" si="102"/>
        <v>0</v>
      </c>
      <c r="AW330" s="208">
        <f t="shared" si="103"/>
        <v>0</v>
      </c>
      <c r="AY330" s="152">
        <v>6</v>
      </c>
      <c r="AZ330" s="157" t="str">
        <f t="shared" si="104"/>
        <v>無無</v>
      </c>
      <c r="BA330" s="154" t="str">
        <f t="shared" si="105"/>
        <v/>
      </c>
      <c r="BB330" s="160" t="s">
        <v>276</v>
      </c>
      <c r="BC330" s="161"/>
      <c r="BD330" s="157" t="str">
        <f>IF(AZ330="有有",IF(AW330/AV330&gt;BL330,"高額","ok"),"-")</f>
        <v>-</v>
      </c>
      <c r="BE330" s="163" t="str">
        <f t="shared" si="107"/>
        <v/>
      </c>
      <c r="BF330" s="160" t="s">
        <v>276</v>
      </c>
      <c r="BG330" s="161"/>
      <c r="BH330" s="160" t="s">
        <v>276</v>
      </c>
      <c r="BI330" s="161"/>
      <c r="BJ330" s="173" t="str">
        <f t="shared" si="112"/>
        <v/>
      </c>
      <c r="BK330" s="170" t="str">
        <f t="shared" si="111"/>
        <v/>
      </c>
      <c r="BL330" s="206">
        <f t="shared" si="108"/>
        <v>500</v>
      </c>
      <c r="BM330" s="206">
        <v>500</v>
      </c>
      <c r="BN330" s="206">
        <v>500000</v>
      </c>
    </row>
    <row r="331" spans="5:66" ht="16.5" customHeight="1" x14ac:dyDescent="0.15">
      <c r="E331" s="185"/>
      <c r="F331" s="23"/>
      <c r="G331" s="184"/>
      <c r="H331" s="192" t="s">
        <v>186</v>
      </c>
      <c r="I331" s="356" t="s">
        <v>188</v>
      </c>
      <c r="J331" s="356"/>
      <c r="K331" s="184"/>
      <c r="L331" s="184"/>
      <c r="M331" s="192" t="s">
        <v>189</v>
      </c>
      <c r="N331" s="356" t="s">
        <v>187</v>
      </c>
      <c r="O331" s="356"/>
      <c r="P331" s="356"/>
      <c r="Q331" s="184"/>
      <c r="R331" s="259"/>
      <c r="S331" s="260"/>
      <c r="T331" s="260"/>
      <c r="U331" s="260"/>
      <c r="V331" s="260"/>
      <c r="W331" s="260"/>
      <c r="X331" s="260"/>
      <c r="Y331" s="261"/>
      <c r="Z331" s="293">
        <f t="shared" si="109"/>
        <v>0</v>
      </c>
      <c r="AA331" s="293"/>
      <c r="AB331" s="293"/>
      <c r="AC331" s="293"/>
      <c r="AD331" s="293"/>
      <c r="AE331" s="259"/>
      <c r="AF331" s="260"/>
      <c r="AG331" s="260"/>
      <c r="AH331" s="260"/>
      <c r="AI331" s="260"/>
      <c r="AJ331" s="260"/>
      <c r="AK331" s="260"/>
      <c r="AL331" s="261"/>
      <c r="AM331" s="583">
        <f t="shared" si="110"/>
        <v>0</v>
      </c>
      <c r="AN331" s="293"/>
      <c r="AO331" s="293"/>
      <c r="AP331" s="293"/>
      <c r="AQ331" s="294"/>
      <c r="AR331" s="134" t="s">
        <v>211</v>
      </c>
      <c r="AS331" s="136" t="str">
        <f t="shared" si="101"/>
        <v/>
      </c>
      <c r="AV331" s="208">
        <f t="shared" si="102"/>
        <v>0</v>
      </c>
      <c r="AW331" s="208">
        <f t="shared" si="103"/>
        <v>0</v>
      </c>
      <c r="AY331" s="152">
        <v>7</v>
      </c>
      <c r="AZ331" s="157" t="str">
        <f t="shared" si="104"/>
        <v>無無</v>
      </c>
      <c r="BA331" s="154" t="str">
        <f t="shared" si="105"/>
        <v/>
      </c>
      <c r="BB331" s="160" t="s">
        <v>276</v>
      </c>
      <c r="BC331" s="161"/>
      <c r="BD331" s="157" t="str">
        <f t="shared" si="106"/>
        <v>-</v>
      </c>
      <c r="BE331" s="163" t="str">
        <f t="shared" si="107"/>
        <v/>
      </c>
      <c r="BF331" s="160" t="s">
        <v>276</v>
      </c>
      <c r="BG331" s="161"/>
      <c r="BH331" s="160" t="s">
        <v>276</v>
      </c>
      <c r="BI331" s="161"/>
      <c r="BJ331" s="173" t="str">
        <f t="shared" si="112"/>
        <v/>
      </c>
      <c r="BK331" s="170" t="str">
        <f t="shared" si="111"/>
        <v/>
      </c>
      <c r="BL331" s="206">
        <f t="shared" si="108"/>
        <v>1000</v>
      </c>
      <c r="BM331" s="206">
        <v>1000</v>
      </c>
      <c r="BN331" s="206">
        <v>1000000</v>
      </c>
    </row>
    <row r="332" spans="5:66" ht="16.5" customHeight="1" x14ac:dyDescent="0.15">
      <c r="E332" s="185"/>
      <c r="F332" s="24"/>
      <c r="G332" s="17"/>
      <c r="H332" s="335" t="s">
        <v>190</v>
      </c>
      <c r="I332" s="335"/>
      <c r="J332" s="335"/>
      <c r="K332" s="335"/>
      <c r="L332" s="335"/>
      <c r="M332" s="335"/>
      <c r="N332" s="329"/>
      <c r="O332" s="329"/>
      <c r="P332" s="329"/>
      <c r="Q332" s="17"/>
      <c r="R332" s="523"/>
      <c r="S332" s="524"/>
      <c r="T332" s="524"/>
      <c r="U332" s="524"/>
      <c r="V332" s="524"/>
      <c r="W332" s="524"/>
      <c r="X332" s="524"/>
      <c r="Y332" s="525"/>
      <c r="Z332" s="293">
        <f t="shared" si="109"/>
        <v>0</v>
      </c>
      <c r="AA332" s="293"/>
      <c r="AB332" s="293"/>
      <c r="AC332" s="293"/>
      <c r="AD332" s="293"/>
      <c r="AE332" s="330"/>
      <c r="AF332" s="331"/>
      <c r="AG332" s="331"/>
      <c r="AH332" s="331"/>
      <c r="AI332" s="331"/>
      <c r="AJ332" s="331"/>
      <c r="AK332" s="331"/>
      <c r="AL332" s="332"/>
      <c r="AM332" s="583">
        <f t="shared" si="110"/>
        <v>0</v>
      </c>
      <c r="AN332" s="293"/>
      <c r="AO332" s="293"/>
      <c r="AP332" s="293"/>
      <c r="AQ332" s="294"/>
      <c r="AR332" s="134" t="s">
        <v>211</v>
      </c>
      <c r="AS332" s="136" t="str">
        <f t="shared" si="101"/>
        <v/>
      </c>
      <c r="AV332" s="223">
        <f t="shared" si="102"/>
        <v>0</v>
      </c>
      <c r="AW332" s="223">
        <f t="shared" si="103"/>
        <v>0</v>
      </c>
      <c r="AY332" s="152">
        <v>8</v>
      </c>
      <c r="AZ332" s="157" t="str">
        <f t="shared" si="104"/>
        <v>無無</v>
      </c>
      <c r="BA332" s="154" t="str">
        <f t="shared" si="105"/>
        <v/>
      </c>
      <c r="BB332" s="160" t="s">
        <v>276</v>
      </c>
      <c r="BC332" s="161"/>
      <c r="BD332" s="157" t="str">
        <f t="shared" si="106"/>
        <v>-</v>
      </c>
      <c r="BE332" s="163" t="str">
        <f t="shared" si="107"/>
        <v/>
      </c>
      <c r="BF332" s="160" t="s">
        <v>276</v>
      </c>
      <c r="BG332" s="161"/>
      <c r="BH332" s="160" t="s">
        <v>276</v>
      </c>
      <c r="BI332" s="161"/>
      <c r="BJ332" s="173" t="str">
        <f t="shared" si="112"/>
        <v/>
      </c>
      <c r="BK332" s="170" t="str">
        <f t="shared" si="111"/>
        <v/>
      </c>
      <c r="BL332" s="206">
        <f t="shared" si="108"/>
        <v>1000000</v>
      </c>
      <c r="BM332" s="206">
        <v>1000000</v>
      </c>
      <c r="BN332" s="206">
        <v>1000000000</v>
      </c>
    </row>
    <row r="333" spans="5:66" ht="16.5" customHeight="1" thickBot="1" x14ac:dyDescent="0.2">
      <c r="E333" s="185"/>
      <c r="F333" s="26"/>
      <c r="G333" s="27"/>
      <c r="H333" s="34"/>
      <c r="I333" s="328" t="s">
        <v>191</v>
      </c>
      <c r="J333" s="328"/>
      <c r="K333" s="328"/>
      <c r="L333" s="328"/>
      <c r="M333" s="328"/>
      <c r="N333" s="328"/>
      <c r="O333" s="27"/>
      <c r="P333" s="27"/>
      <c r="Q333" s="27"/>
      <c r="R333" s="265"/>
      <c r="S333" s="266"/>
      <c r="T333" s="266"/>
      <c r="U333" s="266"/>
      <c r="V333" s="266"/>
      <c r="W333" s="266"/>
      <c r="X333" s="266"/>
      <c r="Y333" s="267"/>
      <c r="Z333" s="570">
        <v>100</v>
      </c>
      <c r="AA333" s="570"/>
      <c r="AB333" s="570"/>
      <c r="AC333" s="570"/>
      <c r="AD333" s="570"/>
      <c r="AE333" s="265"/>
      <c r="AF333" s="266"/>
      <c r="AG333" s="266"/>
      <c r="AH333" s="266"/>
      <c r="AI333" s="266"/>
      <c r="AJ333" s="266"/>
      <c r="AK333" s="266"/>
      <c r="AL333" s="267"/>
      <c r="AM333" s="570">
        <v>100</v>
      </c>
      <c r="AN333" s="570"/>
      <c r="AO333" s="570"/>
      <c r="AP333" s="570"/>
      <c r="AQ333" s="571"/>
      <c r="AR333" s="134" t="s">
        <v>211</v>
      </c>
      <c r="AS333" s="136" t="str">
        <f t="shared" si="101"/>
        <v/>
      </c>
      <c r="AV333" s="211">
        <f t="shared" si="102"/>
        <v>0</v>
      </c>
      <c r="AW333" s="211">
        <f t="shared" si="103"/>
        <v>0</v>
      </c>
      <c r="AY333" s="152">
        <v>9</v>
      </c>
      <c r="AZ333" s="164" t="str">
        <f t="shared" si="104"/>
        <v>無無</v>
      </c>
      <c r="BA333" s="154" t="str">
        <f t="shared" si="105"/>
        <v/>
      </c>
      <c r="BB333" s="164" t="str">
        <f>CONCATENATE(IF(AV333=SUM(AV325:AV332),"合","不"),IF(AND(SUM(AW325:AW332)&lt;=AW333,AW333&lt;=(SUM(AW325:AW332)+8)),"合","不"))</f>
        <v>合合</v>
      </c>
      <c r="BC333" s="163" t="str">
        <f>IF(ISNA(VLOOKUP(BB333,BB$76:BC$92,2,FALSE))=TRUE,"",VLOOKUP(BB333,BB$76:BC$92,2,FALSE))</f>
        <v/>
      </c>
      <c r="BD333" s="164" t="str">
        <f t="shared" si="106"/>
        <v>-</v>
      </c>
      <c r="BE333" s="163" t="str">
        <f t="shared" si="107"/>
        <v/>
      </c>
      <c r="BF333" s="165" t="s">
        <v>276</v>
      </c>
      <c r="BG333" s="161"/>
      <c r="BH333" s="164" t="str">
        <f>IF(BG334=0,IF(R333=Q$104,IF(AE333=Z$104,"正正事","正誤事"),IF(AE333=Z$104,"誤正事","誤誤事")),"-")</f>
        <v>正正事</v>
      </c>
      <c r="BI333" s="163" t="str">
        <f>IF(ISNA(VLOOKUP(BH333,BH$76:BI$92,2,FALSE))=TRUE,"",VLOOKUP(BH333,BH$76:BI$92,2,FALSE))</f>
        <v/>
      </c>
      <c r="BJ333" s="173" t="str">
        <f t="shared" si="112"/>
        <v/>
      </c>
      <c r="BK333" s="201" t="str">
        <f>IF(BK$323="表示",CONCATENATE(BJ333,BA333,BC333,BE333,BG333,BI333),"")</f>
        <v/>
      </c>
      <c r="BL333" s="206">
        <f t="shared" si="108"/>
        <v>1000000</v>
      </c>
      <c r="BM333" s="206">
        <v>1000000</v>
      </c>
      <c r="BN333" s="206">
        <v>1000000000</v>
      </c>
    </row>
    <row r="334" spans="5:66" ht="16.5" customHeight="1" thickBot="1" x14ac:dyDescent="0.2">
      <c r="E334" s="185"/>
      <c r="F334" s="387" t="s">
        <v>192</v>
      </c>
      <c r="G334" s="371"/>
      <c r="H334" s="371"/>
      <c r="I334" s="371"/>
      <c r="J334" s="371"/>
      <c r="K334" s="371"/>
      <c r="L334" s="371"/>
      <c r="M334" s="371"/>
      <c r="N334" s="371"/>
      <c r="O334" s="371"/>
      <c r="P334" s="371"/>
      <c r="Q334" s="371"/>
      <c r="R334" s="371"/>
      <c r="S334" s="371"/>
      <c r="T334" s="371"/>
      <c r="U334" s="371"/>
      <c r="V334" s="371"/>
      <c r="W334" s="371"/>
      <c r="X334" s="371"/>
      <c r="Y334" s="371"/>
      <c r="Z334" s="371"/>
      <c r="AA334" s="371"/>
      <c r="AB334" s="371"/>
      <c r="AC334" s="371"/>
      <c r="AD334" s="388"/>
      <c r="AE334" s="578" t="str">
        <f>IF(AV333=0,"",ROUNDDOWN(AE333/R333,2))</f>
        <v/>
      </c>
      <c r="AF334" s="579"/>
      <c r="AG334" s="579"/>
      <c r="AH334" s="579"/>
      <c r="AI334" s="579"/>
      <c r="AJ334" s="579"/>
      <c r="AK334" s="579"/>
      <c r="AL334" s="579"/>
      <c r="AM334" s="205" t="str">
        <f>$X$394</f>
        <v>百万円</v>
      </c>
      <c r="AN334" s="204"/>
      <c r="AO334" s="195"/>
      <c r="AP334" s="195"/>
      <c r="AQ334" s="43"/>
      <c r="AR334" s="185"/>
      <c r="AZ334" s="168">
        <f>COUNTIF(AZ325:AZ333,"無無")</f>
        <v>9</v>
      </c>
      <c r="BA334" s="167" t="str">
        <f>IF(AZ334=AY333,"｢該当なし」","")</f>
        <v>｢該当なし」</v>
      </c>
      <c r="BF334" s="166" t="s">
        <v>425</v>
      </c>
      <c r="BG334" s="149">
        <f>(4*AY333)-(COUNTIF(BA325:BA333,"")+COUNTIF(BC325:BC333,"")+COUNTIF(BE325:BE333,"")+COUNTIF(BG325:BG333,""))</f>
        <v>0</v>
      </c>
      <c r="BH334" s="139"/>
      <c r="BI334" s="139"/>
      <c r="BJ334" s="166" t="s">
        <v>426</v>
      </c>
      <c r="BK334" s="149">
        <f>AY333-COUNTIF(BJ325:BJ333,"")</f>
        <v>0</v>
      </c>
    </row>
    <row r="335" spans="5:66" ht="7.5" customHeight="1" x14ac:dyDescent="0.15">
      <c r="E335" s="185"/>
      <c r="AO335" s="185"/>
      <c r="AP335" s="185"/>
      <c r="AQ335" s="185"/>
      <c r="AR335" s="185"/>
    </row>
    <row r="336" spans="5:66" ht="16.5" customHeight="1" x14ac:dyDescent="0.15">
      <c r="E336" s="185"/>
      <c r="F336" s="185" t="s">
        <v>54</v>
      </c>
      <c r="G336" s="185"/>
      <c r="AO336" s="185"/>
      <c r="AP336" s="185"/>
      <c r="AQ336" s="185"/>
      <c r="AR336" s="185"/>
    </row>
    <row r="337" spans="5:66" ht="16.5" customHeight="1" x14ac:dyDescent="0.15">
      <c r="E337" s="185"/>
      <c r="F337" s="185"/>
      <c r="G337" s="333" t="s">
        <v>313</v>
      </c>
      <c r="H337" s="333"/>
      <c r="I337" s="333"/>
      <c r="J337" s="333"/>
      <c r="K337" s="333"/>
      <c r="L337" s="333"/>
      <c r="M337" s="333"/>
      <c r="N337" s="333"/>
      <c r="O337" s="333"/>
      <c r="P337" s="333"/>
      <c r="Q337" s="333"/>
      <c r="R337" s="333"/>
      <c r="S337" s="333"/>
      <c r="T337" s="333"/>
      <c r="U337" s="333"/>
      <c r="V337" s="333"/>
      <c r="W337" s="333"/>
      <c r="X337" s="333"/>
      <c r="Y337" s="333"/>
      <c r="Z337" s="333"/>
      <c r="AA337" s="333"/>
      <c r="AB337" s="333"/>
      <c r="AC337" s="333"/>
      <c r="AD337" s="333"/>
      <c r="AE337" s="333"/>
      <c r="AF337" s="333"/>
      <c r="AG337" s="333"/>
      <c r="AH337" s="333"/>
      <c r="AI337" s="333"/>
      <c r="AJ337" s="333"/>
      <c r="AK337" s="333"/>
      <c r="AL337" s="333"/>
      <c r="AM337" s="333"/>
      <c r="AN337" s="333"/>
      <c r="AO337" s="333"/>
      <c r="AP337" s="333"/>
      <c r="AQ337" s="333"/>
      <c r="AR337" s="185"/>
    </row>
    <row r="338" spans="5:66" ht="16.5" customHeight="1" x14ac:dyDescent="0.15">
      <c r="E338" s="185"/>
      <c r="F338" s="185"/>
      <c r="G338" s="333" t="s">
        <v>314</v>
      </c>
      <c r="H338" s="333"/>
      <c r="I338" s="333"/>
      <c r="J338" s="333"/>
      <c r="K338" s="333"/>
      <c r="L338" s="333"/>
      <c r="M338" s="333"/>
      <c r="N338" s="333"/>
      <c r="O338" s="333"/>
      <c r="P338" s="333"/>
      <c r="Q338" s="333"/>
      <c r="R338" s="333"/>
      <c r="S338" s="333"/>
      <c r="T338" s="333"/>
      <c r="U338" s="333"/>
      <c r="V338" s="333"/>
      <c r="W338" s="333"/>
      <c r="X338" s="333"/>
      <c r="Y338" s="333"/>
      <c r="Z338" s="333"/>
      <c r="AA338" s="333"/>
      <c r="AB338" s="333"/>
      <c r="AC338" s="333"/>
      <c r="AD338" s="333"/>
      <c r="AE338" s="333"/>
      <c r="AF338" s="333"/>
      <c r="AG338" s="333"/>
      <c r="AH338" s="333"/>
      <c r="AI338" s="333"/>
      <c r="AJ338" s="333"/>
      <c r="AK338" s="333"/>
      <c r="AL338" s="333"/>
      <c r="AM338" s="333"/>
      <c r="AN338" s="333"/>
      <c r="AO338" s="333"/>
      <c r="AP338" s="333"/>
      <c r="AQ338" s="333"/>
      <c r="AR338" s="185"/>
    </row>
    <row r="339" spans="5:66" ht="16.5" customHeight="1" x14ac:dyDescent="0.15">
      <c r="E339" s="185"/>
      <c r="F339" s="185"/>
      <c r="G339" s="185"/>
      <c r="H339" s="37"/>
      <c r="I339" s="37"/>
      <c r="J339" s="37"/>
      <c r="K339" s="37"/>
      <c r="L339" s="37"/>
      <c r="AO339" s="185"/>
      <c r="AP339" s="185"/>
      <c r="AQ339" s="185"/>
      <c r="AR339" s="185"/>
    </row>
    <row r="340" spans="5:66" ht="16.5" customHeight="1" x14ac:dyDescent="0.15">
      <c r="E340" s="185"/>
      <c r="F340" s="185"/>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185"/>
      <c r="AP340" s="185"/>
      <c r="AQ340" s="185"/>
      <c r="AR340" s="185"/>
    </row>
    <row r="341" spans="5:66" ht="16.5" customHeight="1" x14ac:dyDescent="0.15">
      <c r="E341" s="185"/>
      <c r="F341" s="64" t="str">
        <f>IF(BK354=0,"11　事業者向無担保貸付金の金利別内訳","11．事業者向無担保貸付金の金利別内訳")</f>
        <v>11　事業者向無担保貸付金の金利別内訳</v>
      </c>
      <c r="T341" s="553" t="str">
        <f>IF(BK354=0,"","エラー情報あり")</f>
        <v/>
      </c>
      <c r="U341" s="553"/>
      <c r="V341" s="553"/>
      <c r="W341" s="553"/>
      <c r="X341" s="553"/>
      <c r="Y341" s="553"/>
      <c r="Z341" s="553"/>
      <c r="AA341" s="553"/>
      <c r="AB341" s="553"/>
      <c r="AC341" s="553"/>
      <c r="AD341" s="553"/>
      <c r="AE341" s="553"/>
      <c r="AF341" s="553"/>
      <c r="AG341" s="553"/>
      <c r="AH341" s="553"/>
      <c r="AI341" s="553"/>
      <c r="AJ341" s="553"/>
      <c r="AK341" s="553"/>
      <c r="AL341" s="553"/>
      <c r="AM341" s="553"/>
      <c r="AN341" s="553"/>
      <c r="AO341" s="553"/>
      <c r="AP341" s="553"/>
      <c r="AQ341" s="553"/>
      <c r="AR341" s="185"/>
      <c r="AT341" s="148" t="str">
        <f>IF(BK354=0,"（表11）エラーなし","！（表11）エラー情報あり")</f>
        <v>（表11）エラーなし</v>
      </c>
    </row>
    <row r="342" spans="5:66" ht="7.5" customHeight="1" x14ac:dyDescent="0.15">
      <c r="E342" s="185"/>
      <c r="AO342" s="185"/>
      <c r="AP342" s="185"/>
      <c r="AQ342" s="185"/>
      <c r="AR342" s="185"/>
    </row>
    <row r="343" spans="5:66" ht="16.5" customHeight="1" thickBot="1" x14ac:dyDescent="0.2">
      <c r="E343" s="185"/>
      <c r="F343" s="339" t="s">
        <v>294</v>
      </c>
      <c r="G343" s="340"/>
      <c r="H343" s="340"/>
      <c r="I343" s="340"/>
      <c r="J343" s="340"/>
      <c r="K343" s="340"/>
      <c r="L343" s="340"/>
      <c r="M343" s="340"/>
      <c r="N343" s="340"/>
      <c r="O343" s="340"/>
      <c r="P343" s="340"/>
      <c r="Q343" s="341"/>
      <c r="R343" s="346" t="s">
        <v>97</v>
      </c>
      <c r="S343" s="346"/>
      <c r="T343" s="547"/>
      <c r="U343" s="547"/>
      <c r="V343" s="547"/>
      <c r="W343" s="547"/>
      <c r="X343" s="547"/>
      <c r="Y343" s="547"/>
      <c r="Z343" s="547"/>
      <c r="AA343" s="547"/>
      <c r="AB343" s="547"/>
      <c r="AC343" s="547"/>
      <c r="AD343" s="547"/>
      <c r="AE343" s="345" t="s">
        <v>78</v>
      </c>
      <c r="AF343" s="547"/>
      <c r="AG343" s="547"/>
      <c r="AH343" s="547"/>
      <c r="AI343" s="547"/>
      <c r="AJ343" s="547"/>
      <c r="AK343" s="547"/>
      <c r="AL343" s="547"/>
      <c r="AM343" s="547"/>
      <c r="AN343" s="547"/>
      <c r="AO343" s="547"/>
      <c r="AP343" s="547"/>
      <c r="AQ343" s="580"/>
      <c r="AR343" s="185"/>
    </row>
    <row r="344" spans="5:66" ht="16.5" customHeight="1" thickTop="1" thickBot="1" x14ac:dyDescent="0.2">
      <c r="E344" s="185"/>
      <c r="F344" s="342"/>
      <c r="G344" s="343"/>
      <c r="H344" s="343"/>
      <c r="I344" s="343"/>
      <c r="J344" s="343"/>
      <c r="K344" s="343"/>
      <c r="L344" s="343"/>
      <c r="M344" s="343"/>
      <c r="N344" s="343"/>
      <c r="O344" s="343"/>
      <c r="P344" s="343"/>
      <c r="Q344" s="344"/>
      <c r="R344" s="371"/>
      <c r="S344" s="371"/>
      <c r="T344" s="371"/>
      <c r="U344" s="371"/>
      <c r="V344" s="371"/>
      <c r="W344" s="371"/>
      <c r="X344" s="371"/>
      <c r="Y344" s="388"/>
      <c r="Z344" s="287" t="s">
        <v>79</v>
      </c>
      <c r="AA344" s="288"/>
      <c r="AB344" s="288"/>
      <c r="AC344" s="288"/>
      <c r="AD344" s="288"/>
      <c r="AE344" s="387"/>
      <c r="AF344" s="371"/>
      <c r="AG344" s="371"/>
      <c r="AH344" s="371"/>
      <c r="AI344" s="371"/>
      <c r="AJ344" s="371"/>
      <c r="AK344" s="371"/>
      <c r="AL344" s="388"/>
      <c r="AM344" s="287" t="s">
        <v>79</v>
      </c>
      <c r="AN344" s="288"/>
      <c r="AO344" s="288"/>
      <c r="AP344" s="288"/>
      <c r="AQ344" s="289"/>
      <c r="AR344" s="185"/>
      <c r="AZ344" s="258" t="s">
        <v>355</v>
      </c>
      <c r="BA344" s="258"/>
      <c r="BB344" s="258" t="s">
        <v>356</v>
      </c>
      <c r="BC344" s="258"/>
      <c r="BD344" s="258" t="s">
        <v>409</v>
      </c>
      <c r="BE344" s="258"/>
      <c r="BF344" s="258" t="s">
        <v>410</v>
      </c>
      <c r="BG344" s="258"/>
      <c r="BH344" s="258" t="s">
        <v>357</v>
      </c>
      <c r="BI344" s="258"/>
      <c r="BJ344" s="141"/>
      <c r="BK344" s="203" t="s">
        <v>521</v>
      </c>
    </row>
    <row r="345" spans="5:66" ht="16.5" customHeight="1" thickTop="1" thickBot="1" x14ac:dyDescent="0.2">
      <c r="E345" s="185"/>
      <c r="F345" s="29"/>
      <c r="G345" s="30"/>
      <c r="H345" s="30"/>
      <c r="I345" s="30"/>
      <c r="J345" s="30"/>
      <c r="K345" s="30"/>
      <c r="L345" s="30"/>
      <c r="M345" s="30"/>
      <c r="N345" s="30"/>
      <c r="O345" s="30"/>
      <c r="P345" s="30"/>
      <c r="Q345" s="31"/>
      <c r="R345" s="283" t="s">
        <v>70</v>
      </c>
      <c r="S345" s="283"/>
      <c r="T345" s="283"/>
      <c r="U345" s="283"/>
      <c r="V345" s="283"/>
      <c r="W345" s="283"/>
      <c r="X345" s="283"/>
      <c r="Y345" s="284"/>
      <c r="Z345" s="285" t="s">
        <v>71</v>
      </c>
      <c r="AA345" s="283"/>
      <c r="AB345" s="283"/>
      <c r="AC345" s="283"/>
      <c r="AD345" s="283"/>
      <c r="AE345" s="582" t="str">
        <f>$X$394</f>
        <v>百万円</v>
      </c>
      <c r="AF345" s="521"/>
      <c r="AG345" s="521"/>
      <c r="AH345" s="521"/>
      <c r="AI345" s="521"/>
      <c r="AJ345" s="521"/>
      <c r="AK345" s="521"/>
      <c r="AL345" s="554"/>
      <c r="AM345" s="285" t="s">
        <v>80</v>
      </c>
      <c r="AN345" s="283"/>
      <c r="AO345" s="283"/>
      <c r="AP345" s="283"/>
      <c r="AQ345" s="286"/>
      <c r="AR345" s="185"/>
      <c r="AS345" s="136" t="str">
        <f t="shared" ref="AS345:AS353" si="113">BK345</f>
        <v>　　（↓エラー情報↓）</v>
      </c>
      <c r="AV345" s="141" t="s">
        <v>438</v>
      </c>
      <c r="AW345" s="141" t="s">
        <v>439</v>
      </c>
      <c r="AZ345" s="180" t="s">
        <v>411</v>
      </c>
      <c r="BA345" s="179" t="s">
        <v>354</v>
      </c>
      <c r="BB345" s="180" t="s">
        <v>411</v>
      </c>
      <c r="BC345" s="179" t="s">
        <v>354</v>
      </c>
      <c r="BD345" s="180" t="s">
        <v>411</v>
      </c>
      <c r="BE345" s="179" t="s">
        <v>354</v>
      </c>
      <c r="BF345" s="180" t="s">
        <v>411</v>
      </c>
      <c r="BG345" s="179" t="s">
        <v>354</v>
      </c>
      <c r="BH345" s="180" t="s">
        <v>411</v>
      </c>
      <c r="BI345" s="179" t="s">
        <v>354</v>
      </c>
      <c r="BJ345" s="144"/>
      <c r="BK345" s="202" t="str">
        <f>IF(BK344="表示","　　（↓エラー情報↓）","")</f>
        <v>　　（↓エラー情報↓）</v>
      </c>
      <c r="BL345" s="141" t="s">
        <v>428</v>
      </c>
      <c r="BM345" s="141" t="s">
        <v>297</v>
      </c>
      <c r="BN345" s="141" t="s">
        <v>427</v>
      </c>
    </row>
    <row r="346" spans="5:66" ht="16.5" customHeight="1" x14ac:dyDescent="0.15">
      <c r="E346" s="185"/>
      <c r="F346" s="62"/>
      <c r="G346" s="196"/>
      <c r="H346" s="41" t="s">
        <v>195</v>
      </c>
      <c r="I346" s="196" t="s">
        <v>168</v>
      </c>
      <c r="J346" s="196"/>
      <c r="K346" s="196"/>
      <c r="L346" s="196"/>
      <c r="M346" s="196"/>
      <c r="N346" s="196"/>
      <c r="O346" s="196"/>
      <c r="P346" s="196"/>
      <c r="Q346" s="197"/>
      <c r="R346" s="296"/>
      <c r="S346" s="297"/>
      <c r="T346" s="297"/>
      <c r="U346" s="297"/>
      <c r="V346" s="297"/>
      <c r="W346" s="297"/>
      <c r="X346" s="297"/>
      <c r="Y346" s="298"/>
      <c r="Z346" s="293">
        <f>IF(OR(AV$353=0,AV346=0),0,ROUNDDOWN(R346/R$353*100,2))</f>
        <v>0</v>
      </c>
      <c r="AA346" s="293"/>
      <c r="AB346" s="293"/>
      <c r="AC346" s="293"/>
      <c r="AD346" s="293"/>
      <c r="AE346" s="296"/>
      <c r="AF346" s="297"/>
      <c r="AG346" s="297"/>
      <c r="AH346" s="297"/>
      <c r="AI346" s="297"/>
      <c r="AJ346" s="297"/>
      <c r="AK346" s="297"/>
      <c r="AL346" s="298"/>
      <c r="AM346" s="293">
        <f>IF(OR(AW$353=0,AW346=0),0,ROUNDDOWN(AE346/AE$353*100,2))</f>
        <v>0</v>
      </c>
      <c r="AN346" s="293"/>
      <c r="AO346" s="293"/>
      <c r="AP346" s="293"/>
      <c r="AQ346" s="294"/>
      <c r="AR346" s="60" t="s">
        <v>211</v>
      </c>
      <c r="AS346" s="136" t="str">
        <f t="shared" si="113"/>
        <v/>
      </c>
      <c r="AV346" s="207">
        <f t="shared" ref="AV346:AV353" si="114">IF(R346="-",0,R346)</f>
        <v>0</v>
      </c>
      <c r="AW346" s="207">
        <f t="shared" ref="AW346:AW353" si="115">IF(AE346="-",0,AE346)</f>
        <v>0</v>
      </c>
      <c r="AY346" s="152">
        <v>1</v>
      </c>
      <c r="AZ346" s="153" t="str">
        <f t="shared" ref="AZ346:AZ353" si="116">CONCATENATE(IF(OR(R346="",R346="-"),"無","有"),IF(OR(AE346="",AE346="-"),"無","有"))</f>
        <v>無無</v>
      </c>
      <c r="BA346" s="154" t="str">
        <f t="shared" ref="BA346:BA353" si="117">IF(ISNA(VLOOKUP(AZ346,AZ$76:BA$92,2,FALSE))=TRUE,"",VLOOKUP(AZ346,AZ$76:BA$92,2,FALSE))</f>
        <v/>
      </c>
      <c r="BB346" s="155" t="s">
        <v>276</v>
      </c>
      <c r="BC346" s="156"/>
      <c r="BD346" s="153" t="str">
        <f t="shared" ref="BD346:BD352" si="118">IF(AZ346="有有",IF(AW346/AV346&gt;BL346,"高額","ok"),"-")</f>
        <v>-</v>
      </c>
      <c r="BE346" s="163" t="str">
        <f t="shared" ref="BE346:BE353" si="119">IF(ISNA(VLOOKUP(BD346,BD$76:BE$92,2,FALSE))=TRUE,"",VLOOKUP(BD346,BD$76:BE$92,2,FALSE))</f>
        <v/>
      </c>
      <c r="BF346" s="155" t="s">
        <v>276</v>
      </c>
      <c r="BG346" s="161"/>
      <c r="BH346" s="155" t="s">
        <v>276</v>
      </c>
      <c r="BI346" s="156"/>
      <c r="BJ346" s="173" t="str">
        <f t="shared" ref="BJ346:BJ352" si="120">IF(AND(BA346="",BC346="",BE346="",BG346="",BI346=""),"","←")</f>
        <v/>
      </c>
      <c r="BK346" s="159" t="str">
        <f>IF(BK$344="表示",CONCATENATE(BJ346,BA346,BC346,BE346,BG346,BI346),"")</f>
        <v/>
      </c>
      <c r="BL346" s="206">
        <f t="shared" ref="BL346:BL353" si="121">IF(Z$99="百万円",BM346,BN346)</f>
        <v>1000000</v>
      </c>
      <c r="BM346" s="206">
        <v>1000000</v>
      </c>
      <c r="BN346" s="206">
        <v>1000000000</v>
      </c>
    </row>
    <row r="347" spans="5:66" ht="16.5" customHeight="1" x14ac:dyDescent="0.15">
      <c r="E347" s="185"/>
      <c r="F347" s="23"/>
      <c r="G347" s="649" t="s">
        <v>196</v>
      </c>
      <c r="H347" s="649"/>
      <c r="I347" s="184" t="s">
        <v>170</v>
      </c>
      <c r="J347" s="184"/>
      <c r="K347" s="184"/>
      <c r="L347" s="184"/>
      <c r="M347" s="192" t="s">
        <v>197</v>
      </c>
      <c r="N347" s="184" t="s">
        <v>168</v>
      </c>
      <c r="O347" s="184"/>
      <c r="P347" s="184"/>
      <c r="Q347" s="184"/>
      <c r="R347" s="259"/>
      <c r="S347" s="260"/>
      <c r="T347" s="260"/>
      <c r="U347" s="260"/>
      <c r="V347" s="260"/>
      <c r="W347" s="260"/>
      <c r="X347" s="260"/>
      <c r="Y347" s="261"/>
      <c r="Z347" s="293">
        <f t="shared" ref="Z347:Z352" si="122">IF(OR(AV$353=0,AV347=0),0,ROUNDDOWN(R347/R$353*100,2))</f>
        <v>0</v>
      </c>
      <c r="AA347" s="293"/>
      <c r="AB347" s="293"/>
      <c r="AC347" s="293"/>
      <c r="AD347" s="293"/>
      <c r="AE347" s="259"/>
      <c r="AF347" s="260"/>
      <c r="AG347" s="260"/>
      <c r="AH347" s="260"/>
      <c r="AI347" s="260"/>
      <c r="AJ347" s="260"/>
      <c r="AK347" s="260"/>
      <c r="AL347" s="261"/>
      <c r="AM347" s="293">
        <f t="shared" ref="AM347:AM352" si="123">IF(OR(AW$353=0,AW347=0),0,ROUNDDOWN(AE347/AE$353*100,2))</f>
        <v>0</v>
      </c>
      <c r="AN347" s="293"/>
      <c r="AO347" s="293"/>
      <c r="AP347" s="293"/>
      <c r="AQ347" s="294"/>
      <c r="AR347" s="60" t="s">
        <v>211</v>
      </c>
      <c r="AS347" s="136" t="str">
        <f t="shared" si="113"/>
        <v/>
      </c>
      <c r="AV347" s="208">
        <f t="shared" si="114"/>
        <v>0</v>
      </c>
      <c r="AW347" s="208">
        <f t="shared" si="115"/>
        <v>0</v>
      </c>
      <c r="AY347" s="152">
        <v>2</v>
      </c>
      <c r="AZ347" s="157" t="str">
        <f t="shared" si="116"/>
        <v>無無</v>
      </c>
      <c r="BA347" s="154" t="str">
        <f t="shared" si="117"/>
        <v/>
      </c>
      <c r="BB347" s="160" t="s">
        <v>276</v>
      </c>
      <c r="BC347" s="161"/>
      <c r="BD347" s="157" t="str">
        <f t="shared" si="118"/>
        <v>-</v>
      </c>
      <c r="BE347" s="163" t="str">
        <f t="shared" si="119"/>
        <v/>
      </c>
      <c r="BF347" s="160" t="s">
        <v>276</v>
      </c>
      <c r="BG347" s="161"/>
      <c r="BH347" s="160" t="s">
        <v>276</v>
      </c>
      <c r="BI347" s="161"/>
      <c r="BJ347" s="173" t="str">
        <f t="shared" si="120"/>
        <v/>
      </c>
      <c r="BK347" s="170" t="str">
        <f t="shared" ref="BK347:BK352" si="124">IF(BK$344="表示",CONCATENATE(BJ347,BA347,BC347,BE347,BG347,BI347),"")</f>
        <v/>
      </c>
      <c r="BL347" s="206">
        <f t="shared" si="121"/>
        <v>1000000</v>
      </c>
      <c r="BM347" s="206">
        <v>1000000</v>
      </c>
      <c r="BN347" s="206">
        <v>1000000000</v>
      </c>
    </row>
    <row r="348" spans="5:66" ht="16.5" customHeight="1" x14ac:dyDescent="0.15">
      <c r="E348" s="185"/>
      <c r="F348" s="23"/>
      <c r="G348" s="184"/>
      <c r="H348" s="192" t="s">
        <v>197</v>
      </c>
      <c r="I348" s="356" t="s">
        <v>198</v>
      </c>
      <c r="J348" s="356"/>
      <c r="K348" s="184"/>
      <c r="L348" s="184"/>
      <c r="M348" s="192" t="s">
        <v>199</v>
      </c>
      <c r="N348" s="356" t="s">
        <v>200</v>
      </c>
      <c r="O348" s="356"/>
      <c r="P348" s="356"/>
      <c r="Q348" s="184"/>
      <c r="R348" s="259"/>
      <c r="S348" s="260"/>
      <c r="T348" s="260"/>
      <c r="U348" s="260"/>
      <c r="V348" s="260"/>
      <c r="W348" s="260"/>
      <c r="X348" s="260"/>
      <c r="Y348" s="261"/>
      <c r="Z348" s="293">
        <f t="shared" si="122"/>
        <v>0</v>
      </c>
      <c r="AA348" s="293"/>
      <c r="AB348" s="293"/>
      <c r="AC348" s="293"/>
      <c r="AD348" s="293"/>
      <c r="AE348" s="259"/>
      <c r="AF348" s="260"/>
      <c r="AG348" s="260"/>
      <c r="AH348" s="260"/>
      <c r="AI348" s="260"/>
      <c r="AJ348" s="260"/>
      <c r="AK348" s="260"/>
      <c r="AL348" s="261"/>
      <c r="AM348" s="293">
        <f t="shared" si="123"/>
        <v>0</v>
      </c>
      <c r="AN348" s="293"/>
      <c r="AO348" s="293"/>
      <c r="AP348" s="293"/>
      <c r="AQ348" s="294"/>
      <c r="AR348" s="60" t="s">
        <v>211</v>
      </c>
      <c r="AS348" s="136" t="str">
        <f t="shared" si="113"/>
        <v/>
      </c>
      <c r="AV348" s="208">
        <f t="shared" si="114"/>
        <v>0</v>
      </c>
      <c r="AW348" s="208">
        <f t="shared" si="115"/>
        <v>0</v>
      </c>
      <c r="AY348" s="152">
        <v>3</v>
      </c>
      <c r="AZ348" s="157" t="str">
        <f t="shared" si="116"/>
        <v>無無</v>
      </c>
      <c r="BA348" s="154" t="str">
        <f t="shared" si="117"/>
        <v/>
      </c>
      <c r="BB348" s="160" t="s">
        <v>276</v>
      </c>
      <c r="BC348" s="161"/>
      <c r="BD348" s="157" t="str">
        <f t="shared" si="118"/>
        <v>-</v>
      </c>
      <c r="BE348" s="163" t="str">
        <f t="shared" si="119"/>
        <v/>
      </c>
      <c r="BF348" s="160" t="s">
        <v>276</v>
      </c>
      <c r="BG348" s="161"/>
      <c r="BH348" s="160" t="s">
        <v>276</v>
      </c>
      <c r="BI348" s="161"/>
      <c r="BJ348" s="173" t="str">
        <f t="shared" si="120"/>
        <v/>
      </c>
      <c r="BK348" s="170" t="str">
        <f t="shared" si="124"/>
        <v/>
      </c>
      <c r="BL348" s="206">
        <f t="shared" si="121"/>
        <v>1000000</v>
      </c>
      <c r="BM348" s="206">
        <v>1000000</v>
      </c>
      <c r="BN348" s="206">
        <v>1000000000</v>
      </c>
    </row>
    <row r="349" spans="5:66" ht="16.5" customHeight="1" x14ac:dyDescent="0.15">
      <c r="E349" s="185"/>
      <c r="F349" s="23"/>
      <c r="G349" s="184"/>
      <c r="H349" s="192" t="s">
        <v>199</v>
      </c>
      <c r="I349" s="356" t="s">
        <v>198</v>
      </c>
      <c r="J349" s="356"/>
      <c r="K349" s="184"/>
      <c r="L349" s="184"/>
      <c r="M349" s="192" t="s">
        <v>201</v>
      </c>
      <c r="N349" s="356" t="s">
        <v>200</v>
      </c>
      <c r="O349" s="356"/>
      <c r="P349" s="356"/>
      <c r="Q349" s="63"/>
      <c r="R349" s="259"/>
      <c r="S349" s="260"/>
      <c r="T349" s="260"/>
      <c r="U349" s="260"/>
      <c r="V349" s="260"/>
      <c r="W349" s="260"/>
      <c r="X349" s="260"/>
      <c r="Y349" s="261"/>
      <c r="Z349" s="293">
        <f t="shared" si="122"/>
        <v>0</v>
      </c>
      <c r="AA349" s="293"/>
      <c r="AB349" s="293"/>
      <c r="AC349" s="293"/>
      <c r="AD349" s="293"/>
      <c r="AE349" s="259"/>
      <c r="AF349" s="260"/>
      <c r="AG349" s="260"/>
      <c r="AH349" s="260"/>
      <c r="AI349" s="260"/>
      <c r="AJ349" s="260"/>
      <c r="AK349" s="260"/>
      <c r="AL349" s="261"/>
      <c r="AM349" s="293">
        <f t="shared" si="123"/>
        <v>0</v>
      </c>
      <c r="AN349" s="293"/>
      <c r="AO349" s="293"/>
      <c r="AP349" s="293"/>
      <c r="AQ349" s="294"/>
      <c r="AR349" s="60" t="s">
        <v>211</v>
      </c>
      <c r="AS349" s="136" t="str">
        <f t="shared" si="113"/>
        <v/>
      </c>
      <c r="AV349" s="208">
        <f t="shared" si="114"/>
        <v>0</v>
      </c>
      <c r="AW349" s="208">
        <f t="shared" si="115"/>
        <v>0</v>
      </c>
      <c r="AY349" s="152">
        <v>4</v>
      </c>
      <c r="AZ349" s="157" t="str">
        <f t="shared" si="116"/>
        <v>無無</v>
      </c>
      <c r="BA349" s="154" t="str">
        <f t="shared" si="117"/>
        <v/>
      </c>
      <c r="BB349" s="160" t="s">
        <v>276</v>
      </c>
      <c r="BC349" s="161"/>
      <c r="BD349" s="157" t="str">
        <f t="shared" si="118"/>
        <v>-</v>
      </c>
      <c r="BE349" s="163" t="str">
        <f t="shared" si="119"/>
        <v/>
      </c>
      <c r="BF349" s="160" t="s">
        <v>276</v>
      </c>
      <c r="BG349" s="161"/>
      <c r="BH349" s="160" t="s">
        <v>276</v>
      </c>
      <c r="BI349" s="161"/>
      <c r="BJ349" s="173" t="str">
        <f t="shared" si="120"/>
        <v/>
      </c>
      <c r="BK349" s="170" t="str">
        <f t="shared" si="124"/>
        <v/>
      </c>
      <c r="BL349" s="206">
        <f t="shared" si="121"/>
        <v>1000000</v>
      </c>
      <c r="BM349" s="206">
        <v>1000000</v>
      </c>
      <c r="BN349" s="206">
        <v>1000000000</v>
      </c>
    </row>
    <row r="350" spans="5:66" ht="16.5" customHeight="1" x14ac:dyDescent="0.15">
      <c r="E350" s="185"/>
      <c r="F350" s="23"/>
      <c r="G350" s="184"/>
      <c r="H350" s="192" t="s">
        <v>201</v>
      </c>
      <c r="I350" s="356" t="s">
        <v>198</v>
      </c>
      <c r="J350" s="356"/>
      <c r="K350" s="184"/>
      <c r="L350" s="184"/>
      <c r="M350" s="192" t="s">
        <v>202</v>
      </c>
      <c r="N350" s="356" t="s">
        <v>200</v>
      </c>
      <c r="O350" s="356"/>
      <c r="P350" s="356"/>
      <c r="Q350" s="184"/>
      <c r="R350" s="259"/>
      <c r="S350" s="260"/>
      <c r="T350" s="260"/>
      <c r="U350" s="260"/>
      <c r="V350" s="260"/>
      <c r="W350" s="260"/>
      <c r="X350" s="260"/>
      <c r="Y350" s="261"/>
      <c r="Z350" s="293">
        <f t="shared" si="122"/>
        <v>0</v>
      </c>
      <c r="AA350" s="293"/>
      <c r="AB350" s="293"/>
      <c r="AC350" s="293"/>
      <c r="AD350" s="293"/>
      <c r="AE350" s="259"/>
      <c r="AF350" s="260"/>
      <c r="AG350" s="260"/>
      <c r="AH350" s="260"/>
      <c r="AI350" s="260"/>
      <c r="AJ350" s="260"/>
      <c r="AK350" s="260"/>
      <c r="AL350" s="261"/>
      <c r="AM350" s="293">
        <f t="shared" si="123"/>
        <v>0</v>
      </c>
      <c r="AN350" s="293"/>
      <c r="AO350" s="293"/>
      <c r="AP350" s="293"/>
      <c r="AQ350" s="294"/>
      <c r="AR350" s="60" t="s">
        <v>211</v>
      </c>
      <c r="AS350" s="136" t="str">
        <f t="shared" si="113"/>
        <v/>
      </c>
      <c r="AV350" s="208">
        <f t="shared" si="114"/>
        <v>0</v>
      </c>
      <c r="AW350" s="208">
        <f t="shared" si="115"/>
        <v>0</v>
      </c>
      <c r="AY350" s="152">
        <v>5</v>
      </c>
      <c r="AZ350" s="157" t="str">
        <f t="shared" si="116"/>
        <v>無無</v>
      </c>
      <c r="BA350" s="154" t="str">
        <f t="shared" si="117"/>
        <v/>
      </c>
      <c r="BB350" s="160" t="s">
        <v>276</v>
      </c>
      <c r="BC350" s="161"/>
      <c r="BD350" s="157" t="str">
        <f t="shared" si="118"/>
        <v>-</v>
      </c>
      <c r="BE350" s="163" t="str">
        <f t="shared" si="119"/>
        <v/>
      </c>
      <c r="BF350" s="160" t="s">
        <v>276</v>
      </c>
      <c r="BG350" s="161"/>
      <c r="BH350" s="160" t="s">
        <v>276</v>
      </c>
      <c r="BI350" s="161"/>
      <c r="BJ350" s="173" t="str">
        <f t="shared" si="120"/>
        <v/>
      </c>
      <c r="BK350" s="170" t="str">
        <f t="shared" si="124"/>
        <v/>
      </c>
      <c r="BL350" s="206">
        <f t="shared" si="121"/>
        <v>1000000</v>
      </c>
      <c r="BM350" s="206">
        <v>1000000</v>
      </c>
      <c r="BN350" s="206">
        <v>1000000000</v>
      </c>
    </row>
    <row r="351" spans="5:66" ht="16.5" customHeight="1" x14ac:dyDescent="0.15">
      <c r="E351" s="185"/>
      <c r="F351" s="23"/>
      <c r="G351" s="192"/>
      <c r="H351" s="192" t="s">
        <v>202</v>
      </c>
      <c r="I351" s="356" t="s">
        <v>198</v>
      </c>
      <c r="J351" s="356"/>
      <c r="K351" s="184"/>
      <c r="L351" s="42"/>
      <c r="M351" s="192" t="s">
        <v>28</v>
      </c>
      <c r="N351" s="356" t="s">
        <v>200</v>
      </c>
      <c r="O351" s="356"/>
      <c r="P351" s="356"/>
      <c r="Q351" s="184"/>
      <c r="R351" s="259"/>
      <c r="S351" s="260"/>
      <c r="T351" s="260"/>
      <c r="U351" s="260"/>
      <c r="V351" s="260"/>
      <c r="W351" s="260"/>
      <c r="X351" s="260"/>
      <c r="Y351" s="261"/>
      <c r="Z351" s="293">
        <f t="shared" si="122"/>
        <v>0</v>
      </c>
      <c r="AA351" s="293"/>
      <c r="AB351" s="293"/>
      <c r="AC351" s="293"/>
      <c r="AD351" s="293"/>
      <c r="AE351" s="259"/>
      <c r="AF351" s="260"/>
      <c r="AG351" s="260"/>
      <c r="AH351" s="260"/>
      <c r="AI351" s="260"/>
      <c r="AJ351" s="260"/>
      <c r="AK351" s="260"/>
      <c r="AL351" s="261"/>
      <c r="AM351" s="293">
        <f t="shared" si="123"/>
        <v>0</v>
      </c>
      <c r="AN351" s="293"/>
      <c r="AO351" s="293"/>
      <c r="AP351" s="293"/>
      <c r="AQ351" s="294"/>
      <c r="AR351" s="60" t="s">
        <v>211</v>
      </c>
      <c r="AS351" s="136" t="str">
        <f t="shared" si="113"/>
        <v/>
      </c>
      <c r="AV351" s="208">
        <f t="shared" si="114"/>
        <v>0</v>
      </c>
      <c r="AW351" s="208">
        <f t="shared" si="115"/>
        <v>0</v>
      </c>
      <c r="AY351" s="152">
        <v>6</v>
      </c>
      <c r="AZ351" s="157" t="str">
        <f t="shared" si="116"/>
        <v>無無</v>
      </c>
      <c r="BA351" s="154" t="str">
        <f t="shared" si="117"/>
        <v/>
      </c>
      <c r="BB351" s="160" t="s">
        <v>276</v>
      </c>
      <c r="BC351" s="161"/>
      <c r="BD351" s="157" t="str">
        <f t="shared" si="118"/>
        <v>-</v>
      </c>
      <c r="BE351" s="163" t="str">
        <f t="shared" si="119"/>
        <v/>
      </c>
      <c r="BF351" s="160" t="s">
        <v>276</v>
      </c>
      <c r="BG351" s="161"/>
      <c r="BH351" s="160" t="s">
        <v>276</v>
      </c>
      <c r="BI351" s="161"/>
      <c r="BJ351" s="173" t="str">
        <f t="shared" si="120"/>
        <v/>
      </c>
      <c r="BK351" s="170" t="str">
        <f t="shared" si="124"/>
        <v/>
      </c>
      <c r="BL351" s="206">
        <f t="shared" si="121"/>
        <v>1000000</v>
      </c>
      <c r="BM351" s="206">
        <v>1000000</v>
      </c>
      <c r="BN351" s="206">
        <v>1000000000</v>
      </c>
    </row>
    <row r="352" spans="5:66" ht="16.5" customHeight="1" x14ac:dyDescent="0.15">
      <c r="E352" s="185"/>
      <c r="F352" s="25"/>
      <c r="G352" s="19"/>
      <c r="H352" s="36" t="s">
        <v>203</v>
      </c>
      <c r="I352" s="581" t="s">
        <v>198</v>
      </c>
      <c r="J352" s="581"/>
      <c r="K352" s="19"/>
      <c r="L352" s="19"/>
      <c r="M352" s="36"/>
      <c r="N352" s="581"/>
      <c r="O352" s="581"/>
      <c r="P352" s="581"/>
      <c r="Q352" s="19"/>
      <c r="R352" s="523"/>
      <c r="S352" s="524"/>
      <c r="T352" s="524"/>
      <c r="U352" s="524"/>
      <c r="V352" s="524"/>
      <c r="W352" s="524"/>
      <c r="X352" s="524"/>
      <c r="Y352" s="525"/>
      <c r="Z352" s="293">
        <f t="shared" si="122"/>
        <v>0</v>
      </c>
      <c r="AA352" s="293"/>
      <c r="AB352" s="293"/>
      <c r="AC352" s="293"/>
      <c r="AD352" s="293"/>
      <c r="AE352" s="330"/>
      <c r="AF352" s="331"/>
      <c r="AG352" s="331"/>
      <c r="AH352" s="331"/>
      <c r="AI352" s="331"/>
      <c r="AJ352" s="331"/>
      <c r="AK352" s="331"/>
      <c r="AL352" s="332"/>
      <c r="AM352" s="293">
        <f t="shared" si="123"/>
        <v>0</v>
      </c>
      <c r="AN352" s="293"/>
      <c r="AO352" s="293"/>
      <c r="AP352" s="293"/>
      <c r="AQ352" s="294"/>
      <c r="AR352" s="60" t="s">
        <v>211</v>
      </c>
      <c r="AS352" s="136" t="str">
        <f t="shared" si="113"/>
        <v/>
      </c>
      <c r="AV352" s="223">
        <f t="shared" si="114"/>
        <v>0</v>
      </c>
      <c r="AW352" s="223">
        <f t="shared" si="115"/>
        <v>0</v>
      </c>
      <c r="AY352" s="152">
        <v>7</v>
      </c>
      <c r="AZ352" s="157" t="str">
        <f t="shared" si="116"/>
        <v>無無</v>
      </c>
      <c r="BA352" s="154" t="str">
        <f t="shared" si="117"/>
        <v/>
      </c>
      <c r="BB352" s="160" t="s">
        <v>276</v>
      </c>
      <c r="BC352" s="161"/>
      <c r="BD352" s="157" t="str">
        <f t="shared" si="118"/>
        <v>-</v>
      </c>
      <c r="BE352" s="163" t="str">
        <f t="shared" si="119"/>
        <v/>
      </c>
      <c r="BF352" s="160" t="s">
        <v>276</v>
      </c>
      <c r="BG352" s="161"/>
      <c r="BH352" s="160" t="s">
        <v>276</v>
      </c>
      <c r="BI352" s="161"/>
      <c r="BJ352" s="173" t="str">
        <f t="shared" si="120"/>
        <v/>
      </c>
      <c r="BK352" s="170" t="str">
        <f t="shared" si="124"/>
        <v/>
      </c>
      <c r="BL352" s="206">
        <f t="shared" si="121"/>
        <v>1000000</v>
      </c>
      <c r="BM352" s="206">
        <v>1000000</v>
      </c>
      <c r="BN352" s="206">
        <v>1000000000</v>
      </c>
    </row>
    <row r="353" spans="5:66" ht="16.5" customHeight="1" thickBot="1" x14ac:dyDescent="0.2">
      <c r="E353" s="185"/>
      <c r="F353" s="26"/>
      <c r="G353" s="27"/>
      <c r="H353" s="34"/>
      <c r="I353" s="328" t="s">
        <v>204</v>
      </c>
      <c r="J353" s="328"/>
      <c r="K353" s="328"/>
      <c r="L353" s="328"/>
      <c r="M353" s="328"/>
      <c r="N353" s="328"/>
      <c r="O353" s="27"/>
      <c r="P353" s="27"/>
      <c r="Q353" s="27"/>
      <c r="R353" s="265"/>
      <c r="S353" s="266"/>
      <c r="T353" s="266"/>
      <c r="U353" s="266"/>
      <c r="V353" s="266"/>
      <c r="W353" s="266"/>
      <c r="X353" s="266"/>
      <c r="Y353" s="267"/>
      <c r="Z353" s="570">
        <v>100</v>
      </c>
      <c r="AA353" s="570"/>
      <c r="AB353" s="570"/>
      <c r="AC353" s="570"/>
      <c r="AD353" s="570"/>
      <c r="AE353" s="265"/>
      <c r="AF353" s="266"/>
      <c r="AG353" s="266"/>
      <c r="AH353" s="266"/>
      <c r="AI353" s="266"/>
      <c r="AJ353" s="266"/>
      <c r="AK353" s="266"/>
      <c r="AL353" s="267"/>
      <c r="AM353" s="570">
        <v>100</v>
      </c>
      <c r="AN353" s="570"/>
      <c r="AO353" s="570"/>
      <c r="AP353" s="570"/>
      <c r="AQ353" s="571"/>
      <c r="AR353" s="60" t="s">
        <v>211</v>
      </c>
      <c r="AS353" s="136" t="str">
        <f t="shared" si="113"/>
        <v/>
      </c>
      <c r="AV353" s="211">
        <f t="shared" si="114"/>
        <v>0</v>
      </c>
      <c r="AW353" s="211">
        <f t="shared" si="115"/>
        <v>0</v>
      </c>
      <c r="AY353" s="152">
        <v>8</v>
      </c>
      <c r="AZ353" s="164" t="str">
        <f t="shared" si="116"/>
        <v>無無</v>
      </c>
      <c r="BA353" s="154" t="str">
        <f t="shared" si="117"/>
        <v/>
      </c>
      <c r="BB353" s="164" t="str">
        <f>CONCATENATE(IF(AV353=SUM(AV346:AV352),"合","不"),IF(AND(SUM(AW346:AW352)&lt;=AW353,AW353&lt;=(SUM(AW346:AW352)+7)),"合","不"))</f>
        <v>合合</v>
      </c>
      <c r="BC353" s="163" t="str">
        <f>IF(ISNA(VLOOKUP(BB353,BB$76:BC$92,2,FALSE))=TRUE,"",VLOOKUP(BB353,BB$76:BC$92,2,FALSE))</f>
        <v/>
      </c>
      <c r="BD353" s="164" t="str">
        <f>IF(AZ353="有有",IF(AW353/AV353&gt;BL353,"高額","ok"),"-")</f>
        <v>-</v>
      </c>
      <c r="BE353" s="163" t="str">
        <f t="shared" si="119"/>
        <v/>
      </c>
      <c r="BF353" s="165" t="s">
        <v>276</v>
      </c>
      <c r="BG353" s="161"/>
      <c r="BH353" s="164" t="str">
        <f>IF(BG354=0,IF(R353=Q$104,IF(AE353=Z$104,"正正事","正誤事"),IF(AE353=Z$104,"誤正事","誤誤事")),"-")</f>
        <v>正正事</v>
      </c>
      <c r="BI353" s="163" t="str">
        <f>IF(ISNA(VLOOKUP(BH353,BH$76:BI$92,2,FALSE))=TRUE,"",VLOOKUP(BH353,BH$76:BI$92,2,FALSE))</f>
        <v/>
      </c>
      <c r="BJ353" s="173" t="str">
        <f>IF(AND(BA353="",BC353="",BE353="",BG353="",BI353=""),"","←")</f>
        <v/>
      </c>
      <c r="BK353" s="201" t="str">
        <f>IF(BK$344="表示",CONCATENATE(BJ353,BA353,BC353,BE353,BG353,BI353),"")</f>
        <v/>
      </c>
      <c r="BL353" s="206">
        <f t="shared" si="121"/>
        <v>1000000</v>
      </c>
      <c r="BM353" s="206">
        <v>1000000</v>
      </c>
      <c r="BN353" s="206">
        <v>1000000000</v>
      </c>
    </row>
    <row r="354" spans="5:66" ht="16.5" customHeight="1" thickBot="1" x14ac:dyDescent="0.2">
      <c r="E354" s="185"/>
      <c r="W354" s="185"/>
      <c r="AO354" s="185"/>
      <c r="AP354" s="185"/>
      <c r="AQ354" s="185"/>
      <c r="AR354" s="185"/>
      <c r="AZ354" s="168">
        <f>COUNTIF(AZ346:AZ353,"無無")</f>
        <v>8</v>
      </c>
      <c r="BA354" s="167" t="str">
        <f>IF(AZ354=AY353,"｢該当なし」","")</f>
        <v>｢該当なし」</v>
      </c>
      <c r="BF354" s="166" t="s">
        <v>425</v>
      </c>
      <c r="BG354" s="149">
        <f>(4*AY353)-(COUNTIF(BA346:BA353,"")+COUNTIF(BC346:BC353,"")+COUNTIF(BE346:BE353,"")+COUNTIF(BG346:BG353,""))</f>
        <v>0</v>
      </c>
      <c r="BH354" s="139"/>
      <c r="BI354" s="139"/>
      <c r="BJ354" s="166" t="s">
        <v>426</v>
      </c>
      <c r="BK354" s="149">
        <f>AY353-COUNTIF(BJ346:BJ353,"")</f>
        <v>0</v>
      </c>
    </row>
    <row r="355" spans="5:66" ht="16.5" customHeight="1" x14ac:dyDescent="0.15">
      <c r="E355" s="185"/>
      <c r="F355" s="185" t="s">
        <v>54</v>
      </c>
      <c r="G355" s="185"/>
      <c r="H355" s="185"/>
      <c r="I355" s="185"/>
      <c r="J355" s="185"/>
      <c r="K355" s="185"/>
      <c r="L355" s="185"/>
      <c r="M355" s="185"/>
      <c r="N355" s="185"/>
      <c r="O355" s="185"/>
      <c r="P355" s="185"/>
      <c r="Q355" s="185"/>
      <c r="R355" s="185"/>
      <c r="S355" s="185"/>
      <c r="T355" s="185"/>
      <c r="U355" s="185"/>
      <c r="V355" s="185"/>
      <c r="W355" s="185"/>
      <c r="X355" s="185"/>
      <c r="Y355" s="185"/>
      <c r="Z355" s="185"/>
      <c r="AA355" s="185"/>
      <c r="AB355" s="185"/>
      <c r="AC355" s="185"/>
      <c r="AD355" s="185"/>
      <c r="AE355" s="185"/>
      <c r="AF355" s="185"/>
      <c r="AG355" s="185"/>
      <c r="AH355" s="185"/>
      <c r="AI355" s="185"/>
      <c r="AJ355" s="185"/>
      <c r="AK355" s="185"/>
      <c r="AL355" s="185"/>
      <c r="AM355" s="185"/>
      <c r="AN355" s="185"/>
      <c r="AO355" s="185"/>
      <c r="AP355" s="185"/>
      <c r="AQ355" s="185"/>
      <c r="AR355" s="185"/>
    </row>
    <row r="356" spans="5:66" ht="16.5" customHeight="1" x14ac:dyDescent="0.15">
      <c r="E356" s="185"/>
      <c r="F356" s="185"/>
      <c r="G356" s="185" t="s">
        <v>193</v>
      </c>
      <c r="J356" s="185"/>
      <c r="K356" s="185"/>
      <c r="L356" s="185"/>
      <c r="M356" s="6"/>
      <c r="N356" s="6"/>
      <c r="O356" s="6"/>
      <c r="P356" s="6"/>
      <c r="Q356" s="6"/>
      <c r="R356" s="6"/>
      <c r="S356" s="6"/>
      <c r="T356" s="6"/>
      <c r="U356" s="6"/>
      <c r="V356" s="6"/>
      <c r="W356" s="6"/>
      <c r="X356" s="6"/>
      <c r="Y356" s="185"/>
      <c r="Z356" s="185"/>
      <c r="AA356" s="185"/>
      <c r="AB356" s="185"/>
      <c r="AC356" s="185"/>
      <c r="AD356" s="185"/>
      <c r="AE356" s="185"/>
      <c r="AF356" s="185"/>
      <c r="AG356" s="185"/>
      <c r="AH356" s="185"/>
      <c r="AI356" s="185"/>
      <c r="AJ356" s="185"/>
      <c r="AK356" s="185"/>
      <c r="AL356" s="185"/>
      <c r="AM356" s="185"/>
      <c r="AN356" s="185"/>
      <c r="AO356" s="185"/>
      <c r="AP356" s="185"/>
      <c r="AQ356" s="185"/>
      <c r="AR356" s="185"/>
    </row>
    <row r="357" spans="5:66" ht="16.5" customHeight="1" x14ac:dyDescent="0.15">
      <c r="E357" s="185"/>
      <c r="F357" s="185"/>
      <c r="G357" s="185"/>
      <c r="H357" s="185"/>
      <c r="J357" s="185"/>
      <c r="K357" s="185"/>
      <c r="L357" s="185"/>
      <c r="M357" s="185"/>
      <c r="N357" s="185"/>
      <c r="O357" s="185"/>
      <c r="P357" s="185"/>
      <c r="Q357" s="185"/>
      <c r="R357" s="185"/>
      <c r="S357" s="185"/>
      <c r="T357" s="185"/>
      <c r="U357" s="185"/>
      <c r="V357" s="185"/>
      <c r="W357" s="185"/>
      <c r="X357" s="185"/>
      <c r="Y357" s="185"/>
      <c r="Z357" s="185"/>
      <c r="AA357" s="185"/>
      <c r="AB357" s="185"/>
      <c r="AC357" s="185"/>
      <c r="AD357" s="185"/>
      <c r="AE357" s="185"/>
      <c r="AF357" s="185"/>
      <c r="AG357" s="185"/>
      <c r="AH357" s="185"/>
      <c r="AI357" s="185"/>
      <c r="AJ357" s="185"/>
      <c r="AK357" s="185"/>
      <c r="AL357" s="185"/>
      <c r="AM357" s="185"/>
      <c r="AN357" s="185"/>
      <c r="AO357" s="185"/>
      <c r="AP357" s="185"/>
      <c r="AQ357" s="185"/>
      <c r="AR357" s="185"/>
    </row>
    <row r="358" spans="5:66" ht="16.5" customHeight="1" x14ac:dyDescent="0.15">
      <c r="E358" s="185"/>
      <c r="F358" s="185"/>
      <c r="G358" s="185"/>
      <c r="H358" s="185"/>
      <c r="I358" s="185"/>
      <c r="J358" s="185"/>
      <c r="K358" s="185"/>
      <c r="L358" s="185"/>
      <c r="M358" s="185"/>
      <c r="N358" s="185"/>
      <c r="O358" s="185"/>
      <c r="P358" s="185"/>
      <c r="Q358" s="185"/>
      <c r="R358" s="185"/>
      <c r="S358" s="185"/>
      <c r="T358" s="185"/>
      <c r="U358" s="185"/>
      <c r="V358" s="185"/>
      <c r="W358" s="185"/>
      <c r="X358" s="185"/>
      <c r="Y358" s="185"/>
      <c r="Z358" s="185"/>
      <c r="AA358" s="185"/>
      <c r="AB358" s="185"/>
      <c r="AC358" s="185"/>
      <c r="AD358" s="185"/>
      <c r="AE358" s="185"/>
      <c r="AF358" s="185"/>
      <c r="AG358" s="185"/>
      <c r="AH358" s="185"/>
      <c r="AI358" s="185"/>
      <c r="AJ358" s="185"/>
      <c r="AK358" s="185"/>
      <c r="AL358" s="185"/>
      <c r="AM358" s="185"/>
      <c r="AN358" s="185"/>
      <c r="AO358" s="185"/>
      <c r="AP358" s="185"/>
      <c r="AQ358" s="185"/>
      <c r="AR358" s="185"/>
    </row>
    <row r="359" spans="5:66" ht="16.5" customHeight="1" x14ac:dyDescent="0.15">
      <c r="E359" s="185"/>
      <c r="F359" s="185"/>
      <c r="G359" s="185"/>
      <c r="H359" s="185"/>
      <c r="I359" s="185"/>
      <c r="J359" s="185"/>
      <c r="K359" s="185"/>
      <c r="L359" s="185"/>
      <c r="M359" s="185"/>
      <c r="N359" s="185"/>
      <c r="O359" s="185"/>
      <c r="P359" s="185"/>
      <c r="Q359" s="185"/>
      <c r="R359" s="185"/>
      <c r="S359" s="185"/>
      <c r="T359" s="185"/>
      <c r="U359" s="185"/>
      <c r="V359" s="185"/>
      <c r="W359" s="185"/>
      <c r="X359" s="185"/>
      <c r="Y359" s="185"/>
      <c r="Z359" s="185"/>
      <c r="AA359" s="185"/>
      <c r="AB359" s="185"/>
      <c r="AC359" s="185"/>
      <c r="AD359" s="185"/>
      <c r="AE359" s="185"/>
      <c r="AF359" s="185"/>
      <c r="AG359" s="185"/>
      <c r="AH359" s="185"/>
      <c r="AI359" s="185"/>
      <c r="AJ359" s="185"/>
      <c r="AK359" s="185"/>
      <c r="AL359" s="185"/>
      <c r="AM359" s="185"/>
      <c r="AN359" s="185"/>
      <c r="AO359" s="185"/>
      <c r="AP359" s="185"/>
      <c r="AQ359" s="185"/>
      <c r="AR359" s="185"/>
    </row>
    <row r="360" spans="5:66" ht="16.5" customHeight="1" x14ac:dyDescent="0.15">
      <c r="F360" s="64" t="str">
        <f>IF(BK371=0,"12　消費者向無担保貸付金の新規契約状況等","12．消費者向無担保貸付金の新規契約状況等")</f>
        <v>12　消費者向無担保貸付金の新規契約状況等</v>
      </c>
      <c r="V360" s="553" t="str">
        <f>IF(BK371=0,"","エラー情報あり")</f>
        <v/>
      </c>
      <c r="W360" s="553"/>
      <c r="X360" s="553"/>
      <c r="Y360" s="553"/>
      <c r="Z360" s="553"/>
      <c r="AA360" s="553"/>
      <c r="AB360" s="553"/>
      <c r="AC360" s="553"/>
      <c r="AD360" s="553"/>
      <c r="AE360" s="553"/>
      <c r="AF360" s="553"/>
      <c r="AG360" s="553"/>
      <c r="AT360" s="148" t="str">
        <f>IF(BK371=0,"（表12）エラーなし","！（表12）エラー情報あり")</f>
        <v>（表12）エラーなし</v>
      </c>
    </row>
    <row r="361" spans="5:66" ht="7.5" customHeight="1" x14ac:dyDescent="0.15">
      <c r="E361" s="185"/>
      <c r="AO361" s="185"/>
      <c r="AP361" s="185"/>
      <c r="AQ361" s="185"/>
      <c r="AR361" s="185"/>
    </row>
    <row r="362" spans="5:66" ht="16.5" customHeight="1" thickBot="1" x14ac:dyDescent="0.2">
      <c r="E362" s="185"/>
      <c r="F362" s="1" t="s">
        <v>0</v>
      </c>
      <c r="Y362" s="67"/>
      <c r="AO362" s="185"/>
      <c r="AP362" s="185"/>
      <c r="AQ362" s="185"/>
      <c r="AR362" s="185"/>
    </row>
    <row r="363" spans="5:66" ht="16.5" customHeight="1" thickTop="1" thickBot="1" x14ac:dyDescent="0.2">
      <c r="E363" s="185"/>
      <c r="F363" s="586" t="s">
        <v>1</v>
      </c>
      <c r="G363" s="587"/>
      <c r="H363" s="587"/>
      <c r="I363" s="587"/>
      <c r="J363" s="587"/>
      <c r="K363" s="587"/>
      <c r="L363" s="587"/>
      <c r="M363" s="587"/>
      <c r="N363" s="587"/>
      <c r="O363" s="647"/>
      <c r="P363" s="262" t="s">
        <v>2</v>
      </c>
      <c r="Q363" s="262"/>
      <c r="R363" s="262"/>
      <c r="S363" s="262"/>
      <c r="T363" s="262"/>
      <c r="U363" s="262"/>
      <c r="V363" s="262"/>
      <c r="W363" s="262"/>
      <c r="X363" s="262"/>
      <c r="Y363" s="262"/>
      <c r="Z363" s="44"/>
      <c r="AA363" s="10"/>
      <c r="AB363" s="10"/>
      <c r="AC363" s="10"/>
      <c r="AD363" s="10"/>
      <c r="AE363" s="10"/>
      <c r="AF363" s="10"/>
      <c r="AG363" s="10"/>
      <c r="AH363" s="10"/>
      <c r="AI363" s="10"/>
      <c r="AJ363" s="10"/>
      <c r="AK363" s="10"/>
      <c r="AL363" s="10"/>
      <c r="AM363" s="10"/>
      <c r="AN363" s="10"/>
      <c r="AO363" s="10"/>
      <c r="AP363" s="10"/>
      <c r="AQ363" s="185"/>
      <c r="AR363" s="185"/>
      <c r="AZ363" s="258" t="s">
        <v>355</v>
      </c>
      <c r="BA363" s="258"/>
      <c r="BB363" s="258" t="s">
        <v>356</v>
      </c>
      <c r="BC363" s="258"/>
      <c r="BD363" s="258" t="s">
        <v>409</v>
      </c>
      <c r="BE363" s="258"/>
      <c r="BF363" s="258" t="s">
        <v>410</v>
      </c>
      <c r="BG363" s="258"/>
      <c r="BH363" s="664" t="s">
        <v>489</v>
      </c>
      <c r="BI363" s="664"/>
      <c r="BJ363" s="141"/>
      <c r="BK363" s="203" t="s">
        <v>515</v>
      </c>
    </row>
    <row r="364" spans="5:66" ht="16.5" customHeight="1" thickTop="1" thickBot="1" x14ac:dyDescent="0.2">
      <c r="E364" s="185"/>
      <c r="F364" s="589"/>
      <c r="G364" s="590"/>
      <c r="H364" s="590"/>
      <c r="I364" s="590"/>
      <c r="J364" s="590"/>
      <c r="K364" s="590"/>
      <c r="L364" s="590"/>
      <c r="M364" s="590"/>
      <c r="N364" s="590"/>
      <c r="O364" s="648"/>
      <c r="P364" s="263"/>
      <c r="Q364" s="263"/>
      <c r="R364" s="263"/>
      <c r="S364" s="263"/>
      <c r="T364" s="263"/>
      <c r="U364" s="263"/>
      <c r="V364" s="263"/>
      <c r="W364" s="263"/>
      <c r="X364" s="264"/>
      <c r="Y364" s="264"/>
      <c r="Z364" s="45"/>
      <c r="AQ364" s="185"/>
      <c r="AR364" s="185"/>
      <c r="AS364" s="136" t="str">
        <f>BK364</f>
        <v>　　（↓エラー情報↓）</v>
      </c>
      <c r="AV364" s="141" t="s">
        <v>438</v>
      </c>
      <c r="AW364" s="141" t="s">
        <v>439</v>
      </c>
      <c r="AZ364" s="180" t="s">
        <v>411</v>
      </c>
      <c r="BA364" s="179" t="s">
        <v>354</v>
      </c>
      <c r="BB364" s="180" t="s">
        <v>411</v>
      </c>
      <c r="BC364" s="179" t="s">
        <v>354</v>
      </c>
      <c r="BD364" s="180" t="s">
        <v>411</v>
      </c>
      <c r="BE364" s="179" t="s">
        <v>354</v>
      </c>
      <c r="BF364" s="180" t="s">
        <v>411</v>
      </c>
      <c r="BG364" s="179" t="s">
        <v>354</v>
      </c>
      <c r="BH364" s="180" t="s">
        <v>411</v>
      </c>
      <c r="BI364" s="179" t="s">
        <v>354</v>
      </c>
      <c r="BJ364" s="144"/>
      <c r="BK364" s="202" t="str">
        <f>IF(BK363="表示","　　（↓エラー情報↓）","")</f>
        <v>　　（↓エラー情報↓）</v>
      </c>
      <c r="BL364" s="141" t="s">
        <v>428</v>
      </c>
      <c r="BM364" s="141" t="s">
        <v>297</v>
      </c>
      <c r="BN364" s="141" t="s">
        <v>427</v>
      </c>
    </row>
    <row r="365" spans="5:66" ht="16.5" customHeight="1" x14ac:dyDescent="0.15">
      <c r="F365" s="46"/>
      <c r="G365" s="609" t="s">
        <v>3</v>
      </c>
      <c r="H365" s="609"/>
      <c r="I365" s="609"/>
      <c r="J365" s="609"/>
      <c r="K365" s="609"/>
      <c r="L365" s="609"/>
      <c r="M365" s="609"/>
      <c r="N365" s="609"/>
      <c r="O365" s="189"/>
      <c r="P365" s="296"/>
      <c r="Q365" s="297"/>
      <c r="R365" s="297"/>
      <c r="S365" s="297"/>
      <c r="T365" s="297"/>
      <c r="U365" s="297"/>
      <c r="V365" s="297"/>
      <c r="W365" s="298"/>
      <c r="X365" s="606" t="s">
        <v>298</v>
      </c>
      <c r="Y365" s="607"/>
      <c r="Z365" s="47"/>
      <c r="AA365" s="60" t="s">
        <v>211</v>
      </c>
      <c r="AD365" s="47"/>
      <c r="AE365" s="47"/>
      <c r="AF365" s="47"/>
      <c r="AG365" s="47"/>
      <c r="AH365" s="47"/>
      <c r="AI365" s="47"/>
      <c r="AJ365" s="47"/>
      <c r="AK365" s="47"/>
      <c r="AL365" s="47"/>
      <c r="AM365" s="47"/>
      <c r="AN365" s="47"/>
      <c r="AO365" s="47"/>
      <c r="AP365" s="47"/>
      <c r="AS365" s="136" t="str">
        <f>BK365</f>
        <v/>
      </c>
      <c r="AV365" s="207">
        <f>IF(P365="-",0,P365)</f>
        <v>0</v>
      </c>
      <c r="AW365" s="228"/>
      <c r="AY365" s="152">
        <v>1</v>
      </c>
      <c r="AZ365" s="234" t="str">
        <f>IF(OR(P365="",P365="-"),IF(OR(P366="",P366="-"),"無無","申無"),IF(OR(P366="",P366="-"),"↓","有有"))</f>
        <v>無無</v>
      </c>
      <c r="BA365" s="154" t="str">
        <f t="shared" ref="BA365:BA370" si="125">IF(ISNA(VLOOKUP(AZ365,AZ$76:BA$92,2,FALSE))=TRUE,"",VLOOKUP(AZ365,AZ$76:BA$92,2,FALSE))</f>
        <v/>
      </c>
      <c r="BB365" s="155" t="s">
        <v>276</v>
      </c>
      <c r="BC365" s="156"/>
      <c r="BD365" s="155" t="s">
        <v>276</v>
      </c>
      <c r="BE365" s="156"/>
      <c r="BF365" s="155" t="s">
        <v>276</v>
      </c>
      <c r="BG365" s="161"/>
      <c r="BH365" s="231" t="str">
        <f>IF(AND(BG371=0,AZ365="有有"),IF(P366&lt;=P365,"正正","↓"),"-")</f>
        <v>-</v>
      </c>
      <c r="BI365" s="163" t="str">
        <f t="shared" ref="BI365:BI370" si="126">IF(ISNA(VLOOKUP(BH365,BH$76:BI$92,2,FALSE))=TRUE,"",VLOOKUP(BH365,BH$76:BI$92,2,FALSE))</f>
        <v/>
      </c>
      <c r="BJ365" s="173" t="str">
        <f t="shared" ref="BJ365:BJ370" si="127">IF(AND(BA365="",BC365="",BE365="",BG365="",BI365=""),"","←")</f>
        <v/>
      </c>
      <c r="BK365" s="159" t="str">
        <f t="shared" ref="BK365:BK370" si="128">IF(BK$363="表示",CONCATENATE(BJ365,BA365,BC365,BE365,BG365,BI365),"")</f>
        <v/>
      </c>
      <c r="BL365" s="206">
        <f t="shared" ref="BL365:BL370" si="129">IF(Z$99="百万円",BM365,BN365)</f>
        <v>1000000</v>
      </c>
      <c r="BM365" s="206">
        <v>1000000</v>
      </c>
      <c r="BN365" s="206">
        <v>1000000000</v>
      </c>
    </row>
    <row r="366" spans="5:66" ht="16.5" customHeight="1" thickBot="1" x14ac:dyDescent="0.2">
      <c r="F366" s="48"/>
      <c r="G366" s="597" t="s">
        <v>4</v>
      </c>
      <c r="H366" s="597"/>
      <c r="I366" s="597"/>
      <c r="J366" s="597"/>
      <c r="K366" s="597"/>
      <c r="L366" s="597"/>
      <c r="M366" s="597"/>
      <c r="N366" s="597"/>
      <c r="O366" s="49"/>
      <c r="P366" s="616"/>
      <c r="Q366" s="617"/>
      <c r="R366" s="617"/>
      <c r="S366" s="617"/>
      <c r="T366" s="617"/>
      <c r="U366" s="617"/>
      <c r="V366" s="617"/>
      <c r="W366" s="618"/>
      <c r="X366" s="614" t="s">
        <v>298</v>
      </c>
      <c r="Y366" s="615"/>
      <c r="Z366" s="47"/>
      <c r="AA366" s="60" t="s">
        <v>211</v>
      </c>
      <c r="AD366" s="47"/>
      <c r="AE366" s="47"/>
      <c r="AF366" s="47"/>
      <c r="AG366" s="47"/>
      <c r="AH366" s="47"/>
      <c r="AI366" s="47"/>
      <c r="AJ366" s="47"/>
      <c r="AK366" s="47"/>
      <c r="AL366" s="47"/>
      <c r="AM366" s="47"/>
      <c r="AN366" s="47"/>
      <c r="AO366" s="47"/>
      <c r="AP366" s="47"/>
      <c r="AS366" s="136" t="str">
        <f>BK366</f>
        <v/>
      </c>
      <c r="AV366" s="208">
        <f>IF(P366="-",0,P366)</f>
        <v>0</v>
      </c>
      <c r="AW366" s="229"/>
      <c r="AY366" s="152">
        <v>2</v>
      </c>
      <c r="AZ366" s="234" t="str">
        <f>IF(OR(P365="",P365="-"),IF(OR(P366="",P366="-"),"無無","↑"),IF(P366="","数無","有有"))</f>
        <v>無無</v>
      </c>
      <c r="BA366" s="154" t="str">
        <f t="shared" si="125"/>
        <v/>
      </c>
      <c r="BB366" s="160" t="s">
        <v>276</v>
      </c>
      <c r="BC366" s="161"/>
      <c r="BD366" s="160" t="s">
        <v>276</v>
      </c>
      <c r="BE366" s="161"/>
      <c r="BF366" s="160" t="s">
        <v>276</v>
      </c>
      <c r="BG366" s="161"/>
      <c r="BH366" s="234" t="str">
        <f>IF(AND(BG371=0,AZ366="有有"),IF(OR(P366="-",P366&lt;=P365),"正正","正契大"),"-")</f>
        <v>-</v>
      </c>
      <c r="BI366" s="163" t="str">
        <f t="shared" si="126"/>
        <v/>
      </c>
      <c r="BJ366" s="173" t="str">
        <f t="shared" si="127"/>
        <v/>
      </c>
      <c r="BK366" s="170" t="str">
        <f t="shared" si="128"/>
        <v/>
      </c>
      <c r="BL366" s="206">
        <f t="shared" si="129"/>
        <v>1000000</v>
      </c>
      <c r="BM366" s="206">
        <v>1000000</v>
      </c>
      <c r="BN366" s="206">
        <v>1000000000</v>
      </c>
    </row>
    <row r="367" spans="5:66" ht="16.5" customHeight="1" x14ac:dyDescent="0.15">
      <c r="E367" s="185"/>
      <c r="F367" s="50"/>
      <c r="G367" s="630" t="s">
        <v>5</v>
      </c>
      <c r="H367" s="630"/>
      <c r="I367" s="630"/>
      <c r="J367" s="630"/>
      <c r="K367" s="630"/>
      <c r="L367" s="630"/>
      <c r="M367" s="630"/>
      <c r="N367" s="630"/>
      <c r="O367" s="51"/>
      <c r="P367" s="608" t="str">
        <f>IF(OR(AV365=0,AV366=0),"",ROUNDDOWN(AV366/AV365*100,2))</f>
        <v/>
      </c>
      <c r="Q367" s="608"/>
      <c r="R367" s="608"/>
      <c r="S367" s="608"/>
      <c r="T367" s="608"/>
      <c r="U367" s="608"/>
      <c r="V367" s="608"/>
      <c r="W367" s="608"/>
      <c r="X367" s="612" t="s">
        <v>337</v>
      </c>
      <c r="Y367" s="613"/>
      <c r="Z367" s="47"/>
      <c r="AA367" s="47" t="s">
        <v>211</v>
      </c>
      <c r="AD367" s="47"/>
      <c r="AE367" s="47"/>
      <c r="AF367" s="47"/>
      <c r="AG367" s="47"/>
      <c r="AH367" s="47"/>
      <c r="AI367" s="47"/>
      <c r="AJ367" s="47"/>
      <c r="AK367" s="47"/>
      <c r="AL367" s="47"/>
      <c r="AM367" s="47"/>
      <c r="AN367" s="47"/>
      <c r="AO367" s="47"/>
      <c r="AP367" s="47"/>
      <c r="AQ367" s="185"/>
      <c r="AR367" s="185"/>
      <c r="AV367" s="208">
        <f>IF(P381="-",0,P381)</f>
        <v>0</v>
      </c>
      <c r="AW367" s="208">
        <f>IF(P380="-",0,P380)</f>
        <v>0</v>
      </c>
      <c r="AY367" s="152">
        <v>3</v>
      </c>
      <c r="AZ367" s="157" t="str">
        <f>IF(OR(P380="",P380="-"),IF(OR(P381="",P381="-"),"無無","額無"),IF(OR(P381="",P381="-"),"↓","有有"))</f>
        <v>無無</v>
      </c>
      <c r="BA367" s="154" t="str">
        <f t="shared" si="125"/>
        <v/>
      </c>
      <c r="BB367" s="160" t="s">
        <v>276</v>
      </c>
      <c r="BC367" s="161"/>
      <c r="BD367" s="157" t="str">
        <f>IF(AZ367="有有",IF(AW367/AV367&gt;BL367,"高額","ok"),"-")</f>
        <v>-</v>
      </c>
      <c r="BE367" s="163" t="str">
        <f>IF(ISNA(VLOOKUP(BD367,BD$76:BE$92,2,FALSE))=TRUE,"",VLOOKUP(BD367,BD$76:BE$92,2,FALSE))</f>
        <v/>
      </c>
      <c r="BF367" s="160" t="s">
        <v>276</v>
      </c>
      <c r="BG367" s="161"/>
      <c r="BH367" s="234" t="str">
        <f>IF(BG$371=0,"-")</f>
        <v>-</v>
      </c>
      <c r="BI367" s="163" t="str">
        <f t="shared" si="126"/>
        <v/>
      </c>
      <c r="BJ367" s="173" t="str">
        <f t="shared" si="127"/>
        <v/>
      </c>
      <c r="BK367" s="170" t="str">
        <f t="shared" si="128"/>
        <v/>
      </c>
      <c r="BL367" s="206">
        <f t="shared" si="129"/>
        <v>1000000</v>
      </c>
      <c r="BM367" s="206">
        <v>1000000</v>
      </c>
      <c r="BN367" s="206">
        <v>1000000000</v>
      </c>
    </row>
    <row r="368" spans="5:66" ht="16.5" customHeight="1" x14ac:dyDescent="0.15">
      <c r="E368" s="185"/>
      <c r="F368" s="185"/>
      <c r="G368" s="185"/>
      <c r="H368" s="185"/>
      <c r="I368" s="185"/>
      <c r="J368" s="185"/>
      <c r="K368" s="185"/>
      <c r="L368" s="185"/>
      <c r="M368" s="185"/>
      <c r="N368" s="185"/>
      <c r="O368" s="185"/>
      <c r="P368" s="185"/>
      <c r="Q368" s="185"/>
      <c r="R368" s="185"/>
      <c r="S368" s="185"/>
      <c r="T368" s="185"/>
      <c r="U368" s="185"/>
      <c r="V368" s="185"/>
      <c r="W368" s="185"/>
      <c r="X368" s="185" t="s">
        <v>211</v>
      </c>
      <c r="Y368" s="185"/>
      <c r="Z368" s="185"/>
      <c r="AA368" s="185" t="s">
        <v>211</v>
      </c>
      <c r="AB368" s="185"/>
      <c r="AC368" s="185"/>
      <c r="AD368" s="185"/>
      <c r="AE368" s="185"/>
      <c r="AF368" s="185"/>
      <c r="AG368" s="185"/>
      <c r="AH368" s="185"/>
      <c r="AI368" s="185"/>
      <c r="AJ368" s="185"/>
      <c r="AK368" s="185"/>
      <c r="AL368" s="185"/>
      <c r="AM368" s="185"/>
      <c r="AN368" s="185"/>
      <c r="AO368" s="185"/>
      <c r="AP368" s="185"/>
      <c r="AQ368" s="185"/>
      <c r="AR368" s="185"/>
      <c r="AV368" s="208">
        <f>IF(P381="-",0,P381)</f>
        <v>0</v>
      </c>
      <c r="AW368" s="208">
        <f>IF(P380="-",0,P380)</f>
        <v>0</v>
      </c>
      <c r="AY368" s="152">
        <v>4</v>
      </c>
      <c r="AZ368" s="157" t="str">
        <f>IF(OR(P380="",P380="-"),IF(OR(P381="",P381="-"),"無無","↑"),IF(OR(P381="",P381="-"),"数無","有有"))</f>
        <v>無無</v>
      </c>
      <c r="BA368" s="154" t="str">
        <f t="shared" si="125"/>
        <v/>
      </c>
      <c r="BB368" s="160" t="s">
        <v>276</v>
      </c>
      <c r="BC368" s="161"/>
      <c r="BD368" s="160" t="s">
        <v>276</v>
      </c>
      <c r="BE368" s="161"/>
      <c r="BF368" s="160" t="s">
        <v>276</v>
      </c>
      <c r="BG368" s="161"/>
      <c r="BH368" s="234" t="str">
        <f>IF(AND(BG$371=0,AZ368="有有"),IF(P381&lt;=P366,"正正","正貸大"),"-")</f>
        <v>-</v>
      </c>
      <c r="BI368" s="163" t="str">
        <f t="shared" si="126"/>
        <v/>
      </c>
      <c r="BJ368" s="173" t="str">
        <f t="shared" si="127"/>
        <v/>
      </c>
      <c r="BK368" s="170" t="str">
        <f t="shared" si="128"/>
        <v/>
      </c>
      <c r="BL368" s="206">
        <f t="shared" si="129"/>
        <v>1000000</v>
      </c>
      <c r="BM368" s="206">
        <v>1000000</v>
      </c>
      <c r="BN368" s="206">
        <v>1000000000</v>
      </c>
    </row>
    <row r="369" spans="5:66" ht="16.5" customHeight="1" x14ac:dyDescent="0.15">
      <c r="E369" s="185"/>
      <c r="F369" s="185" t="s">
        <v>54</v>
      </c>
      <c r="G369" s="185"/>
      <c r="H369" s="37"/>
      <c r="I369" s="37"/>
      <c r="J369" s="37"/>
      <c r="K369" s="37"/>
      <c r="L369" s="37"/>
      <c r="M369" s="37"/>
      <c r="N369" s="37"/>
      <c r="O369" s="37"/>
      <c r="P369" s="37"/>
      <c r="Q369" s="37"/>
      <c r="R369" s="37"/>
      <c r="S369" s="37"/>
      <c r="T369" s="37"/>
      <c r="U369" s="37"/>
      <c r="V369" s="37"/>
      <c r="W369" s="37"/>
      <c r="X369" s="37" t="s">
        <v>211</v>
      </c>
      <c r="Y369" s="37"/>
      <c r="Z369" s="37"/>
      <c r="AA369" s="37" t="s">
        <v>211</v>
      </c>
      <c r="AB369" s="37"/>
      <c r="AC369" s="37"/>
      <c r="AD369" s="37"/>
      <c r="AE369" s="37"/>
      <c r="AF369" s="37"/>
      <c r="AG369" s="37"/>
      <c r="AH369" s="37"/>
      <c r="AI369" s="37"/>
      <c r="AJ369" s="37"/>
      <c r="AK369" s="37"/>
      <c r="AL369" s="37"/>
      <c r="AM369" s="37"/>
      <c r="AN369" s="37"/>
      <c r="AO369" s="185"/>
      <c r="AP369" s="185"/>
      <c r="AQ369" s="185"/>
      <c r="AR369" s="185"/>
      <c r="AV369" s="208">
        <f>IF(P395="-",0,P395)</f>
        <v>0</v>
      </c>
      <c r="AW369" s="208">
        <f>IF(P394="-",0,P394)</f>
        <v>0</v>
      </c>
      <c r="AY369" s="152">
        <v>5</v>
      </c>
      <c r="AZ369" s="157" t="str">
        <f>IF(OR(P394="",P394="-"),IF(OR(P395="",P395="-"),"無無","額無"),IF(OR(P395="",P395="-"),"↓","有有"))</f>
        <v>無無</v>
      </c>
      <c r="BA369" s="154" t="str">
        <f t="shared" si="125"/>
        <v/>
      </c>
      <c r="BB369" s="160" t="s">
        <v>276</v>
      </c>
      <c r="BC369" s="161"/>
      <c r="BD369" s="157" t="str">
        <f>IF(AZ369="有有",IF(AW369/AV369&gt;BL369,"高額","ok"),"-")</f>
        <v>-</v>
      </c>
      <c r="BE369" s="163" t="str">
        <f>IF(ISNA(VLOOKUP(BD369,BD$76:BE$92,2,FALSE))=TRUE,"",VLOOKUP(BD369,BD$76:BE$92,2,FALSE))</f>
        <v/>
      </c>
      <c r="BF369" s="160" t="s">
        <v>276</v>
      </c>
      <c r="BG369" s="161"/>
      <c r="BH369" s="234" t="str">
        <f>IF(AND(BG$371=0,AZ369="有有"),IF(P394&gt;=P366,"正正","正当小"),"-")</f>
        <v>-</v>
      </c>
      <c r="BI369" s="163" t="str">
        <f t="shared" si="126"/>
        <v/>
      </c>
      <c r="BJ369" s="173" t="str">
        <f t="shared" si="127"/>
        <v/>
      </c>
      <c r="BK369" s="170" t="str">
        <f t="shared" si="128"/>
        <v/>
      </c>
      <c r="BL369" s="206">
        <f t="shared" si="129"/>
        <v>1000000</v>
      </c>
      <c r="BM369" s="206">
        <v>1000000</v>
      </c>
      <c r="BN369" s="206">
        <v>1000000000</v>
      </c>
    </row>
    <row r="370" spans="5:66" ht="14.25" customHeight="1" thickBot="1" x14ac:dyDescent="0.2">
      <c r="E370" s="185"/>
      <c r="F370" s="185"/>
      <c r="G370" s="305" t="s">
        <v>338</v>
      </c>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3"/>
      <c r="AJ370" s="333"/>
      <c r="AK370" s="333"/>
      <c r="AL370" s="333"/>
      <c r="AM370" s="333"/>
      <c r="AN370" s="333"/>
      <c r="AO370" s="333"/>
      <c r="AP370" s="333"/>
      <c r="AQ370" s="333"/>
      <c r="AR370" s="185"/>
      <c r="AV370" s="216">
        <f>IF(P395="-",0,P395)</f>
        <v>0</v>
      </c>
      <c r="AW370" s="216">
        <f>IF(P394="-",0,P394)</f>
        <v>0</v>
      </c>
      <c r="AY370" s="152">
        <v>6</v>
      </c>
      <c r="AZ370" s="164" t="str">
        <f>IF(OR(P394="",P394="-"),IF(OR(P395="",P395="-"),"無無","↑"),IF(OR(P395="",P395="-"),"数無","有有"))</f>
        <v>無無</v>
      </c>
      <c r="BA370" s="154" t="str">
        <f t="shared" si="125"/>
        <v/>
      </c>
      <c r="BB370" s="165" t="s">
        <v>276</v>
      </c>
      <c r="BC370" s="161"/>
      <c r="BD370" s="165" t="s">
        <v>276</v>
      </c>
      <c r="BE370" s="161"/>
      <c r="BF370" s="165" t="s">
        <v>276</v>
      </c>
      <c r="BG370" s="161"/>
      <c r="BH370" s="235" t="str">
        <f>IF(AND(BG$371=0,AZ370="有有"),IF(P395&gt;=P366,"正正","正当小"),"-")</f>
        <v>-</v>
      </c>
      <c r="BI370" s="163" t="str">
        <f t="shared" si="126"/>
        <v/>
      </c>
      <c r="BJ370" s="173" t="str">
        <f t="shared" si="127"/>
        <v/>
      </c>
      <c r="BK370" s="201" t="str">
        <f t="shared" si="128"/>
        <v/>
      </c>
      <c r="BL370" s="206">
        <f t="shared" si="129"/>
        <v>1000000</v>
      </c>
      <c r="BM370" s="206">
        <v>1000000</v>
      </c>
      <c r="BN370" s="206">
        <v>1000000000</v>
      </c>
    </row>
    <row r="371" spans="5:66" ht="14.25" customHeight="1" thickBot="1" x14ac:dyDescent="0.2">
      <c r="E371" s="185"/>
      <c r="F371" s="185"/>
      <c r="G371" s="333"/>
      <c r="H371" s="333"/>
      <c r="I371" s="333"/>
      <c r="J371" s="333"/>
      <c r="K371" s="333"/>
      <c r="L371" s="333"/>
      <c r="M371" s="333"/>
      <c r="N371" s="333"/>
      <c r="O371" s="333"/>
      <c r="P371" s="333"/>
      <c r="Q371" s="333"/>
      <c r="R371" s="333"/>
      <c r="S371" s="333"/>
      <c r="T371" s="333"/>
      <c r="U371" s="333"/>
      <c r="V371" s="333"/>
      <c r="W371" s="333"/>
      <c r="X371" s="333"/>
      <c r="Y371" s="333"/>
      <c r="Z371" s="333"/>
      <c r="AA371" s="333"/>
      <c r="AB371" s="333"/>
      <c r="AC371" s="333"/>
      <c r="AD371" s="333"/>
      <c r="AE371" s="333"/>
      <c r="AF371" s="333"/>
      <c r="AG371" s="333"/>
      <c r="AH371" s="333"/>
      <c r="AI371" s="333"/>
      <c r="AJ371" s="333"/>
      <c r="AK371" s="333"/>
      <c r="AL371" s="333"/>
      <c r="AM371" s="333"/>
      <c r="AN371" s="333"/>
      <c r="AO371" s="333"/>
      <c r="AP371" s="333"/>
      <c r="AQ371" s="333"/>
      <c r="AR371" s="185"/>
      <c r="AZ371" s="168">
        <f>COUNTIF(AZ365:AZ370,"無無")</f>
        <v>6</v>
      </c>
      <c r="BA371" s="167" t="str">
        <f>IF(AZ371=AY370,"｢該当なし」","")</f>
        <v>｢該当なし」</v>
      </c>
      <c r="BF371" s="166" t="s">
        <v>425</v>
      </c>
      <c r="BG371" s="149">
        <f>(4*AY370)-(COUNTIF(BA365:BA370,"")+COUNTIF(BC365:BC370,"")+COUNTIF(BE365:BE370,"")+COUNTIF(BG365:BG370,""))</f>
        <v>0</v>
      </c>
      <c r="BH371" s="139"/>
      <c r="BI371" s="139"/>
      <c r="BJ371" s="166" t="s">
        <v>426</v>
      </c>
      <c r="BK371" s="149">
        <f>AY370-COUNTIF(BJ365:BJ370,"")</f>
        <v>0</v>
      </c>
    </row>
    <row r="372" spans="5:66" ht="14.25" customHeight="1" x14ac:dyDescent="0.15">
      <c r="E372" s="185"/>
      <c r="F372" s="185"/>
      <c r="G372" s="610" t="s">
        <v>335</v>
      </c>
      <c r="H372" s="611"/>
      <c r="I372" s="611"/>
      <c r="J372" s="611"/>
      <c r="K372" s="611"/>
      <c r="L372" s="611"/>
      <c r="M372" s="611"/>
      <c r="N372" s="611"/>
      <c r="O372" s="611"/>
      <c r="P372" s="611"/>
      <c r="Q372" s="611"/>
      <c r="R372" s="611"/>
      <c r="S372" s="611"/>
      <c r="T372" s="611"/>
      <c r="U372" s="611"/>
      <c r="V372" s="611"/>
      <c r="W372" s="611"/>
      <c r="X372" s="611"/>
      <c r="Y372" s="611"/>
      <c r="Z372" s="611"/>
      <c r="AA372" s="611"/>
      <c r="AB372" s="611"/>
      <c r="AC372" s="611"/>
      <c r="AD372" s="611"/>
      <c r="AE372" s="611"/>
      <c r="AF372" s="611"/>
      <c r="AG372" s="611"/>
      <c r="AH372" s="611"/>
      <c r="AI372" s="611"/>
      <c r="AJ372" s="611"/>
      <c r="AK372" s="611"/>
      <c r="AL372" s="611"/>
      <c r="AM372" s="611"/>
      <c r="AN372" s="611"/>
      <c r="AO372" s="611"/>
      <c r="AP372" s="611"/>
      <c r="AQ372" s="611"/>
      <c r="AR372" s="185"/>
    </row>
    <row r="373" spans="5:66" ht="14.25" customHeight="1" x14ac:dyDescent="0.15">
      <c r="E373" s="185"/>
      <c r="F373" s="185"/>
      <c r="G373" s="611"/>
      <c r="H373" s="611"/>
      <c r="I373" s="611"/>
      <c r="J373" s="611"/>
      <c r="K373" s="611"/>
      <c r="L373" s="611"/>
      <c r="M373" s="611"/>
      <c r="N373" s="611"/>
      <c r="O373" s="611"/>
      <c r="P373" s="611"/>
      <c r="Q373" s="611"/>
      <c r="R373" s="611"/>
      <c r="S373" s="611"/>
      <c r="T373" s="611"/>
      <c r="U373" s="611"/>
      <c r="V373" s="611"/>
      <c r="W373" s="611"/>
      <c r="X373" s="611"/>
      <c r="Y373" s="611"/>
      <c r="Z373" s="611"/>
      <c r="AA373" s="611"/>
      <c r="AB373" s="611"/>
      <c r="AC373" s="611"/>
      <c r="AD373" s="611"/>
      <c r="AE373" s="611"/>
      <c r="AF373" s="611"/>
      <c r="AG373" s="611"/>
      <c r="AH373" s="611"/>
      <c r="AI373" s="611"/>
      <c r="AJ373" s="611"/>
      <c r="AK373" s="611"/>
      <c r="AL373" s="611"/>
      <c r="AM373" s="611"/>
      <c r="AN373" s="611"/>
      <c r="AO373" s="611"/>
      <c r="AP373" s="611"/>
      <c r="AQ373" s="611"/>
      <c r="AR373" s="185"/>
    </row>
    <row r="374" spans="5:66" ht="16.5" customHeight="1" x14ac:dyDescent="0.15">
      <c r="E374" s="185"/>
      <c r="F374" s="185"/>
      <c r="G374" s="611" t="s">
        <v>336</v>
      </c>
      <c r="H374" s="611"/>
      <c r="I374" s="611"/>
      <c r="J374" s="611"/>
      <c r="K374" s="611"/>
      <c r="L374" s="611"/>
      <c r="M374" s="611"/>
      <c r="N374" s="611"/>
      <c r="O374" s="611"/>
      <c r="P374" s="611"/>
      <c r="Q374" s="611"/>
      <c r="R374" s="611"/>
      <c r="S374" s="611"/>
      <c r="T374" s="611"/>
      <c r="U374" s="611"/>
      <c r="V374" s="611"/>
      <c r="W374" s="611"/>
      <c r="X374" s="611"/>
      <c r="Y374" s="611"/>
      <c r="Z374" s="611"/>
      <c r="AA374" s="611"/>
      <c r="AB374" s="611"/>
      <c r="AC374" s="611"/>
      <c r="AD374" s="611"/>
      <c r="AE374" s="611"/>
      <c r="AF374" s="611"/>
      <c r="AG374" s="611"/>
      <c r="AH374" s="611"/>
      <c r="AI374" s="611"/>
      <c r="AJ374" s="611"/>
      <c r="AK374" s="611"/>
      <c r="AL374" s="611"/>
      <c r="AM374" s="611"/>
      <c r="AN374" s="611"/>
      <c r="AO374" s="611"/>
      <c r="AP374" s="611"/>
      <c r="AQ374" s="611"/>
      <c r="AR374" s="185"/>
    </row>
    <row r="375" spans="5:66" ht="16.5" customHeight="1" x14ac:dyDescent="0.15">
      <c r="E375" s="185"/>
      <c r="F375" s="185"/>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4"/>
      <c r="AE375" s="194"/>
      <c r="AF375" s="194"/>
      <c r="AG375" s="194"/>
      <c r="AH375" s="194"/>
      <c r="AI375" s="194"/>
      <c r="AJ375" s="194"/>
      <c r="AK375" s="194"/>
      <c r="AL375" s="194"/>
      <c r="AM375" s="194"/>
      <c r="AN375" s="194"/>
      <c r="AO375" s="194"/>
      <c r="AP375" s="194"/>
      <c r="AQ375" s="194"/>
      <c r="AR375" s="185"/>
    </row>
    <row r="376" spans="5:66" ht="16.5" customHeight="1" x14ac:dyDescent="0.15">
      <c r="E376" s="185"/>
      <c r="F376" s="185"/>
      <c r="G376" s="68"/>
      <c r="H376" s="185"/>
      <c r="I376" s="185"/>
      <c r="J376" s="185"/>
      <c r="K376" s="185"/>
      <c r="L376" s="185"/>
      <c r="M376" s="185"/>
      <c r="N376" s="185"/>
      <c r="O376" s="185"/>
      <c r="P376" s="185"/>
      <c r="Q376" s="185"/>
      <c r="R376" s="185"/>
      <c r="S376" s="185"/>
      <c r="T376" s="185"/>
      <c r="U376" s="185"/>
      <c r="V376" s="185"/>
      <c r="W376" s="185"/>
      <c r="X376" s="185"/>
      <c r="Y376" s="185"/>
      <c r="Z376" s="185"/>
      <c r="AA376" s="185"/>
      <c r="AB376" s="185"/>
      <c r="AC376" s="185"/>
      <c r="AD376" s="185"/>
      <c r="AE376" s="185"/>
      <c r="AF376" s="185"/>
      <c r="AG376" s="185"/>
      <c r="AH376" s="185"/>
      <c r="AI376" s="185"/>
      <c r="AJ376" s="185"/>
      <c r="AK376" s="185"/>
      <c r="AL376" s="185"/>
      <c r="AM376" s="185"/>
      <c r="AN376" s="185"/>
      <c r="AO376" s="185"/>
      <c r="AP376" s="185"/>
      <c r="AQ376" s="185"/>
      <c r="AR376" s="185"/>
    </row>
    <row r="377" spans="5:66" ht="16.5" customHeight="1" x14ac:dyDescent="0.15">
      <c r="E377" s="185"/>
      <c r="F377" s="1" t="s">
        <v>8</v>
      </c>
      <c r="G377" s="185"/>
      <c r="H377" s="185"/>
      <c r="I377" s="185"/>
      <c r="J377" s="185"/>
      <c r="K377" s="185"/>
      <c r="L377" s="185"/>
      <c r="M377" s="185"/>
      <c r="N377" s="185"/>
      <c r="O377" s="185"/>
      <c r="P377" s="185"/>
      <c r="Q377" s="185"/>
      <c r="R377" s="185"/>
      <c r="S377" s="185"/>
      <c r="T377" s="185"/>
      <c r="U377" s="185"/>
      <c r="V377" s="185"/>
      <c r="W377" s="185"/>
      <c r="X377" s="185"/>
      <c r="Y377" s="67"/>
      <c r="Z377" s="185"/>
      <c r="AA377" s="185"/>
      <c r="AB377" s="185"/>
      <c r="AC377" s="185"/>
      <c r="AD377" s="185"/>
      <c r="AE377" s="185"/>
      <c r="AF377" s="185"/>
      <c r="AG377" s="185"/>
      <c r="AH377" s="185"/>
      <c r="AI377" s="185"/>
      <c r="AJ377" s="185"/>
      <c r="AK377" s="185"/>
      <c r="AL377" s="185"/>
      <c r="AM377" s="185"/>
      <c r="AN377" s="185"/>
      <c r="AO377" s="185"/>
      <c r="AP377" s="185"/>
      <c r="AQ377" s="185"/>
      <c r="AR377" s="185"/>
    </row>
    <row r="378" spans="5:66" ht="16.5" customHeight="1" x14ac:dyDescent="0.15">
      <c r="E378" s="185"/>
      <c r="F378" s="586" t="s">
        <v>9</v>
      </c>
      <c r="G378" s="587"/>
      <c r="H378" s="587"/>
      <c r="I378" s="587"/>
      <c r="J378" s="587"/>
      <c r="K378" s="587"/>
      <c r="L378" s="587"/>
      <c r="M378" s="587"/>
      <c r="N378" s="587"/>
      <c r="O378" s="587"/>
      <c r="P378" s="676" t="s">
        <v>2</v>
      </c>
      <c r="Q378" s="262"/>
      <c r="R378" s="262"/>
      <c r="S378" s="262"/>
      <c r="T378" s="262"/>
      <c r="U378" s="262"/>
      <c r="V378" s="262"/>
      <c r="W378" s="262"/>
      <c r="X378" s="262"/>
      <c r="Y378" s="262"/>
      <c r="Z378" s="654"/>
      <c r="AA378" s="10"/>
      <c r="AB378" s="10"/>
      <c r="AC378" s="10"/>
      <c r="AD378" s="10"/>
      <c r="AE378" s="10"/>
      <c r="AF378" s="10"/>
      <c r="AG378" s="10"/>
      <c r="AH378" s="10"/>
      <c r="AI378" s="10"/>
      <c r="AJ378" s="10"/>
      <c r="AK378" s="10"/>
      <c r="AL378" s="10"/>
      <c r="AM378" s="10"/>
      <c r="AN378" s="10"/>
      <c r="AO378" s="10"/>
      <c r="AP378" s="10"/>
      <c r="AQ378" s="185"/>
      <c r="AR378" s="185"/>
    </row>
    <row r="379" spans="5:66" ht="16.5" customHeight="1" thickBot="1" x14ac:dyDescent="0.2">
      <c r="E379" s="185"/>
      <c r="F379" s="589"/>
      <c r="G379" s="590"/>
      <c r="H379" s="590"/>
      <c r="I379" s="590"/>
      <c r="J379" s="590"/>
      <c r="K379" s="590"/>
      <c r="L379" s="590"/>
      <c r="M379" s="590"/>
      <c r="N379" s="590"/>
      <c r="O379" s="590"/>
      <c r="P379" s="677"/>
      <c r="Q379" s="263"/>
      <c r="R379" s="263"/>
      <c r="S379" s="263"/>
      <c r="T379" s="263"/>
      <c r="U379" s="263"/>
      <c r="V379" s="263"/>
      <c r="W379" s="263"/>
      <c r="X379" s="263"/>
      <c r="Y379" s="263"/>
      <c r="Z379" s="656"/>
      <c r="AQ379" s="185"/>
      <c r="AR379" s="185"/>
    </row>
    <row r="380" spans="5:66" ht="16.5" customHeight="1" x14ac:dyDescent="0.15">
      <c r="E380" s="185"/>
      <c r="F380" s="52"/>
      <c r="G380" s="609" t="s">
        <v>10</v>
      </c>
      <c r="H380" s="609"/>
      <c r="I380" s="609"/>
      <c r="J380" s="609"/>
      <c r="K380" s="609"/>
      <c r="L380" s="609"/>
      <c r="M380" s="609"/>
      <c r="N380" s="609"/>
      <c r="O380" s="53"/>
      <c r="P380" s="296"/>
      <c r="Q380" s="297"/>
      <c r="R380" s="297"/>
      <c r="S380" s="297"/>
      <c r="T380" s="297"/>
      <c r="U380" s="297"/>
      <c r="V380" s="297"/>
      <c r="W380" s="298"/>
      <c r="X380" s="604" t="str">
        <f>$X$394</f>
        <v>百万円</v>
      </c>
      <c r="Y380" s="604"/>
      <c r="Z380" s="605"/>
      <c r="AA380" s="60" t="s">
        <v>211</v>
      </c>
      <c r="AB380" s="54"/>
      <c r="AC380" s="54"/>
      <c r="AD380" s="54"/>
      <c r="AE380" s="54"/>
      <c r="AF380" s="54"/>
      <c r="AJ380" s="54"/>
      <c r="AK380" s="54"/>
      <c r="AL380" s="54"/>
      <c r="AM380" s="54"/>
      <c r="AN380" s="54"/>
      <c r="AO380" s="54"/>
      <c r="AP380" s="54"/>
      <c r="AQ380" s="185"/>
      <c r="AR380" s="185"/>
      <c r="AS380" s="136" t="str">
        <f>BK367</f>
        <v/>
      </c>
    </row>
    <row r="381" spans="5:66" ht="16.5" customHeight="1" thickBot="1" x14ac:dyDescent="0.2">
      <c r="E381" s="185"/>
      <c r="F381" s="48"/>
      <c r="G381" s="597" t="s">
        <v>11</v>
      </c>
      <c r="H381" s="597"/>
      <c r="I381" s="597"/>
      <c r="J381" s="597"/>
      <c r="K381" s="597"/>
      <c r="L381" s="597"/>
      <c r="M381" s="597"/>
      <c r="N381" s="597"/>
      <c r="O381" s="49"/>
      <c r="P381" s="616"/>
      <c r="Q381" s="617"/>
      <c r="R381" s="617"/>
      <c r="S381" s="617"/>
      <c r="T381" s="617"/>
      <c r="U381" s="617"/>
      <c r="V381" s="617"/>
      <c r="W381" s="618"/>
      <c r="X381" s="631" t="s">
        <v>434</v>
      </c>
      <c r="Y381" s="631"/>
      <c r="Z381" s="632"/>
      <c r="AA381" s="60" t="s">
        <v>211</v>
      </c>
      <c r="AB381" s="47"/>
      <c r="AC381" s="47"/>
      <c r="AD381" s="47"/>
      <c r="AE381" s="47"/>
      <c r="AF381" s="47"/>
      <c r="AJ381" s="47"/>
      <c r="AK381" s="47"/>
      <c r="AL381" s="47"/>
      <c r="AM381" s="47"/>
      <c r="AN381" s="47"/>
      <c r="AO381" s="47"/>
      <c r="AP381" s="47"/>
      <c r="AQ381" s="185"/>
      <c r="AR381" s="185"/>
      <c r="AS381" s="136" t="str">
        <f>BK368</f>
        <v/>
      </c>
    </row>
    <row r="382" spans="5:66" ht="16.5" customHeight="1" x14ac:dyDescent="0.15">
      <c r="E382" s="185"/>
      <c r="F382" s="190"/>
      <c r="G382" s="630" t="s">
        <v>12</v>
      </c>
      <c r="H382" s="630"/>
      <c r="I382" s="630"/>
      <c r="J382" s="630"/>
      <c r="K382" s="630"/>
      <c r="L382" s="630"/>
      <c r="M382" s="630"/>
      <c r="N382" s="630"/>
      <c r="O382" s="191"/>
      <c r="P382" s="645" t="str">
        <f>IF(AV367=0,"",IF(X380="百万円",(P380*1000)/P381,P380/P381))</f>
        <v/>
      </c>
      <c r="Q382" s="646"/>
      <c r="R382" s="646"/>
      <c r="S382" s="646"/>
      <c r="T382" s="646"/>
      <c r="U382" s="646"/>
      <c r="V382" s="646"/>
      <c r="W382" s="646"/>
      <c r="X382" s="627" t="s">
        <v>299</v>
      </c>
      <c r="Y382" s="627"/>
      <c r="Z382" s="628"/>
      <c r="AA382" s="47"/>
      <c r="AB382" s="47"/>
      <c r="AC382" s="47"/>
      <c r="AD382" s="47"/>
      <c r="AE382" s="47"/>
      <c r="AF382" s="47"/>
      <c r="AJ382" s="47"/>
      <c r="AK382" s="47"/>
      <c r="AL382" s="47"/>
      <c r="AM382" s="47"/>
      <c r="AN382" s="47"/>
      <c r="AO382" s="47"/>
      <c r="AP382" s="47"/>
      <c r="AQ382" s="185"/>
      <c r="AR382" s="185"/>
    </row>
    <row r="383" spans="5:66" ht="7.5" customHeight="1" x14ac:dyDescent="0.15">
      <c r="E383" s="185"/>
      <c r="F383" s="185"/>
      <c r="G383" s="182"/>
      <c r="H383" s="182"/>
      <c r="I383" s="182"/>
      <c r="J383" s="182"/>
      <c r="K383" s="182"/>
      <c r="L383" s="182"/>
      <c r="M383" s="182"/>
      <c r="N383" s="182"/>
      <c r="O383" s="18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185"/>
      <c r="AP383" s="185"/>
      <c r="AQ383" s="185"/>
      <c r="AR383" s="185"/>
    </row>
    <row r="384" spans="5:66" ht="16.5" customHeight="1" x14ac:dyDescent="0.15">
      <c r="E384" s="185"/>
      <c r="F384" s="185" t="s">
        <v>54</v>
      </c>
      <c r="G384" s="185"/>
      <c r="H384" s="182"/>
      <c r="I384" s="182"/>
      <c r="J384" s="182"/>
      <c r="K384" s="182"/>
      <c r="L384" s="182"/>
      <c r="M384" s="182"/>
      <c r="N384" s="182"/>
      <c r="O384" s="18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185"/>
      <c r="AP384" s="185"/>
      <c r="AQ384" s="185"/>
      <c r="AR384" s="185"/>
    </row>
    <row r="385" spans="5:45" ht="16.5" customHeight="1" x14ac:dyDescent="0.15">
      <c r="E385" s="185"/>
      <c r="F385" s="185"/>
      <c r="G385" s="185" t="s">
        <v>55</v>
      </c>
      <c r="H385" s="333" t="s">
        <v>13</v>
      </c>
      <c r="I385" s="333"/>
      <c r="J385" s="333"/>
      <c r="K385" s="333"/>
      <c r="L385" s="333"/>
      <c r="M385" s="333"/>
      <c r="N385" s="333"/>
      <c r="O385" s="333"/>
      <c r="P385" s="333"/>
      <c r="Q385" s="333"/>
      <c r="R385" s="333"/>
      <c r="S385" s="333"/>
      <c r="T385" s="333"/>
      <c r="U385" s="333"/>
      <c r="V385" s="333"/>
      <c r="W385" s="333"/>
      <c r="X385" s="333"/>
      <c r="Y385" s="333"/>
      <c r="Z385" s="333"/>
      <c r="AA385" s="333"/>
      <c r="AB385" s="333"/>
      <c r="AC385" s="333"/>
      <c r="AD385" s="333"/>
      <c r="AE385" s="333"/>
      <c r="AF385" s="333"/>
      <c r="AG385" s="333"/>
      <c r="AH385" s="333"/>
      <c r="AI385" s="333"/>
      <c r="AJ385" s="333"/>
      <c r="AK385" s="333"/>
      <c r="AL385" s="333"/>
      <c r="AM385" s="333"/>
      <c r="AN385" s="333"/>
      <c r="AO385" s="333"/>
      <c r="AP385" s="185"/>
      <c r="AQ385" s="185"/>
      <c r="AR385" s="185"/>
    </row>
    <row r="386" spans="5:45" ht="12.75" customHeight="1" x14ac:dyDescent="0.15">
      <c r="E386" s="185"/>
      <c r="F386" s="185"/>
      <c r="G386" s="185" t="s">
        <v>194</v>
      </c>
      <c r="H386" s="305" t="s">
        <v>483</v>
      </c>
      <c r="I386" s="305"/>
      <c r="J386" s="305"/>
      <c r="K386" s="305"/>
      <c r="L386" s="305"/>
      <c r="M386" s="305"/>
      <c r="N386" s="305"/>
      <c r="O386" s="305"/>
      <c r="P386" s="305"/>
      <c r="Q386" s="305"/>
      <c r="R386" s="305"/>
      <c r="S386" s="305"/>
      <c r="T386" s="305"/>
      <c r="U386" s="305"/>
      <c r="V386" s="305"/>
      <c r="W386" s="305"/>
      <c r="X386" s="305"/>
      <c r="Y386" s="305"/>
      <c r="Z386" s="305"/>
      <c r="AA386" s="305"/>
      <c r="AB386" s="305"/>
      <c r="AC386" s="305"/>
      <c r="AD386" s="305"/>
      <c r="AE386" s="305"/>
      <c r="AF386" s="305"/>
      <c r="AG386" s="305"/>
      <c r="AH386" s="305"/>
      <c r="AI386" s="305"/>
      <c r="AJ386" s="305"/>
      <c r="AK386" s="305"/>
      <c r="AL386" s="305"/>
      <c r="AM386" s="305"/>
      <c r="AN386" s="305"/>
      <c r="AO386" s="305"/>
      <c r="AP386" s="185"/>
      <c r="AQ386" s="185"/>
      <c r="AR386" s="185"/>
    </row>
    <row r="387" spans="5:45" ht="16.5" customHeight="1" x14ac:dyDescent="0.15">
      <c r="E387" s="185"/>
      <c r="F387" s="185"/>
      <c r="G387" s="185" t="s">
        <v>14</v>
      </c>
      <c r="H387" s="333" t="s">
        <v>15</v>
      </c>
      <c r="I387" s="333"/>
      <c r="J387" s="333"/>
      <c r="K387" s="333"/>
      <c r="L387" s="333"/>
      <c r="M387" s="333"/>
      <c r="N387" s="333"/>
      <c r="O387" s="333"/>
      <c r="P387" s="333"/>
      <c r="Q387" s="333"/>
      <c r="R387" s="333"/>
      <c r="S387" s="333"/>
      <c r="T387" s="333"/>
      <c r="U387" s="333"/>
      <c r="V387" s="333"/>
      <c r="W387" s="333"/>
      <c r="X387" s="333"/>
      <c r="Y387" s="333"/>
      <c r="Z387" s="333"/>
      <c r="AA387" s="333"/>
      <c r="AB387" s="333"/>
      <c r="AC387" s="333"/>
      <c r="AD387" s="333"/>
      <c r="AE387" s="333"/>
      <c r="AF387" s="333"/>
      <c r="AG387" s="333"/>
      <c r="AH387" s="333"/>
      <c r="AI387" s="333"/>
      <c r="AJ387" s="333"/>
      <c r="AK387" s="333"/>
      <c r="AL387" s="333"/>
      <c r="AM387" s="333"/>
      <c r="AN387" s="333"/>
      <c r="AO387" s="333"/>
      <c r="AP387" s="185"/>
      <c r="AQ387" s="185"/>
      <c r="AR387" s="185"/>
    </row>
    <row r="388" spans="5:45" ht="13.5" customHeight="1" x14ac:dyDescent="0.15">
      <c r="E388" s="185"/>
      <c r="F388" s="185"/>
      <c r="G388" s="185" t="s">
        <v>130</v>
      </c>
      <c r="H388" s="305" t="s">
        <v>306</v>
      </c>
      <c r="I388" s="305"/>
      <c r="J388" s="305"/>
      <c r="K388" s="305"/>
      <c r="L388" s="305"/>
      <c r="M388" s="305"/>
      <c r="N388" s="305"/>
      <c r="O388" s="305"/>
      <c r="P388" s="305"/>
      <c r="Q388" s="305"/>
      <c r="R388" s="305"/>
      <c r="S388" s="305"/>
      <c r="T388" s="305"/>
      <c r="U388" s="305"/>
      <c r="V388" s="305"/>
      <c r="W388" s="305"/>
      <c r="X388" s="305"/>
      <c r="Y388" s="305"/>
      <c r="Z388" s="305"/>
      <c r="AA388" s="305"/>
      <c r="AB388" s="305"/>
      <c r="AC388" s="305"/>
      <c r="AD388" s="305"/>
      <c r="AE388" s="305"/>
      <c r="AF388" s="305"/>
      <c r="AG388" s="305"/>
      <c r="AH388" s="305"/>
      <c r="AI388" s="305"/>
      <c r="AJ388" s="305"/>
      <c r="AK388" s="305"/>
      <c r="AL388" s="305"/>
      <c r="AM388" s="305"/>
      <c r="AN388" s="305"/>
      <c r="AO388" s="305"/>
      <c r="AP388" s="185"/>
      <c r="AQ388" s="185"/>
      <c r="AR388" s="185"/>
    </row>
    <row r="389" spans="5:45" ht="16.5" customHeight="1" x14ac:dyDescent="0.15">
      <c r="E389" s="185"/>
      <c r="F389" s="185"/>
      <c r="G389" s="185"/>
      <c r="H389" s="305"/>
      <c r="I389" s="305"/>
      <c r="J389" s="305"/>
      <c r="K389" s="305"/>
      <c r="L389" s="305"/>
      <c r="M389" s="305"/>
      <c r="N389" s="305"/>
      <c r="O389" s="305"/>
      <c r="P389" s="305"/>
      <c r="Q389" s="305"/>
      <c r="R389" s="305"/>
      <c r="S389" s="305"/>
      <c r="T389" s="305"/>
      <c r="U389" s="305"/>
      <c r="V389" s="305"/>
      <c r="W389" s="305"/>
      <c r="X389" s="305"/>
      <c r="Y389" s="305"/>
      <c r="Z389" s="305"/>
      <c r="AA389" s="305"/>
      <c r="AB389" s="305"/>
      <c r="AC389" s="305"/>
      <c r="AD389" s="305"/>
      <c r="AE389" s="305"/>
      <c r="AF389" s="305"/>
      <c r="AG389" s="305"/>
      <c r="AH389" s="305"/>
      <c r="AI389" s="305"/>
      <c r="AJ389" s="305"/>
      <c r="AK389" s="305"/>
      <c r="AL389" s="305"/>
      <c r="AM389" s="305"/>
      <c r="AN389" s="305"/>
      <c r="AO389" s="305"/>
      <c r="AP389" s="185"/>
      <c r="AQ389" s="185"/>
      <c r="AR389" s="185"/>
    </row>
    <row r="390" spans="5:45" ht="16.5" customHeight="1" x14ac:dyDescent="0.15">
      <c r="E390" s="185"/>
      <c r="F390" s="185"/>
      <c r="G390" s="185"/>
      <c r="H390" s="181"/>
      <c r="I390" s="181"/>
      <c r="J390" s="181"/>
      <c r="K390" s="181"/>
      <c r="L390" s="181"/>
      <c r="M390" s="181"/>
      <c r="N390" s="181"/>
      <c r="O390" s="181"/>
      <c r="P390" s="181"/>
      <c r="Q390" s="181"/>
      <c r="R390" s="181"/>
      <c r="S390" s="181"/>
      <c r="T390" s="181"/>
      <c r="U390" s="181"/>
      <c r="V390" s="181"/>
      <c r="W390" s="181"/>
      <c r="X390" s="181"/>
      <c r="Y390" s="181"/>
      <c r="Z390" s="181"/>
      <c r="AA390" s="181"/>
      <c r="AB390" s="181"/>
      <c r="AC390" s="181"/>
      <c r="AD390" s="181"/>
      <c r="AE390" s="181"/>
      <c r="AF390" s="181"/>
      <c r="AG390" s="181"/>
      <c r="AH390" s="181"/>
      <c r="AI390" s="181"/>
      <c r="AJ390" s="181"/>
      <c r="AK390" s="181"/>
      <c r="AL390" s="181"/>
      <c r="AM390" s="181"/>
      <c r="AN390" s="181"/>
      <c r="AO390" s="181"/>
      <c r="AP390" s="185"/>
      <c r="AQ390" s="185"/>
      <c r="AR390" s="185"/>
    </row>
    <row r="391" spans="5:45" ht="16.5" customHeight="1" x14ac:dyDescent="0.15">
      <c r="E391" s="185"/>
      <c r="F391" s="1" t="s">
        <v>16</v>
      </c>
      <c r="G391" s="185"/>
      <c r="H391" s="185"/>
      <c r="I391" s="185"/>
      <c r="J391" s="185"/>
      <c r="K391" s="185"/>
      <c r="L391" s="185"/>
      <c r="M391" s="185"/>
      <c r="N391" s="185"/>
      <c r="O391" s="185"/>
      <c r="P391" s="185"/>
      <c r="Q391" s="185"/>
      <c r="R391" s="185"/>
      <c r="S391" s="185"/>
      <c r="T391" s="185"/>
      <c r="U391" s="185"/>
      <c r="V391" s="185"/>
      <c r="W391" s="185"/>
      <c r="X391" s="185"/>
      <c r="Y391" s="67"/>
      <c r="Z391" s="185"/>
      <c r="AA391" s="185"/>
      <c r="AB391" s="185"/>
      <c r="AC391" s="185"/>
      <c r="AD391" s="185"/>
      <c r="AE391" s="185"/>
      <c r="AF391" s="185"/>
      <c r="AG391" s="185"/>
      <c r="AH391" s="185"/>
      <c r="AI391" s="185"/>
      <c r="AJ391" s="185"/>
      <c r="AK391" s="185"/>
      <c r="AL391" s="185"/>
      <c r="AM391" s="185"/>
      <c r="AN391" s="185"/>
      <c r="AO391" s="185"/>
      <c r="AP391" s="185"/>
      <c r="AQ391" s="185"/>
      <c r="AR391" s="185"/>
    </row>
    <row r="392" spans="5:45" ht="16.5" customHeight="1" x14ac:dyDescent="0.15">
      <c r="E392" s="185"/>
      <c r="F392" s="586" t="s">
        <v>17</v>
      </c>
      <c r="G392" s="587"/>
      <c r="H392" s="587"/>
      <c r="I392" s="587"/>
      <c r="J392" s="587"/>
      <c r="K392" s="587"/>
      <c r="L392" s="587"/>
      <c r="M392" s="587"/>
      <c r="N392" s="587"/>
      <c r="O392" s="588"/>
      <c r="P392" s="653" t="s">
        <v>2</v>
      </c>
      <c r="Q392" s="262"/>
      <c r="R392" s="262"/>
      <c r="S392" s="262"/>
      <c r="T392" s="262"/>
      <c r="U392" s="262"/>
      <c r="V392" s="262"/>
      <c r="W392" s="262"/>
      <c r="X392" s="262"/>
      <c r="Y392" s="262"/>
      <c r="Z392" s="654"/>
      <c r="AA392" s="10"/>
      <c r="AB392" s="10"/>
      <c r="AC392" s="10"/>
      <c r="AD392" s="10"/>
      <c r="AE392" s="10"/>
      <c r="AF392" s="10"/>
      <c r="AG392" s="10"/>
      <c r="AH392" s="10"/>
      <c r="AI392" s="10"/>
      <c r="AJ392" s="10"/>
      <c r="AK392" s="10"/>
      <c r="AL392" s="10"/>
      <c r="AM392" s="10"/>
      <c r="AN392" s="10"/>
      <c r="AO392" s="185"/>
      <c r="AP392" s="185"/>
      <c r="AQ392" s="185"/>
      <c r="AR392" s="185"/>
    </row>
    <row r="393" spans="5:45" ht="16.5" customHeight="1" thickBot="1" x14ac:dyDescent="0.2">
      <c r="E393" s="185"/>
      <c r="F393" s="589"/>
      <c r="G393" s="590"/>
      <c r="H393" s="590"/>
      <c r="I393" s="590"/>
      <c r="J393" s="590"/>
      <c r="K393" s="590"/>
      <c r="L393" s="590"/>
      <c r="M393" s="590"/>
      <c r="N393" s="590"/>
      <c r="O393" s="591"/>
      <c r="P393" s="655"/>
      <c r="Q393" s="263"/>
      <c r="R393" s="263"/>
      <c r="S393" s="263"/>
      <c r="T393" s="263"/>
      <c r="U393" s="263"/>
      <c r="V393" s="263"/>
      <c r="W393" s="263"/>
      <c r="X393" s="263"/>
      <c r="Y393" s="263"/>
      <c r="Z393" s="656"/>
      <c r="AO393" s="185"/>
      <c r="AP393" s="185"/>
      <c r="AQ393" s="185"/>
      <c r="AR393" s="185"/>
    </row>
    <row r="394" spans="5:45" ht="16.5" customHeight="1" x14ac:dyDescent="0.15">
      <c r="E394" s="185"/>
      <c r="F394" s="52"/>
      <c r="G394" s="609" t="s">
        <v>18</v>
      </c>
      <c r="H394" s="609"/>
      <c r="I394" s="609"/>
      <c r="J394" s="609"/>
      <c r="K394" s="609"/>
      <c r="L394" s="609"/>
      <c r="M394" s="609"/>
      <c r="N394" s="609"/>
      <c r="O394" s="56"/>
      <c r="P394" s="296"/>
      <c r="Q394" s="297"/>
      <c r="R394" s="297"/>
      <c r="S394" s="297"/>
      <c r="T394" s="297"/>
      <c r="U394" s="297"/>
      <c r="V394" s="297"/>
      <c r="W394" s="298"/>
      <c r="X394" s="602" t="s">
        <v>72</v>
      </c>
      <c r="Y394" s="602"/>
      <c r="Z394" s="603"/>
      <c r="AA394" s="60" t="s">
        <v>211</v>
      </c>
      <c r="AB394" s="47"/>
      <c r="AC394" s="47"/>
      <c r="AD394" s="47"/>
      <c r="AE394" s="47"/>
      <c r="AF394" s="47"/>
      <c r="AJ394" s="47"/>
      <c r="AK394" s="47"/>
      <c r="AL394" s="47"/>
      <c r="AM394" s="47"/>
      <c r="AN394" s="47"/>
      <c r="AO394" s="185"/>
      <c r="AP394" s="185"/>
      <c r="AQ394" s="185"/>
      <c r="AR394" s="185"/>
      <c r="AS394" s="136" t="str">
        <f>BK369</f>
        <v/>
      </c>
    </row>
    <row r="395" spans="5:45" ht="16.5" customHeight="1" thickBot="1" x14ac:dyDescent="0.2">
      <c r="E395" s="185"/>
      <c r="F395" s="57"/>
      <c r="G395" s="597" t="s">
        <v>19</v>
      </c>
      <c r="H395" s="597"/>
      <c r="I395" s="597"/>
      <c r="J395" s="597"/>
      <c r="K395" s="597"/>
      <c r="L395" s="597"/>
      <c r="M395" s="597"/>
      <c r="N395" s="597"/>
      <c r="O395" s="49"/>
      <c r="P395" s="616"/>
      <c r="Q395" s="617"/>
      <c r="R395" s="617"/>
      <c r="S395" s="617"/>
      <c r="T395" s="617"/>
      <c r="U395" s="617"/>
      <c r="V395" s="617"/>
      <c r="W395" s="618"/>
      <c r="X395" s="631" t="s">
        <v>434</v>
      </c>
      <c r="Y395" s="631"/>
      <c r="Z395" s="632"/>
      <c r="AA395" s="60" t="s">
        <v>211</v>
      </c>
      <c r="AB395" s="47"/>
      <c r="AC395" s="47"/>
      <c r="AD395" s="47"/>
      <c r="AE395" s="47"/>
      <c r="AF395" s="47"/>
      <c r="AJ395" s="47"/>
      <c r="AK395" s="47"/>
      <c r="AL395" s="47"/>
      <c r="AM395" s="47"/>
      <c r="AN395" s="47"/>
      <c r="AO395" s="185"/>
      <c r="AP395" s="185"/>
      <c r="AQ395" s="185"/>
      <c r="AR395" s="185"/>
      <c r="AS395" s="136" t="str">
        <f>BK370</f>
        <v/>
      </c>
    </row>
    <row r="396" spans="5:45" ht="16.5" customHeight="1" x14ac:dyDescent="0.15">
      <c r="E396" s="185"/>
      <c r="F396" s="592" t="s">
        <v>20</v>
      </c>
      <c r="G396" s="593"/>
      <c r="H396" s="593"/>
      <c r="I396" s="593"/>
      <c r="J396" s="593"/>
      <c r="K396" s="593"/>
      <c r="L396" s="593"/>
      <c r="M396" s="593"/>
      <c r="N396" s="593"/>
      <c r="O396" s="594"/>
      <c r="P396" s="645" t="str">
        <f>IF(AV369=0,"",IF(X394="百万円",(P394*1000)/P395,P394/P395))</f>
        <v/>
      </c>
      <c r="Q396" s="646"/>
      <c r="R396" s="646"/>
      <c r="S396" s="646"/>
      <c r="T396" s="646"/>
      <c r="U396" s="646"/>
      <c r="V396" s="646"/>
      <c r="W396" s="646"/>
      <c r="X396" s="627" t="s">
        <v>299</v>
      </c>
      <c r="Y396" s="627"/>
      <c r="Z396" s="628"/>
      <c r="AA396" s="47"/>
      <c r="AB396" s="47"/>
      <c r="AC396" s="47"/>
      <c r="AD396" s="47"/>
      <c r="AE396" s="47"/>
      <c r="AF396" s="47"/>
      <c r="AJ396" s="47"/>
      <c r="AK396" s="47"/>
      <c r="AL396" s="47"/>
      <c r="AM396" s="47"/>
      <c r="AN396" s="47"/>
      <c r="AO396" s="185"/>
      <c r="AP396" s="185"/>
      <c r="AQ396" s="185"/>
      <c r="AR396" s="185"/>
    </row>
    <row r="397" spans="5:45" ht="7.5" customHeight="1" x14ac:dyDescent="0.15">
      <c r="E397" s="185"/>
      <c r="F397" s="185"/>
      <c r="G397" s="182"/>
      <c r="H397" s="182"/>
      <c r="I397" s="182"/>
      <c r="J397" s="182"/>
      <c r="K397" s="182"/>
      <c r="L397" s="182"/>
      <c r="M397" s="182"/>
      <c r="N397" s="182"/>
      <c r="O397" s="18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185"/>
      <c r="AP397" s="185"/>
      <c r="AQ397" s="185"/>
      <c r="AR397" s="185"/>
    </row>
    <row r="398" spans="5:45" ht="16.5" customHeight="1" x14ac:dyDescent="0.15">
      <c r="E398" s="185"/>
      <c r="F398" s="185" t="s">
        <v>54</v>
      </c>
      <c r="G398" s="185"/>
      <c r="H398" s="182"/>
      <c r="I398" s="182"/>
      <c r="J398" s="182"/>
      <c r="K398" s="182"/>
      <c r="L398" s="182"/>
      <c r="M398" s="182"/>
      <c r="N398" s="182"/>
      <c r="O398" s="185"/>
      <c r="P398" s="55"/>
      <c r="Q398" s="18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185"/>
      <c r="AP398" s="185"/>
      <c r="AQ398" s="185"/>
      <c r="AR398" s="185"/>
    </row>
    <row r="399" spans="5:45" ht="16.5" customHeight="1" x14ac:dyDescent="0.15">
      <c r="E399" s="185"/>
      <c r="F399" s="185"/>
      <c r="G399" s="185" t="s">
        <v>55</v>
      </c>
      <c r="H399" s="185" t="s">
        <v>21</v>
      </c>
      <c r="I399" s="182"/>
      <c r="J399" s="182"/>
      <c r="K399" s="182"/>
      <c r="L399" s="182"/>
      <c r="M399" s="182"/>
      <c r="N399" s="182"/>
      <c r="O399" s="18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185"/>
      <c r="AP399" s="185"/>
      <c r="AQ399" s="185"/>
      <c r="AR399" s="185"/>
    </row>
    <row r="400" spans="5:45" ht="16.5" customHeight="1" x14ac:dyDescent="0.15">
      <c r="E400" s="185"/>
      <c r="F400" s="185"/>
      <c r="G400" s="185" t="s">
        <v>22</v>
      </c>
      <c r="H400" s="185" t="s">
        <v>23</v>
      </c>
      <c r="I400" s="182"/>
      <c r="J400" s="182"/>
      <c r="K400" s="182"/>
      <c r="L400" s="182"/>
      <c r="M400" s="182"/>
      <c r="N400" s="182"/>
      <c r="O400" s="18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185"/>
      <c r="AP400" s="185"/>
      <c r="AQ400" s="185"/>
      <c r="AR400" s="185"/>
    </row>
    <row r="401" spans="5:52" ht="16.5" customHeight="1" x14ac:dyDescent="0.15">
      <c r="E401" s="185"/>
      <c r="F401" s="185"/>
      <c r="G401" s="185" t="s">
        <v>24</v>
      </c>
      <c r="H401" s="185" t="s">
        <v>25</v>
      </c>
      <c r="I401" s="185"/>
      <c r="J401" s="185"/>
      <c r="K401" s="185"/>
      <c r="L401" s="185"/>
      <c r="M401" s="185"/>
      <c r="N401" s="185"/>
      <c r="O401" s="185"/>
      <c r="P401" s="185"/>
      <c r="Q401" s="185"/>
      <c r="R401" s="185"/>
      <c r="S401" s="185"/>
      <c r="T401" s="185"/>
      <c r="U401" s="185"/>
      <c r="V401" s="185"/>
      <c r="W401" s="185"/>
      <c r="X401" s="185"/>
      <c r="Y401" s="185"/>
      <c r="Z401" s="185"/>
      <c r="AA401" s="185"/>
      <c r="AB401" s="185"/>
      <c r="AC401" s="185"/>
      <c r="AD401" s="185"/>
      <c r="AE401" s="185"/>
      <c r="AF401" s="185"/>
      <c r="AG401" s="185"/>
      <c r="AH401" s="185"/>
      <c r="AI401" s="185"/>
      <c r="AJ401" s="185"/>
      <c r="AK401" s="185"/>
      <c r="AL401" s="185"/>
      <c r="AM401" s="185"/>
      <c r="AN401" s="185"/>
      <c r="AO401" s="185"/>
      <c r="AP401" s="185"/>
      <c r="AQ401" s="185"/>
      <c r="AR401" s="185"/>
    </row>
    <row r="402" spans="5:52" ht="13.5" customHeight="1" x14ac:dyDescent="0.15">
      <c r="E402" s="185"/>
      <c r="F402" s="185"/>
      <c r="G402" s="185" t="s">
        <v>46</v>
      </c>
      <c r="H402" s="305" t="s">
        <v>484</v>
      </c>
      <c r="I402" s="305"/>
      <c r="J402" s="305"/>
      <c r="K402" s="305"/>
      <c r="L402" s="305"/>
      <c r="M402" s="305"/>
      <c r="N402" s="305"/>
      <c r="O402" s="305"/>
      <c r="P402" s="305"/>
      <c r="Q402" s="305"/>
      <c r="R402" s="305"/>
      <c r="S402" s="305"/>
      <c r="T402" s="305"/>
      <c r="U402" s="305"/>
      <c r="V402" s="305"/>
      <c r="W402" s="305"/>
      <c r="X402" s="305"/>
      <c r="Y402" s="305"/>
      <c r="Z402" s="305"/>
      <c r="AA402" s="305"/>
      <c r="AB402" s="305"/>
      <c r="AC402" s="305"/>
      <c r="AD402" s="305"/>
      <c r="AE402" s="305"/>
      <c r="AF402" s="305"/>
      <c r="AG402" s="305"/>
      <c r="AH402" s="305"/>
      <c r="AI402" s="305"/>
      <c r="AJ402" s="305"/>
      <c r="AK402" s="305"/>
      <c r="AL402" s="305"/>
      <c r="AM402" s="305"/>
      <c r="AN402" s="305"/>
      <c r="AO402" s="305"/>
      <c r="AP402" s="185"/>
      <c r="AQ402" s="185"/>
      <c r="AR402" s="185"/>
    </row>
    <row r="403" spans="5:52" ht="16.5" customHeight="1" x14ac:dyDescent="0.15">
      <c r="E403" s="185"/>
      <c r="F403" s="185"/>
      <c r="G403" s="185"/>
      <c r="H403" s="181"/>
      <c r="I403" s="181"/>
      <c r="J403" s="181"/>
      <c r="K403" s="181"/>
      <c r="L403" s="181"/>
      <c r="M403" s="181"/>
      <c r="N403" s="181"/>
      <c r="O403" s="181"/>
      <c r="P403" s="181"/>
      <c r="Q403" s="181"/>
      <c r="R403" s="181"/>
      <c r="S403" s="181"/>
      <c r="T403" s="181"/>
      <c r="U403" s="181"/>
      <c r="V403" s="181"/>
      <c r="W403" s="181"/>
      <c r="X403" s="181"/>
      <c r="Y403" s="181"/>
      <c r="Z403" s="181"/>
      <c r="AA403" s="181"/>
      <c r="AB403" s="181"/>
      <c r="AC403" s="181"/>
      <c r="AD403" s="181"/>
      <c r="AE403" s="181"/>
      <c r="AF403" s="181"/>
      <c r="AG403" s="181"/>
      <c r="AH403" s="181"/>
      <c r="AI403" s="181"/>
      <c r="AJ403" s="181"/>
      <c r="AK403" s="181"/>
      <c r="AL403" s="181"/>
      <c r="AM403" s="181"/>
      <c r="AN403" s="181"/>
      <c r="AO403" s="181"/>
      <c r="AP403" s="185"/>
      <c r="AQ403" s="185"/>
      <c r="AR403" s="185"/>
    </row>
    <row r="404" spans="5:52" ht="16.5" customHeight="1" x14ac:dyDescent="0.15">
      <c r="E404" s="185"/>
      <c r="F404" s="185"/>
      <c r="G404" s="185"/>
      <c r="H404" s="185"/>
      <c r="I404" s="185"/>
      <c r="J404" s="185"/>
      <c r="K404" s="185"/>
      <c r="L404" s="185"/>
      <c r="M404" s="185"/>
      <c r="N404" s="185"/>
      <c r="O404" s="185"/>
      <c r="P404" s="185"/>
      <c r="Q404" s="185"/>
      <c r="R404" s="185"/>
      <c r="S404" s="185"/>
      <c r="T404" s="185"/>
      <c r="U404" s="185"/>
      <c r="V404" s="185"/>
      <c r="W404" s="185"/>
      <c r="X404" s="185"/>
      <c r="Y404" s="185"/>
      <c r="Z404" s="185"/>
      <c r="AA404" s="185"/>
      <c r="AB404" s="185"/>
      <c r="AC404" s="185"/>
      <c r="AD404" s="185"/>
      <c r="AE404" s="185"/>
      <c r="AF404" s="185"/>
      <c r="AG404" s="185"/>
      <c r="AH404" s="185"/>
      <c r="AI404" s="185"/>
      <c r="AJ404" s="185"/>
      <c r="AK404" s="185"/>
      <c r="AL404" s="185"/>
      <c r="AM404" s="185"/>
      <c r="AN404" s="185"/>
      <c r="AO404" s="185"/>
      <c r="AP404" s="185"/>
      <c r="AQ404" s="185"/>
      <c r="AR404" s="185"/>
    </row>
    <row r="405" spans="5:52" ht="16.5" customHeight="1" x14ac:dyDescent="0.15">
      <c r="E405" s="185"/>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32"/>
      <c r="AF405" s="32"/>
      <c r="AG405" s="32"/>
      <c r="AH405" s="32"/>
      <c r="AI405" s="32"/>
      <c r="AJ405" s="32"/>
      <c r="AK405" s="32"/>
      <c r="AL405" s="32"/>
      <c r="AM405" s="32"/>
      <c r="AN405" s="32"/>
      <c r="AO405" s="185"/>
      <c r="AP405" s="185"/>
      <c r="AQ405" s="185"/>
      <c r="AR405" s="185"/>
    </row>
    <row r="406" spans="5:52" ht="16.5" customHeight="1" x14ac:dyDescent="0.15">
      <c r="E406" s="185"/>
      <c r="F406" s="595"/>
      <c r="G406" s="595"/>
      <c r="H406" s="595"/>
      <c r="I406" s="596"/>
      <c r="J406" s="596"/>
      <c r="K406" s="596"/>
      <c r="L406" s="596"/>
      <c r="M406" s="596"/>
      <c r="N406" s="596"/>
      <c r="O406" s="596"/>
      <c r="P406" s="596"/>
      <c r="Q406" s="596"/>
      <c r="R406" s="596"/>
      <c r="S406" s="596"/>
      <c r="T406" s="596"/>
      <c r="U406" s="596"/>
      <c r="V406" s="596"/>
      <c r="W406" s="596"/>
      <c r="X406" s="596"/>
      <c r="Y406" s="596"/>
      <c r="Z406" s="596"/>
      <c r="AA406" s="596"/>
      <c r="AB406" s="596"/>
      <c r="AC406" s="596"/>
      <c r="AD406" s="596"/>
      <c r="AE406" s="596"/>
      <c r="AF406" s="596"/>
      <c r="AG406" s="596"/>
      <c r="AH406" s="596"/>
      <c r="AI406" s="596"/>
      <c r="AJ406" s="596"/>
      <c r="AK406" s="596"/>
      <c r="AL406" s="596"/>
      <c r="AM406" s="596"/>
      <c r="AN406" s="58"/>
      <c r="AO406" s="185"/>
      <c r="AP406" s="185"/>
      <c r="AQ406" s="185"/>
      <c r="AR406" s="185"/>
      <c r="AZ406" s="141" t="s">
        <v>300</v>
      </c>
    </row>
    <row r="407" spans="5:52" ht="7.5" customHeight="1" x14ac:dyDescent="0.15">
      <c r="E407" s="185"/>
      <c r="F407" s="199"/>
      <c r="G407" s="199"/>
      <c r="H407" s="199"/>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185"/>
      <c r="AP407" s="185"/>
      <c r="AQ407" s="185"/>
      <c r="AR407" s="185"/>
    </row>
    <row r="408" spans="5:52" ht="16.5" customHeight="1" x14ac:dyDescent="0.15">
      <c r="E408" s="185"/>
      <c r="F408" s="185"/>
      <c r="G408" s="199"/>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185"/>
      <c r="AP408" s="185"/>
      <c r="AQ408" s="185"/>
      <c r="AR408" s="185"/>
    </row>
    <row r="409" spans="5:52" ht="13.5" customHeight="1" x14ac:dyDescent="0.15">
      <c r="E409" s="185"/>
      <c r="F409" s="185"/>
      <c r="G409" s="305"/>
      <c r="H409" s="305"/>
      <c r="I409" s="305"/>
      <c r="J409" s="305"/>
      <c r="K409" s="305"/>
      <c r="L409" s="305"/>
      <c r="M409" s="305"/>
      <c r="N409" s="305"/>
      <c r="O409" s="305"/>
      <c r="P409" s="305"/>
      <c r="Q409" s="305"/>
      <c r="R409" s="305"/>
      <c r="S409" s="305"/>
      <c r="T409" s="305"/>
      <c r="U409" s="305"/>
      <c r="V409" s="305"/>
      <c r="W409" s="305"/>
      <c r="X409" s="305"/>
      <c r="Y409" s="305"/>
      <c r="Z409" s="305"/>
      <c r="AA409" s="305"/>
      <c r="AB409" s="305"/>
      <c r="AC409" s="305"/>
      <c r="AD409" s="305"/>
      <c r="AE409" s="305"/>
      <c r="AF409" s="305"/>
      <c r="AG409" s="305"/>
      <c r="AH409" s="305"/>
      <c r="AI409" s="305"/>
      <c r="AJ409" s="305"/>
      <c r="AK409" s="305"/>
      <c r="AL409" s="305"/>
      <c r="AM409" s="305"/>
      <c r="AN409" s="305"/>
      <c r="AO409" s="305"/>
      <c r="AP409" s="185"/>
      <c r="AQ409" s="185"/>
      <c r="AR409" s="185"/>
    </row>
    <row r="410" spans="5:52" ht="13.5" customHeight="1" x14ac:dyDescent="0.15">
      <c r="E410" s="185"/>
      <c r="F410" s="185"/>
      <c r="G410" s="305"/>
      <c r="H410" s="305"/>
      <c r="I410" s="305"/>
      <c r="J410" s="305"/>
      <c r="K410" s="305"/>
      <c r="L410" s="305"/>
      <c r="M410" s="305"/>
      <c r="N410" s="305"/>
      <c r="O410" s="305"/>
      <c r="P410" s="305"/>
      <c r="Q410" s="305"/>
      <c r="R410" s="305"/>
      <c r="S410" s="305"/>
      <c r="T410" s="305"/>
      <c r="U410" s="305"/>
      <c r="V410" s="305"/>
      <c r="W410" s="305"/>
      <c r="X410" s="305"/>
      <c r="Y410" s="305"/>
      <c r="Z410" s="305"/>
      <c r="AA410" s="305"/>
      <c r="AB410" s="305"/>
      <c r="AC410" s="305"/>
      <c r="AD410" s="305"/>
      <c r="AE410" s="305"/>
      <c r="AF410" s="305"/>
      <c r="AG410" s="305"/>
      <c r="AH410" s="305"/>
      <c r="AI410" s="305"/>
      <c r="AJ410" s="305"/>
      <c r="AK410" s="305"/>
      <c r="AL410" s="305"/>
      <c r="AM410" s="305"/>
      <c r="AN410" s="305"/>
      <c r="AO410" s="305"/>
      <c r="AP410" s="185"/>
      <c r="AQ410" s="185"/>
      <c r="AR410" s="185"/>
    </row>
    <row r="411" spans="5:52" ht="16.5" customHeight="1" x14ac:dyDescent="0.15">
      <c r="E411" s="185"/>
      <c r="F411" s="185"/>
      <c r="G411" s="185"/>
      <c r="H411" s="185"/>
      <c r="I411" s="185"/>
      <c r="J411" s="185"/>
      <c r="K411" s="185"/>
      <c r="L411" s="185"/>
      <c r="M411" s="185"/>
      <c r="N411" s="185"/>
      <c r="O411" s="185"/>
      <c r="P411" s="185"/>
      <c r="Q411" s="185"/>
      <c r="R411" s="185"/>
      <c r="S411" s="185"/>
      <c r="T411" s="185"/>
      <c r="U411" s="185"/>
      <c r="V411" s="185"/>
      <c r="W411" s="185"/>
      <c r="X411" s="185"/>
      <c r="Y411" s="185"/>
      <c r="Z411" s="185"/>
      <c r="AA411" s="185"/>
      <c r="AB411" s="185"/>
      <c r="AC411" s="185"/>
      <c r="AD411" s="185"/>
      <c r="AE411" s="185"/>
      <c r="AF411" s="185"/>
      <c r="AG411" s="185"/>
      <c r="AH411" s="185"/>
      <c r="AI411" s="185"/>
      <c r="AJ411" s="185"/>
      <c r="AK411" s="185"/>
      <c r="AL411" s="185"/>
      <c r="AM411" s="185"/>
      <c r="AN411" s="185"/>
      <c r="AO411" s="185"/>
      <c r="AP411" s="185"/>
      <c r="AQ411" s="185"/>
      <c r="AR411" s="185"/>
    </row>
    <row r="412" spans="5:52" ht="16.5" customHeight="1" x14ac:dyDescent="0.15">
      <c r="F412" s="1" t="s">
        <v>566</v>
      </c>
      <c r="R412" s="629"/>
      <c r="S412" s="629"/>
      <c r="T412" s="629"/>
      <c r="U412" s="629"/>
      <c r="V412" s="629"/>
      <c r="W412" s="629"/>
      <c r="X412" s="629"/>
      <c r="Y412" s="629"/>
      <c r="Z412" s="629"/>
      <c r="AA412" s="629"/>
      <c r="AB412" s="629"/>
      <c r="AC412" s="629"/>
      <c r="AD412" s="629"/>
      <c r="AE412" s="629"/>
      <c r="AF412" s="629"/>
      <c r="AG412" s="629"/>
      <c r="AH412" s="629"/>
      <c r="AI412" s="629"/>
      <c r="AJ412" s="629"/>
      <c r="AK412" s="629"/>
      <c r="AL412" s="629"/>
      <c r="AM412" s="629"/>
      <c r="AN412" s="629"/>
      <c r="AO412" s="629"/>
      <c r="AT412" s="238" t="str">
        <f>IF(AT414="","エラーなし","")</f>
        <v/>
      </c>
    </row>
    <row r="413" spans="5:52" ht="7.5" customHeight="1" x14ac:dyDescent="0.15"/>
    <row r="414" spans="5:52" ht="33" customHeight="1" x14ac:dyDescent="0.15">
      <c r="E414" s="185"/>
      <c r="F414" s="584"/>
      <c r="G414" s="585"/>
      <c r="H414" s="585"/>
      <c r="I414" s="598" t="s">
        <v>516</v>
      </c>
      <c r="J414" s="599"/>
      <c r="K414" s="599"/>
      <c r="L414" s="599"/>
      <c r="M414" s="599"/>
      <c r="N414" s="599"/>
      <c r="O414" s="599"/>
      <c r="P414" s="599"/>
      <c r="Q414" s="599"/>
      <c r="R414" s="599"/>
      <c r="S414" s="599"/>
      <c r="T414" s="599"/>
      <c r="U414" s="599"/>
      <c r="V414" s="599"/>
      <c r="W414" s="599"/>
      <c r="X414" s="599"/>
      <c r="Y414" s="599"/>
      <c r="Z414" s="599"/>
      <c r="AA414" s="599"/>
      <c r="AB414" s="599"/>
      <c r="AC414" s="599"/>
      <c r="AD414" s="599"/>
      <c r="AE414" s="599"/>
      <c r="AF414" s="599"/>
      <c r="AG414" s="599"/>
      <c r="AH414" s="599"/>
      <c r="AI414" s="599"/>
      <c r="AJ414" s="599"/>
      <c r="AK414" s="599"/>
      <c r="AL414" s="599"/>
      <c r="AM414" s="599"/>
      <c r="AN414" s="599"/>
      <c r="AO414" s="600"/>
      <c r="AP414" s="185"/>
      <c r="AQ414" s="185"/>
      <c r="AR414" s="185"/>
      <c r="AT414" s="665" t="str">
        <f>IF(AND(BB426="",BB427=""),"",IF(BB427="",BB426,BB427))</f>
        <v>←いずれかの欄に○印をご記載下さい！</v>
      </c>
      <c r="AW414" s="236" t="str">
        <f>IF(F414="○",1,"")</f>
        <v/>
      </c>
    </row>
    <row r="415" spans="5:52" ht="33" customHeight="1" x14ac:dyDescent="0.15">
      <c r="E415" s="185"/>
      <c r="F415" s="584"/>
      <c r="G415" s="585"/>
      <c r="H415" s="601"/>
      <c r="I415" s="247" t="s">
        <v>564</v>
      </c>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c r="AG415" s="184"/>
      <c r="AH415" s="184"/>
      <c r="AI415" s="184"/>
      <c r="AJ415" s="184"/>
      <c r="AK415" s="184"/>
      <c r="AL415" s="184"/>
      <c r="AM415" s="184"/>
      <c r="AN415" s="184"/>
      <c r="AO415" s="248"/>
      <c r="AP415" s="185"/>
      <c r="AQ415" s="185"/>
      <c r="AR415" s="185"/>
      <c r="AT415" s="665"/>
      <c r="AW415" s="236" t="str">
        <f>IF(F415="○",1,"")</f>
        <v/>
      </c>
    </row>
    <row r="416" spans="5:52" ht="33" customHeight="1" x14ac:dyDescent="0.15">
      <c r="E416" s="185"/>
      <c r="F416" s="584"/>
      <c r="G416" s="585"/>
      <c r="H416" s="585"/>
      <c r="I416" s="598" t="s">
        <v>551</v>
      </c>
      <c r="J416" s="599"/>
      <c r="K416" s="599"/>
      <c r="L416" s="599"/>
      <c r="M416" s="599"/>
      <c r="N416" s="599"/>
      <c r="O416" s="599"/>
      <c r="P416" s="599"/>
      <c r="Q416" s="599"/>
      <c r="R416" s="599"/>
      <c r="S416" s="599"/>
      <c r="T416" s="599"/>
      <c r="U416" s="599"/>
      <c r="V416" s="599"/>
      <c r="W416" s="599"/>
      <c r="X416" s="599"/>
      <c r="Y416" s="599"/>
      <c r="Z416" s="599"/>
      <c r="AA416" s="599"/>
      <c r="AB416" s="599"/>
      <c r="AC416" s="599"/>
      <c r="AD416" s="599"/>
      <c r="AE416" s="599"/>
      <c r="AF416" s="599"/>
      <c r="AG416" s="599"/>
      <c r="AH416" s="599"/>
      <c r="AI416" s="599"/>
      <c r="AJ416" s="599"/>
      <c r="AK416" s="599"/>
      <c r="AL416" s="599"/>
      <c r="AM416" s="599"/>
      <c r="AN416" s="599"/>
      <c r="AO416" s="600"/>
      <c r="AP416" s="185"/>
      <c r="AQ416" s="185"/>
      <c r="AR416" s="185"/>
      <c r="AT416" s="666"/>
      <c r="AW416" s="236" t="str">
        <f t="shared" ref="AW416:AW427" si="130">IF(F416="○",1,"")</f>
        <v/>
      </c>
    </row>
    <row r="417" spans="5:55" ht="33" customHeight="1" x14ac:dyDescent="0.15">
      <c r="E417" s="185"/>
      <c r="F417" s="584"/>
      <c r="G417" s="585"/>
      <c r="H417" s="585"/>
      <c r="I417" s="598" t="s">
        <v>552</v>
      </c>
      <c r="J417" s="599"/>
      <c r="K417" s="599"/>
      <c r="L417" s="599"/>
      <c r="M417" s="599"/>
      <c r="N417" s="599"/>
      <c r="O417" s="599"/>
      <c r="P417" s="599"/>
      <c r="Q417" s="599"/>
      <c r="R417" s="599"/>
      <c r="S417" s="599"/>
      <c r="T417" s="599"/>
      <c r="U417" s="599"/>
      <c r="V417" s="599"/>
      <c r="W417" s="599"/>
      <c r="X417" s="599"/>
      <c r="Y417" s="599"/>
      <c r="Z417" s="599"/>
      <c r="AA417" s="599"/>
      <c r="AB417" s="599"/>
      <c r="AC417" s="599"/>
      <c r="AD417" s="599"/>
      <c r="AE417" s="599"/>
      <c r="AF417" s="599"/>
      <c r="AG417" s="599"/>
      <c r="AH417" s="599"/>
      <c r="AI417" s="599"/>
      <c r="AJ417" s="599"/>
      <c r="AK417" s="599"/>
      <c r="AL417" s="599"/>
      <c r="AM417" s="599"/>
      <c r="AN417" s="599"/>
      <c r="AO417" s="600"/>
      <c r="AP417" s="185"/>
      <c r="AQ417" s="185"/>
      <c r="AR417" s="185"/>
      <c r="AT417" s="666"/>
      <c r="AW417" s="236" t="str">
        <f t="shared" si="130"/>
        <v/>
      </c>
    </row>
    <row r="418" spans="5:55" ht="33" customHeight="1" x14ac:dyDescent="0.15">
      <c r="E418" s="185"/>
      <c r="F418" s="584"/>
      <c r="G418" s="585"/>
      <c r="H418" s="585"/>
      <c r="I418" s="598" t="s">
        <v>553</v>
      </c>
      <c r="J418" s="599"/>
      <c r="K418" s="599"/>
      <c r="L418" s="599"/>
      <c r="M418" s="599"/>
      <c r="N418" s="599"/>
      <c r="O418" s="599"/>
      <c r="P418" s="599"/>
      <c r="Q418" s="599"/>
      <c r="R418" s="599"/>
      <c r="S418" s="599"/>
      <c r="T418" s="599"/>
      <c r="U418" s="599"/>
      <c r="V418" s="599"/>
      <c r="W418" s="599"/>
      <c r="X418" s="599"/>
      <c r="Y418" s="599"/>
      <c r="Z418" s="599"/>
      <c r="AA418" s="599"/>
      <c r="AB418" s="599"/>
      <c r="AC418" s="599"/>
      <c r="AD418" s="599"/>
      <c r="AE418" s="599"/>
      <c r="AF418" s="599"/>
      <c r="AG418" s="599"/>
      <c r="AH418" s="599"/>
      <c r="AI418" s="599"/>
      <c r="AJ418" s="599"/>
      <c r="AK418" s="599"/>
      <c r="AL418" s="599"/>
      <c r="AM418" s="599"/>
      <c r="AN418" s="599"/>
      <c r="AO418" s="600"/>
      <c r="AP418" s="185"/>
      <c r="AQ418" s="185"/>
      <c r="AR418" s="185"/>
      <c r="AT418" s="666"/>
      <c r="AW418" s="236" t="str">
        <f t="shared" si="130"/>
        <v/>
      </c>
    </row>
    <row r="419" spans="5:55" ht="33" customHeight="1" x14ac:dyDescent="0.15">
      <c r="E419" s="185"/>
      <c r="F419" s="584"/>
      <c r="G419" s="585"/>
      <c r="H419" s="585"/>
      <c r="I419" s="598" t="s">
        <v>554</v>
      </c>
      <c r="J419" s="599"/>
      <c r="K419" s="599"/>
      <c r="L419" s="599"/>
      <c r="M419" s="599"/>
      <c r="N419" s="599"/>
      <c r="O419" s="599"/>
      <c r="P419" s="599"/>
      <c r="Q419" s="599"/>
      <c r="R419" s="599"/>
      <c r="S419" s="599"/>
      <c r="T419" s="599"/>
      <c r="U419" s="599"/>
      <c r="V419" s="599"/>
      <c r="W419" s="599"/>
      <c r="X419" s="599"/>
      <c r="Y419" s="599"/>
      <c r="Z419" s="599"/>
      <c r="AA419" s="599"/>
      <c r="AB419" s="599"/>
      <c r="AC419" s="599"/>
      <c r="AD419" s="599"/>
      <c r="AE419" s="599"/>
      <c r="AF419" s="599"/>
      <c r="AG419" s="599"/>
      <c r="AH419" s="599"/>
      <c r="AI419" s="599"/>
      <c r="AJ419" s="599"/>
      <c r="AK419" s="599"/>
      <c r="AL419" s="599"/>
      <c r="AM419" s="599"/>
      <c r="AN419" s="599"/>
      <c r="AO419" s="600"/>
      <c r="AP419" s="185"/>
      <c r="AQ419" s="185"/>
      <c r="AR419" s="185"/>
      <c r="AT419" s="666"/>
      <c r="AW419" s="236" t="str">
        <f t="shared" si="130"/>
        <v/>
      </c>
    </row>
    <row r="420" spans="5:55" ht="33" customHeight="1" x14ac:dyDescent="0.15">
      <c r="E420" s="185"/>
      <c r="F420" s="584"/>
      <c r="G420" s="585"/>
      <c r="H420" s="585"/>
      <c r="I420" s="657" t="s">
        <v>555</v>
      </c>
      <c r="J420" s="599"/>
      <c r="K420" s="599"/>
      <c r="L420" s="599"/>
      <c r="M420" s="599"/>
      <c r="N420" s="599"/>
      <c r="O420" s="599"/>
      <c r="P420" s="599"/>
      <c r="Q420" s="599"/>
      <c r="R420" s="599"/>
      <c r="S420" s="599"/>
      <c r="T420" s="599"/>
      <c r="U420" s="599"/>
      <c r="V420" s="599"/>
      <c r="W420" s="599"/>
      <c r="X420" s="599"/>
      <c r="Y420" s="599"/>
      <c r="Z420" s="599"/>
      <c r="AA420" s="599"/>
      <c r="AB420" s="599"/>
      <c r="AC420" s="599"/>
      <c r="AD420" s="599"/>
      <c r="AE420" s="599"/>
      <c r="AF420" s="599"/>
      <c r="AG420" s="599"/>
      <c r="AH420" s="599"/>
      <c r="AI420" s="599"/>
      <c r="AJ420" s="599"/>
      <c r="AK420" s="599"/>
      <c r="AL420" s="599"/>
      <c r="AM420" s="599"/>
      <c r="AN420" s="599"/>
      <c r="AO420" s="600"/>
      <c r="AP420" s="185"/>
      <c r="AQ420" s="185"/>
      <c r="AR420" s="185"/>
      <c r="AT420" s="666"/>
      <c r="AW420" s="236" t="str">
        <f t="shared" si="130"/>
        <v/>
      </c>
    </row>
    <row r="421" spans="5:55" ht="33" customHeight="1" x14ac:dyDescent="0.15">
      <c r="E421" s="185"/>
      <c r="F421" s="584"/>
      <c r="G421" s="585"/>
      <c r="H421" s="585"/>
      <c r="I421" s="661" t="s">
        <v>556</v>
      </c>
      <c r="J421" s="662"/>
      <c r="K421" s="662"/>
      <c r="L421" s="662"/>
      <c r="M421" s="662"/>
      <c r="N421" s="662"/>
      <c r="O421" s="662"/>
      <c r="P421" s="662"/>
      <c r="Q421" s="662"/>
      <c r="R421" s="662"/>
      <c r="S421" s="662"/>
      <c r="T421" s="662"/>
      <c r="U421" s="662"/>
      <c r="V421" s="662"/>
      <c r="W421" s="662"/>
      <c r="X421" s="662"/>
      <c r="Y421" s="662"/>
      <c r="Z421" s="662"/>
      <c r="AA421" s="662"/>
      <c r="AB421" s="662"/>
      <c r="AC421" s="662"/>
      <c r="AD421" s="662"/>
      <c r="AE421" s="662"/>
      <c r="AF421" s="662"/>
      <c r="AG421" s="662"/>
      <c r="AH421" s="662"/>
      <c r="AI421" s="662"/>
      <c r="AJ421" s="662"/>
      <c r="AK421" s="662"/>
      <c r="AL421" s="662"/>
      <c r="AM421" s="662"/>
      <c r="AN421" s="662"/>
      <c r="AO421" s="663"/>
      <c r="AP421" s="185"/>
      <c r="AQ421" s="185"/>
      <c r="AR421" s="185"/>
      <c r="AT421" s="666"/>
      <c r="AW421" s="236" t="str">
        <f t="shared" si="130"/>
        <v/>
      </c>
    </row>
    <row r="422" spans="5:55" ht="33" customHeight="1" x14ac:dyDescent="0.15">
      <c r="E422" s="185"/>
      <c r="F422" s="584"/>
      <c r="G422" s="585"/>
      <c r="H422" s="585"/>
      <c r="I422" s="657" t="s">
        <v>557</v>
      </c>
      <c r="J422" s="599"/>
      <c r="K422" s="599"/>
      <c r="L422" s="599"/>
      <c r="M422" s="599"/>
      <c r="N422" s="599"/>
      <c r="O422" s="599"/>
      <c r="P422" s="599"/>
      <c r="Q422" s="599"/>
      <c r="R422" s="599"/>
      <c r="S422" s="599"/>
      <c r="T422" s="599"/>
      <c r="U422" s="599"/>
      <c r="V422" s="599"/>
      <c r="W422" s="599"/>
      <c r="X422" s="599"/>
      <c r="Y422" s="599"/>
      <c r="Z422" s="599"/>
      <c r="AA422" s="599"/>
      <c r="AB422" s="599"/>
      <c r="AC422" s="599"/>
      <c r="AD422" s="599"/>
      <c r="AE422" s="599"/>
      <c r="AF422" s="599"/>
      <c r="AG422" s="599"/>
      <c r="AH422" s="599"/>
      <c r="AI422" s="599"/>
      <c r="AJ422" s="599"/>
      <c r="AK422" s="599"/>
      <c r="AL422" s="599"/>
      <c r="AM422" s="599"/>
      <c r="AN422" s="599"/>
      <c r="AO422" s="600"/>
      <c r="AP422" s="185"/>
      <c r="AQ422" s="185"/>
      <c r="AR422" s="185"/>
      <c r="AT422" s="666"/>
      <c r="AW422" s="236" t="str">
        <f t="shared" si="130"/>
        <v/>
      </c>
    </row>
    <row r="423" spans="5:55" ht="33" customHeight="1" x14ac:dyDescent="0.15">
      <c r="E423" s="185"/>
      <c r="F423" s="584"/>
      <c r="G423" s="585"/>
      <c r="H423" s="585"/>
      <c r="I423" s="657" t="s">
        <v>558</v>
      </c>
      <c r="J423" s="674"/>
      <c r="K423" s="674"/>
      <c r="L423" s="674"/>
      <c r="M423" s="674"/>
      <c r="N423" s="674"/>
      <c r="O423" s="674"/>
      <c r="P423" s="674"/>
      <c r="Q423" s="674"/>
      <c r="R423" s="674"/>
      <c r="S423" s="674"/>
      <c r="T423" s="674"/>
      <c r="U423" s="674"/>
      <c r="V423" s="674"/>
      <c r="W423" s="674"/>
      <c r="X423" s="674"/>
      <c r="Y423" s="674"/>
      <c r="Z423" s="674"/>
      <c r="AA423" s="674"/>
      <c r="AB423" s="674"/>
      <c r="AC423" s="674"/>
      <c r="AD423" s="674"/>
      <c r="AE423" s="674"/>
      <c r="AF423" s="674"/>
      <c r="AG423" s="674"/>
      <c r="AH423" s="674"/>
      <c r="AI423" s="674"/>
      <c r="AJ423" s="674"/>
      <c r="AK423" s="674"/>
      <c r="AL423" s="674"/>
      <c r="AM423" s="674"/>
      <c r="AN423" s="674"/>
      <c r="AO423" s="675"/>
      <c r="AP423" s="185"/>
      <c r="AQ423" s="185"/>
      <c r="AR423" s="185"/>
      <c r="AT423" s="666"/>
      <c r="AW423" s="236" t="str">
        <f t="shared" si="130"/>
        <v/>
      </c>
    </row>
    <row r="424" spans="5:55" ht="33" customHeight="1" x14ac:dyDescent="0.15">
      <c r="E424" s="185"/>
      <c r="F424" s="584"/>
      <c r="G424" s="585"/>
      <c r="H424" s="585"/>
      <c r="I424" s="598" t="s">
        <v>559</v>
      </c>
      <c r="J424" s="599"/>
      <c r="K424" s="599"/>
      <c r="L424" s="599"/>
      <c r="M424" s="599"/>
      <c r="N424" s="599"/>
      <c r="O424" s="599"/>
      <c r="P424" s="599"/>
      <c r="Q424" s="599"/>
      <c r="R424" s="599"/>
      <c r="S424" s="599"/>
      <c r="T424" s="599"/>
      <c r="U424" s="599"/>
      <c r="V424" s="599"/>
      <c r="W424" s="599"/>
      <c r="X424" s="599"/>
      <c r="Y424" s="599"/>
      <c r="Z424" s="599"/>
      <c r="AA424" s="599"/>
      <c r="AB424" s="599"/>
      <c r="AC424" s="599"/>
      <c r="AD424" s="599"/>
      <c r="AE424" s="599"/>
      <c r="AF424" s="599"/>
      <c r="AG424" s="599"/>
      <c r="AH424" s="599"/>
      <c r="AI424" s="599"/>
      <c r="AJ424" s="599"/>
      <c r="AK424" s="599"/>
      <c r="AL424" s="599"/>
      <c r="AM424" s="599"/>
      <c r="AN424" s="599"/>
      <c r="AO424" s="600"/>
      <c r="AP424" s="185"/>
      <c r="AQ424" s="185"/>
      <c r="AR424" s="185"/>
      <c r="AT424" s="666"/>
      <c r="AW424" s="236" t="str">
        <f t="shared" si="130"/>
        <v/>
      </c>
    </row>
    <row r="425" spans="5:55" ht="33" customHeight="1" thickBot="1" x14ac:dyDescent="0.2">
      <c r="E425" s="185"/>
      <c r="F425" s="584"/>
      <c r="G425" s="585"/>
      <c r="H425" s="585"/>
      <c r="I425" s="598" t="s">
        <v>560</v>
      </c>
      <c r="J425" s="599"/>
      <c r="K425" s="599"/>
      <c r="L425" s="599"/>
      <c r="M425" s="599"/>
      <c r="N425" s="599"/>
      <c r="O425" s="599"/>
      <c r="P425" s="599"/>
      <c r="Q425" s="599"/>
      <c r="R425" s="599"/>
      <c r="S425" s="599"/>
      <c r="T425" s="599"/>
      <c r="U425" s="599"/>
      <c r="V425" s="599"/>
      <c r="W425" s="599"/>
      <c r="X425" s="599"/>
      <c r="Y425" s="599"/>
      <c r="Z425" s="599"/>
      <c r="AA425" s="599"/>
      <c r="AB425" s="599"/>
      <c r="AC425" s="599"/>
      <c r="AD425" s="599"/>
      <c r="AE425" s="599"/>
      <c r="AF425" s="599"/>
      <c r="AG425" s="599"/>
      <c r="AH425" s="599"/>
      <c r="AI425" s="599"/>
      <c r="AJ425" s="599"/>
      <c r="AK425" s="599"/>
      <c r="AL425" s="599"/>
      <c r="AM425" s="599"/>
      <c r="AN425" s="599"/>
      <c r="AO425" s="600"/>
      <c r="AP425" s="185"/>
      <c r="AQ425" s="185"/>
      <c r="AR425" s="185"/>
      <c r="AT425" s="666"/>
      <c r="AW425" s="236" t="str">
        <f t="shared" si="130"/>
        <v/>
      </c>
    </row>
    <row r="426" spans="5:55" ht="33" customHeight="1" thickBot="1" x14ac:dyDescent="0.2">
      <c r="E426" s="185"/>
      <c r="F426" s="584"/>
      <c r="G426" s="585"/>
      <c r="H426" s="585"/>
      <c r="I426" s="598" t="s">
        <v>561</v>
      </c>
      <c r="J426" s="599"/>
      <c r="K426" s="599"/>
      <c r="L426" s="599"/>
      <c r="M426" s="599"/>
      <c r="N426" s="599"/>
      <c r="O426" s="599"/>
      <c r="P426" s="599"/>
      <c r="Q426" s="599"/>
      <c r="R426" s="599"/>
      <c r="S426" s="599"/>
      <c r="T426" s="599"/>
      <c r="U426" s="599"/>
      <c r="V426" s="599"/>
      <c r="W426" s="599"/>
      <c r="X426" s="599"/>
      <c r="Y426" s="599"/>
      <c r="Z426" s="599"/>
      <c r="AA426" s="599"/>
      <c r="AB426" s="599"/>
      <c r="AC426" s="599"/>
      <c r="AD426" s="599"/>
      <c r="AE426" s="599"/>
      <c r="AF426" s="599"/>
      <c r="AG426" s="599"/>
      <c r="AH426" s="599"/>
      <c r="AI426" s="599"/>
      <c r="AJ426" s="599"/>
      <c r="AK426" s="599"/>
      <c r="AL426" s="599"/>
      <c r="AM426" s="599"/>
      <c r="AN426" s="599"/>
      <c r="AO426" s="600"/>
      <c r="AP426" s="230" t="str">
        <f>AZ426</f>
        <v/>
      </c>
      <c r="AQ426" s="185"/>
      <c r="AR426" s="185"/>
      <c r="AT426" s="666"/>
      <c r="AW426" s="236" t="str">
        <f t="shared" si="130"/>
        <v/>
      </c>
      <c r="AZ426" s="221" t="str">
        <f>IF(AND(MID($AF$22,2,1)="N",F426=""),"←表紙の登録番号" &amp; AF22 &amp; "が日賦貸金業者で登録となっています。○を記入して下さい。",IF(AND(MID($AF$22,2,1)&lt;&gt;"N",F426="○"),"←表紙の登録番号" &amp; AF23 &amp; "では日賦貸金業者として登録されていません。",""))</f>
        <v/>
      </c>
      <c r="BB426" s="236" t="str">
        <f>IF(AND(COUNT(AW414:AW426)&gt;=1,AW427=1),BC426,"")</f>
        <v/>
      </c>
      <c r="BC426" s="237" t="s">
        <v>517</v>
      </c>
    </row>
    <row r="427" spans="5:55" ht="33" customHeight="1" x14ac:dyDescent="0.15">
      <c r="E427" s="185"/>
      <c r="F427" s="584"/>
      <c r="G427" s="585"/>
      <c r="H427" s="585"/>
      <c r="I427" s="598" t="s">
        <v>562</v>
      </c>
      <c r="J427" s="599"/>
      <c r="K427" s="599"/>
      <c r="L427" s="599"/>
      <c r="M427" s="599"/>
      <c r="N427" s="599"/>
      <c r="O427" s="599"/>
      <c r="P427" s="599"/>
      <c r="Q427" s="599"/>
      <c r="R427" s="599"/>
      <c r="S427" s="599"/>
      <c r="T427" s="599"/>
      <c r="U427" s="599"/>
      <c r="V427" s="599"/>
      <c r="W427" s="599"/>
      <c r="X427" s="599"/>
      <c r="Y427" s="599"/>
      <c r="Z427" s="599"/>
      <c r="AA427" s="599"/>
      <c r="AB427" s="599"/>
      <c r="AC427" s="599"/>
      <c r="AD427" s="599"/>
      <c r="AE427" s="599"/>
      <c r="AF427" s="599"/>
      <c r="AG427" s="599"/>
      <c r="AH427" s="599"/>
      <c r="AI427" s="599"/>
      <c r="AJ427" s="599"/>
      <c r="AK427" s="599"/>
      <c r="AL427" s="599"/>
      <c r="AM427" s="599"/>
      <c r="AN427" s="599"/>
      <c r="AO427" s="600"/>
      <c r="AP427" s="185"/>
      <c r="AQ427" s="185"/>
      <c r="AR427" s="185"/>
      <c r="AT427" s="666"/>
      <c r="AW427" s="236" t="str">
        <f t="shared" si="130"/>
        <v/>
      </c>
      <c r="BB427" s="236" t="str">
        <f>IF(COUNT(AW414:AW427)=0,BC427,"")</f>
        <v>←いずれかの欄に○印をご記載下さい！</v>
      </c>
      <c r="BC427" s="237" t="s">
        <v>495</v>
      </c>
    </row>
    <row r="428" spans="5:55" ht="15" customHeight="1" x14ac:dyDescent="0.15">
      <c r="E428" s="185"/>
      <c r="F428" s="658" t="s">
        <v>565</v>
      </c>
      <c r="G428" s="659"/>
      <c r="H428" s="659"/>
      <c r="I428" s="659"/>
      <c r="J428" s="659"/>
      <c r="K428" s="659"/>
      <c r="L428" s="659"/>
      <c r="M428" s="659"/>
      <c r="N428" s="659"/>
      <c r="O428" s="659"/>
      <c r="P428" s="659"/>
      <c r="Q428" s="659"/>
      <c r="R428" s="659"/>
      <c r="S428" s="659"/>
      <c r="T428" s="659"/>
      <c r="U428" s="659"/>
      <c r="V428" s="659"/>
      <c r="W428" s="659"/>
      <c r="X428" s="659"/>
      <c r="Y428" s="659"/>
      <c r="Z428" s="659"/>
      <c r="AA428" s="659"/>
      <c r="AB428" s="659"/>
      <c r="AC428" s="659"/>
      <c r="AD428" s="659"/>
      <c r="AE428" s="659"/>
      <c r="AF428" s="659"/>
      <c r="AG428" s="659"/>
      <c r="AH428" s="659"/>
      <c r="AI428" s="659"/>
      <c r="AJ428" s="659"/>
      <c r="AK428" s="659"/>
      <c r="AL428" s="659"/>
      <c r="AM428" s="659"/>
      <c r="AN428" s="659"/>
      <c r="AO428" s="660"/>
      <c r="AP428" s="185"/>
      <c r="AQ428" s="185"/>
      <c r="AR428" s="185"/>
    </row>
    <row r="429" spans="5:55" ht="33" customHeight="1" x14ac:dyDescent="0.15">
      <c r="E429" s="185"/>
      <c r="F429" s="650"/>
      <c r="G429" s="651"/>
      <c r="H429" s="651"/>
      <c r="I429" s="651"/>
      <c r="J429" s="651"/>
      <c r="K429" s="651"/>
      <c r="L429" s="651"/>
      <c r="M429" s="651"/>
      <c r="N429" s="651"/>
      <c r="O429" s="651"/>
      <c r="P429" s="651"/>
      <c r="Q429" s="651"/>
      <c r="R429" s="651"/>
      <c r="S429" s="651"/>
      <c r="T429" s="651"/>
      <c r="U429" s="651"/>
      <c r="V429" s="651"/>
      <c r="W429" s="651"/>
      <c r="X429" s="651"/>
      <c r="Y429" s="651"/>
      <c r="Z429" s="651"/>
      <c r="AA429" s="651"/>
      <c r="AB429" s="651"/>
      <c r="AC429" s="651"/>
      <c r="AD429" s="651"/>
      <c r="AE429" s="651"/>
      <c r="AF429" s="651"/>
      <c r="AG429" s="651"/>
      <c r="AH429" s="651"/>
      <c r="AI429" s="651"/>
      <c r="AJ429" s="651"/>
      <c r="AK429" s="651"/>
      <c r="AL429" s="651"/>
      <c r="AM429" s="651"/>
      <c r="AN429" s="651"/>
      <c r="AO429" s="652"/>
      <c r="AP429" s="185"/>
      <c r="AQ429" s="185"/>
      <c r="AR429" s="185"/>
    </row>
    <row r="430" spans="5:55" ht="7.5" customHeight="1" x14ac:dyDescent="0.15">
      <c r="E430" s="185"/>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85"/>
      <c r="AO430" s="185"/>
      <c r="AP430" s="185"/>
      <c r="AQ430" s="185"/>
      <c r="AR430" s="185"/>
    </row>
    <row r="431" spans="5:55" ht="16.5" customHeight="1" x14ac:dyDescent="0.15">
      <c r="E431" s="185"/>
      <c r="F431" s="305" t="s">
        <v>305</v>
      </c>
      <c r="G431" s="305"/>
      <c r="H431" s="305"/>
      <c r="I431" s="305"/>
      <c r="J431" s="305"/>
      <c r="K431" s="305"/>
      <c r="L431" s="305"/>
      <c r="M431" s="305"/>
      <c r="N431" s="181"/>
      <c r="O431" s="181"/>
      <c r="P431" s="181"/>
      <c r="Q431" s="181"/>
      <c r="R431" s="181"/>
      <c r="S431" s="181"/>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5"/>
      <c r="AQ431" s="185"/>
      <c r="AR431" s="185"/>
    </row>
    <row r="432" spans="5:55" ht="16.5" customHeight="1" x14ac:dyDescent="0.15">
      <c r="E432" s="185"/>
      <c r="G432" s="185" t="s">
        <v>518</v>
      </c>
      <c r="H432" s="185" t="s">
        <v>563</v>
      </c>
      <c r="I432" s="183"/>
      <c r="J432" s="181"/>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c r="AL432" s="183"/>
      <c r="AM432" s="183"/>
      <c r="AN432" s="183"/>
      <c r="AO432" s="183"/>
      <c r="AP432" s="185"/>
      <c r="AQ432" s="185"/>
      <c r="AR432" s="185"/>
    </row>
    <row r="433" spans="5:45" ht="16.5" customHeight="1" x14ac:dyDescent="0.15">
      <c r="E433" s="185"/>
      <c r="G433" s="185" t="s">
        <v>281</v>
      </c>
      <c r="H433" s="185" t="s">
        <v>519</v>
      </c>
      <c r="I433" s="183"/>
      <c r="J433" s="183"/>
      <c r="K433" s="183"/>
      <c r="L433" s="183"/>
      <c r="M433" s="183"/>
      <c r="N433" s="183"/>
      <c r="O433" s="183"/>
      <c r="P433" s="183"/>
      <c r="Q433" s="183"/>
      <c r="R433" s="183"/>
      <c r="S433" s="183"/>
      <c r="T433" s="183"/>
      <c r="U433" s="183"/>
      <c r="V433" s="183"/>
      <c r="W433" s="183"/>
      <c r="X433" s="183"/>
      <c r="Y433" s="183"/>
      <c r="Z433" s="183"/>
      <c r="AA433" s="183"/>
      <c r="AB433" s="183"/>
      <c r="AC433" s="183"/>
      <c r="AD433" s="183"/>
      <c r="AE433" s="183"/>
      <c r="AF433" s="183"/>
      <c r="AG433" s="183"/>
      <c r="AH433" s="183"/>
      <c r="AI433" s="183"/>
      <c r="AJ433" s="183"/>
      <c r="AK433" s="183"/>
      <c r="AL433" s="183"/>
      <c r="AM433" s="183"/>
      <c r="AN433" s="183"/>
      <c r="AO433" s="183"/>
      <c r="AP433" s="185"/>
      <c r="AQ433" s="185"/>
      <c r="AR433" s="185"/>
    </row>
    <row r="434" spans="5:45" ht="11.25" customHeight="1" x14ac:dyDescent="0.15">
      <c r="E434" s="185"/>
      <c r="F434" s="185"/>
      <c r="G434" s="185"/>
      <c r="H434" s="185"/>
      <c r="I434" s="185"/>
      <c r="J434" s="185"/>
      <c r="K434" s="185"/>
      <c r="L434" s="185"/>
      <c r="M434" s="185"/>
      <c r="N434" s="185"/>
      <c r="O434" s="185"/>
      <c r="P434" s="185"/>
      <c r="Q434" s="185"/>
      <c r="R434" s="185"/>
      <c r="S434" s="185"/>
      <c r="T434" s="185"/>
      <c r="U434" s="185"/>
      <c r="V434" s="185"/>
      <c r="W434" s="185"/>
      <c r="X434" s="185"/>
      <c r="Y434" s="185"/>
      <c r="Z434" s="185"/>
      <c r="AA434" s="185"/>
      <c r="AB434" s="185"/>
      <c r="AC434" s="185"/>
      <c r="AD434" s="185"/>
      <c r="AE434" s="185"/>
      <c r="AF434" s="185"/>
      <c r="AG434" s="185"/>
      <c r="AH434" s="185"/>
      <c r="AI434" s="185"/>
      <c r="AJ434" s="185"/>
      <c r="AK434" s="185"/>
      <c r="AL434" s="185"/>
      <c r="AM434" s="185"/>
      <c r="AN434" s="185"/>
      <c r="AO434" s="185"/>
      <c r="AP434" s="185"/>
      <c r="AQ434" s="185"/>
      <c r="AR434" s="185"/>
    </row>
    <row r="435" spans="5:45" ht="16.5" customHeight="1" x14ac:dyDescent="0.15">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176"/>
      <c r="AL435" s="176"/>
      <c r="AM435" s="176"/>
      <c r="AN435" s="176"/>
      <c r="AO435" s="176"/>
      <c r="AP435" s="176"/>
      <c r="AQ435" s="176"/>
      <c r="AR435" s="176"/>
      <c r="AS435" s="137"/>
    </row>
    <row r="436" spans="5:45" ht="16.5" customHeight="1" x14ac:dyDescent="0.15">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c r="AA436" s="176"/>
      <c r="AB436" s="176"/>
      <c r="AC436" s="176"/>
      <c r="AD436" s="176"/>
      <c r="AE436" s="176"/>
      <c r="AF436" s="176"/>
      <c r="AG436" s="176"/>
      <c r="AH436" s="176"/>
      <c r="AI436" s="176"/>
      <c r="AJ436" s="176"/>
      <c r="AK436" s="176"/>
      <c r="AL436" s="176"/>
      <c r="AM436" s="176"/>
      <c r="AN436" s="176"/>
      <c r="AO436" s="176"/>
      <c r="AP436" s="176"/>
      <c r="AQ436" s="176"/>
      <c r="AR436" s="176"/>
      <c r="AS436" s="137"/>
    </row>
    <row r="437" spans="5:45" ht="16.5" customHeight="1" x14ac:dyDescent="0.15">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6"/>
      <c r="AK437" s="176"/>
      <c r="AL437" s="176"/>
      <c r="AM437" s="176"/>
      <c r="AN437" s="176"/>
      <c r="AO437" s="176"/>
      <c r="AP437" s="176"/>
      <c r="AQ437" s="176"/>
      <c r="AR437" s="176"/>
      <c r="AS437" s="137"/>
    </row>
    <row r="438" spans="5:45" ht="16.5" customHeight="1" x14ac:dyDescent="0.15">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c r="AA438" s="176"/>
      <c r="AB438" s="176"/>
      <c r="AC438" s="176"/>
      <c r="AD438" s="176"/>
      <c r="AE438" s="176"/>
      <c r="AF438" s="176"/>
      <c r="AG438" s="176"/>
      <c r="AH438" s="176"/>
      <c r="AI438" s="176"/>
      <c r="AJ438" s="176"/>
      <c r="AK438" s="176"/>
      <c r="AL438" s="176"/>
      <c r="AM438" s="176"/>
      <c r="AN438" s="176"/>
      <c r="AO438" s="176"/>
      <c r="AP438" s="176"/>
      <c r="AQ438" s="176"/>
      <c r="AR438" s="176"/>
      <c r="AS438" s="137"/>
    </row>
    <row r="439" spans="5:45" ht="16.5" customHeight="1" x14ac:dyDescent="0.15">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6"/>
      <c r="AK439" s="176"/>
      <c r="AL439" s="176"/>
      <c r="AM439" s="176"/>
      <c r="AN439" s="176"/>
      <c r="AO439" s="176"/>
      <c r="AP439" s="176"/>
      <c r="AQ439" s="176"/>
      <c r="AR439" s="176"/>
      <c r="AS439" s="137"/>
    </row>
    <row r="440" spans="5:45" ht="16.5" customHeight="1" x14ac:dyDescent="0.15">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c r="AL440" s="176"/>
      <c r="AM440" s="176"/>
      <c r="AN440" s="176"/>
      <c r="AO440" s="176"/>
      <c r="AP440" s="176"/>
      <c r="AQ440" s="176"/>
      <c r="AR440" s="176"/>
      <c r="AS440" s="137"/>
    </row>
    <row r="441" spans="5:45" ht="16.5" customHeight="1" x14ac:dyDescent="0.15">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6"/>
      <c r="AK441" s="176"/>
      <c r="AL441" s="176"/>
      <c r="AM441" s="176"/>
      <c r="AN441" s="176"/>
      <c r="AO441" s="176"/>
      <c r="AP441" s="176"/>
      <c r="AQ441" s="176"/>
      <c r="AR441" s="176"/>
      <c r="AS441" s="137"/>
    </row>
    <row r="442" spans="5:45" ht="16.5" customHeight="1" x14ac:dyDescent="0.15">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176"/>
      <c r="AL442" s="176"/>
      <c r="AM442" s="176"/>
      <c r="AN442" s="176"/>
      <c r="AO442" s="176"/>
      <c r="AP442" s="176"/>
      <c r="AQ442" s="176"/>
      <c r="AR442" s="176"/>
      <c r="AS442" s="137"/>
    </row>
    <row r="443" spans="5:45" ht="16.5" customHeight="1" x14ac:dyDescent="0.15">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176"/>
      <c r="AK443" s="176"/>
      <c r="AL443" s="176"/>
      <c r="AM443" s="176"/>
      <c r="AN443" s="176"/>
      <c r="AO443" s="176"/>
      <c r="AP443" s="176"/>
      <c r="AQ443" s="176"/>
      <c r="AR443" s="176"/>
      <c r="AS443" s="137"/>
    </row>
    <row r="444" spans="5:45" ht="16.5" customHeight="1" x14ac:dyDescent="0.15">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c r="AA444" s="176"/>
      <c r="AB444" s="176"/>
      <c r="AC444" s="176"/>
      <c r="AD444" s="176"/>
      <c r="AE444" s="176"/>
      <c r="AF444" s="176"/>
      <c r="AG444" s="176"/>
      <c r="AH444" s="176"/>
      <c r="AI444" s="176"/>
      <c r="AJ444" s="176"/>
      <c r="AK444" s="176"/>
      <c r="AL444" s="176"/>
      <c r="AM444" s="176"/>
      <c r="AN444" s="176"/>
      <c r="AO444" s="176"/>
      <c r="AP444" s="176"/>
      <c r="AQ444" s="176"/>
      <c r="AR444" s="176"/>
      <c r="AS444" s="137"/>
    </row>
    <row r="445" spans="5:45" ht="16.5" customHeight="1" x14ac:dyDescent="0.15">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76"/>
      <c r="AL445" s="176"/>
      <c r="AM445" s="176"/>
      <c r="AN445" s="176"/>
      <c r="AO445" s="176"/>
      <c r="AP445" s="176"/>
      <c r="AQ445" s="176"/>
      <c r="AR445" s="176"/>
      <c r="AS445" s="137"/>
    </row>
    <row r="446" spans="5:45" ht="16.5" customHeight="1" x14ac:dyDescent="0.15">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76"/>
      <c r="AL446" s="176"/>
      <c r="AM446" s="176"/>
      <c r="AN446" s="176"/>
      <c r="AO446" s="176"/>
      <c r="AP446" s="176"/>
      <c r="AQ446" s="176"/>
      <c r="AR446" s="176"/>
      <c r="AS446" s="137"/>
    </row>
    <row r="447" spans="5:45" ht="16.5" customHeight="1" x14ac:dyDescent="0.15">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76"/>
      <c r="AL447" s="176"/>
      <c r="AM447" s="176"/>
      <c r="AN447" s="176"/>
      <c r="AO447" s="176"/>
      <c r="AP447" s="176"/>
      <c r="AQ447" s="176"/>
      <c r="AR447" s="176"/>
      <c r="AS447" s="137"/>
    </row>
    <row r="448" spans="5:45" ht="16.5" customHeight="1" x14ac:dyDescent="0.15">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76"/>
      <c r="AL448" s="176"/>
      <c r="AM448" s="176"/>
      <c r="AN448" s="176"/>
      <c r="AO448" s="176"/>
      <c r="AP448" s="176"/>
      <c r="AQ448" s="176"/>
      <c r="AR448" s="176"/>
      <c r="AS448" s="137"/>
    </row>
    <row r="449" spans="5:45" ht="16.5" customHeight="1" x14ac:dyDescent="0.15">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76"/>
      <c r="AL449" s="176"/>
      <c r="AM449" s="176"/>
      <c r="AN449" s="176"/>
      <c r="AO449" s="176"/>
      <c r="AP449" s="176"/>
      <c r="AQ449" s="176"/>
      <c r="AR449" s="176"/>
      <c r="AS449" s="137"/>
    </row>
    <row r="450" spans="5:45" ht="16.5" customHeight="1" x14ac:dyDescent="0.15">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76"/>
      <c r="AL450" s="176"/>
      <c r="AM450" s="176"/>
      <c r="AN450" s="176"/>
      <c r="AO450" s="176"/>
      <c r="AP450" s="176"/>
      <c r="AQ450" s="176"/>
      <c r="AR450" s="176"/>
      <c r="AS450" s="137"/>
    </row>
    <row r="451" spans="5:45" ht="16.5" customHeight="1" x14ac:dyDescent="0.15">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76"/>
      <c r="AL451" s="176"/>
      <c r="AM451" s="176"/>
      <c r="AN451" s="176"/>
      <c r="AO451" s="176"/>
      <c r="AP451" s="176"/>
      <c r="AQ451" s="176"/>
      <c r="AR451" s="176"/>
      <c r="AS451" s="137"/>
    </row>
    <row r="452" spans="5:45" ht="16.5" customHeight="1" x14ac:dyDescent="0.15">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76"/>
      <c r="AL452" s="176"/>
      <c r="AM452" s="176"/>
      <c r="AN452" s="176"/>
      <c r="AO452" s="176"/>
      <c r="AP452" s="176"/>
      <c r="AQ452" s="176"/>
      <c r="AR452" s="176"/>
      <c r="AS452" s="137"/>
    </row>
    <row r="453" spans="5:45" ht="16.5" customHeight="1" x14ac:dyDescent="0.15">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c r="AL453" s="176"/>
      <c r="AM453" s="176"/>
      <c r="AN453" s="176"/>
      <c r="AO453" s="176"/>
      <c r="AP453" s="176"/>
      <c r="AQ453" s="176"/>
      <c r="AR453" s="176"/>
      <c r="AS453" s="137"/>
    </row>
    <row r="454" spans="5:45" ht="16.5" customHeight="1" x14ac:dyDescent="0.15">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76"/>
      <c r="AL454" s="176"/>
      <c r="AM454" s="176"/>
      <c r="AN454" s="176"/>
      <c r="AO454" s="176"/>
      <c r="AP454" s="176"/>
      <c r="AQ454" s="176"/>
      <c r="AR454" s="176"/>
      <c r="AS454" s="137"/>
    </row>
    <row r="455" spans="5:45" ht="16.5" customHeight="1" x14ac:dyDescent="0.15">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76"/>
      <c r="AL455" s="176"/>
      <c r="AM455" s="176"/>
      <c r="AN455" s="176"/>
      <c r="AO455" s="176"/>
      <c r="AP455" s="176"/>
      <c r="AQ455" s="176"/>
      <c r="AR455" s="176"/>
      <c r="AS455" s="137"/>
    </row>
    <row r="456" spans="5:45" ht="16.5" customHeight="1" x14ac:dyDescent="0.15">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c r="AL456" s="176"/>
      <c r="AM456" s="176"/>
      <c r="AN456" s="176"/>
      <c r="AO456" s="176"/>
      <c r="AP456" s="176"/>
      <c r="AQ456" s="176"/>
      <c r="AR456" s="176"/>
      <c r="AS456" s="137"/>
    </row>
    <row r="457" spans="5:45" ht="16.5" customHeight="1" x14ac:dyDescent="0.15">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76"/>
      <c r="AL457" s="176"/>
      <c r="AM457" s="176"/>
      <c r="AN457" s="176"/>
      <c r="AO457" s="176"/>
      <c r="AP457" s="176"/>
      <c r="AQ457" s="176"/>
      <c r="AR457" s="176"/>
      <c r="AS457" s="137"/>
    </row>
    <row r="458" spans="5:45" ht="16.5" customHeight="1" x14ac:dyDescent="0.15">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76"/>
      <c r="AL458" s="176"/>
      <c r="AM458" s="176"/>
      <c r="AN458" s="176"/>
      <c r="AO458" s="176"/>
      <c r="AP458" s="176"/>
      <c r="AQ458" s="176"/>
      <c r="AR458" s="176"/>
      <c r="AS458" s="137"/>
    </row>
    <row r="459" spans="5:45" ht="16.5" customHeight="1" x14ac:dyDescent="0.15">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76"/>
      <c r="AL459" s="176"/>
      <c r="AM459" s="176"/>
      <c r="AN459" s="176"/>
      <c r="AO459" s="176"/>
      <c r="AP459" s="176"/>
      <c r="AQ459" s="176"/>
      <c r="AR459" s="176"/>
      <c r="AS459" s="137"/>
    </row>
    <row r="460" spans="5:45" ht="16.5" customHeight="1" x14ac:dyDescent="0.15">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76"/>
      <c r="AL460" s="176"/>
      <c r="AM460" s="176"/>
      <c r="AN460" s="176"/>
      <c r="AO460" s="176"/>
      <c r="AP460" s="176"/>
      <c r="AQ460" s="176"/>
      <c r="AR460" s="176"/>
      <c r="AS460" s="137"/>
    </row>
    <row r="461" spans="5:45" ht="16.5" customHeight="1" x14ac:dyDescent="0.15">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c r="AL461" s="176"/>
      <c r="AM461" s="176"/>
      <c r="AN461" s="176"/>
      <c r="AO461" s="176"/>
      <c r="AP461" s="176"/>
      <c r="AQ461" s="176"/>
      <c r="AR461" s="176"/>
      <c r="AS461" s="137"/>
    </row>
    <row r="462" spans="5:45" ht="16.5" customHeight="1" x14ac:dyDescent="0.15">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c r="AL462" s="176"/>
      <c r="AM462" s="176"/>
      <c r="AN462" s="176"/>
      <c r="AO462" s="176"/>
      <c r="AP462" s="176"/>
      <c r="AQ462" s="176"/>
      <c r="AR462" s="176"/>
      <c r="AS462" s="137"/>
    </row>
    <row r="463" spans="5:45" ht="16.5" customHeight="1" x14ac:dyDescent="0.15">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76"/>
      <c r="AL463" s="176"/>
      <c r="AM463" s="176"/>
      <c r="AN463" s="176"/>
      <c r="AO463" s="176"/>
      <c r="AP463" s="176"/>
      <c r="AQ463" s="176"/>
      <c r="AR463" s="176"/>
      <c r="AS463" s="137"/>
    </row>
    <row r="464" spans="5:45" ht="16.5" customHeight="1" x14ac:dyDescent="0.15">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76"/>
      <c r="AL464" s="176"/>
      <c r="AM464" s="176"/>
      <c r="AN464" s="176"/>
      <c r="AO464" s="176"/>
      <c r="AP464" s="176"/>
      <c r="AQ464" s="176"/>
      <c r="AR464" s="176"/>
      <c r="AS464" s="137"/>
    </row>
    <row r="465" spans="5:45" ht="16.5" customHeight="1" x14ac:dyDescent="0.15">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c r="AA465" s="176"/>
      <c r="AB465" s="176"/>
      <c r="AC465" s="176"/>
      <c r="AD465" s="176"/>
      <c r="AE465" s="176"/>
      <c r="AF465" s="176"/>
      <c r="AG465" s="176"/>
      <c r="AH465" s="176"/>
      <c r="AI465" s="176"/>
      <c r="AJ465" s="176"/>
      <c r="AK465" s="176"/>
      <c r="AL465" s="176"/>
      <c r="AM465" s="176"/>
      <c r="AN465" s="176"/>
      <c r="AO465" s="176"/>
      <c r="AP465" s="176"/>
      <c r="AQ465" s="176"/>
      <c r="AR465" s="176"/>
      <c r="AS465" s="137"/>
    </row>
    <row r="466" spans="5:45" ht="16.5" customHeight="1" x14ac:dyDescent="0.15">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c r="AL466" s="176"/>
      <c r="AM466" s="176"/>
      <c r="AN466" s="176"/>
      <c r="AO466" s="176"/>
      <c r="AP466" s="176"/>
      <c r="AQ466" s="176"/>
      <c r="AR466" s="176"/>
      <c r="AS466" s="137"/>
    </row>
    <row r="467" spans="5:45" ht="16.5" customHeight="1" x14ac:dyDescent="0.15">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76"/>
      <c r="AL467" s="176"/>
      <c r="AM467" s="176"/>
      <c r="AN467" s="176"/>
      <c r="AO467" s="176"/>
      <c r="AP467" s="176"/>
      <c r="AQ467" s="176"/>
      <c r="AR467" s="176"/>
      <c r="AS467" s="137"/>
    </row>
    <row r="468" spans="5:45" ht="16.5" customHeight="1" x14ac:dyDescent="0.15">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c r="AL468" s="176"/>
      <c r="AM468" s="176"/>
      <c r="AN468" s="176"/>
      <c r="AO468" s="176"/>
      <c r="AP468" s="176"/>
      <c r="AQ468" s="176"/>
      <c r="AR468" s="176"/>
      <c r="AS468" s="137"/>
    </row>
    <row r="469" spans="5:45" ht="16.5" customHeight="1" x14ac:dyDescent="0.15">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76"/>
      <c r="AL469" s="176"/>
      <c r="AM469" s="176"/>
      <c r="AN469" s="176"/>
      <c r="AO469" s="176"/>
      <c r="AP469" s="176"/>
      <c r="AQ469" s="176"/>
      <c r="AR469" s="176"/>
      <c r="AS469" s="137"/>
    </row>
    <row r="470" spans="5:45" ht="16.5" customHeight="1" x14ac:dyDescent="0.15">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76"/>
      <c r="AL470" s="176"/>
      <c r="AM470" s="176"/>
      <c r="AN470" s="176"/>
      <c r="AO470" s="176"/>
      <c r="AP470" s="176"/>
      <c r="AQ470" s="176"/>
      <c r="AR470" s="176"/>
      <c r="AS470" s="137"/>
    </row>
    <row r="471" spans="5:45" ht="16.5" customHeight="1" x14ac:dyDescent="0.15">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76"/>
      <c r="AL471" s="176"/>
      <c r="AM471" s="176"/>
      <c r="AN471" s="176"/>
      <c r="AO471" s="176"/>
      <c r="AP471" s="176"/>
      <c r="AQ471" s="176"/>
      <c r="AR471" s="176"/>
      <c r="AS471" s="137"/>
    </row>
    <row r="472" spans="5:45" ht="16.5" customHeight="1" x14ac:dyDescent="0.15">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76"/>
      <c r="AL472" s="176"/>
      <c r="AM472" s="176"/>
      <c r="AN472" s="176"/>
      <c r="AO472" s="176"/>
      <c r="AP472" s="176"/>
      <c r="AQ472" s="176"/>
      <c r="AR472" s="176"/>
      <c r="AS472" s="137"/>
    </row>
    <row r="473" spans="5:45" ht="16.5" customHeight="1" x14ac:dyDescent="0.15">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76"/>
      <c r="AL473" s="176"/>
      <c r="AM473" s="176"/>
      <c r="AN473" s="176"/>
      <c r="AO473" s="176"/>
      <c r="AP473" s="176"/>
      <c r="AQ473" s="176"/>
      <c r="AR473" s="176"/>
      <c r="AS473" s="137"/>
    </row>
    <row r="474" spans="5:45" ht="16.5" customHeight="1" x14ac:dyDescent="0.15">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76"/>
      <c r="AL474" s="176"/>
      <c r="AM474" s="176"/>
      <c r="AN474" s="176"/>
      <c r="AO474" s="176"/>
      <c r="AP474" s="176"/>
      <c r="AQ474" s="176"/>
      <c r="AR474" s="176"/>
      <c r="AS474" s="137"/>
    </row>
    <row r="475" spans="5:45" ht="16.5" customHeight="1" x14ac:dyDescent="0.15">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76"/>
      <c r="AL475" s="176"/>
      <c r="AM475" s="176"/>
      <c r="AN475" s="176"/>
      <c r="AO475" s="176"/>
      <c r="AP475" s="176"/>
      <c r="AQ475" s="176"/>
      <c r="AR475" s="176"/>
      <c r="AS475" s="137"/>
    </row>
    <row r="476" spans="5:45" ht="16.5" customHeight="1" x14ac:dyDescent="0.15">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76"/>
      <c r="AL476" s="176"/>
      <c r="AM476" s="176"/>
      <c r="AN476" s="176"/>
      <c r="AO476" s="176"/>
      <c r="AP476" s="176"/>
      <c r="AQ476" s="176"/>
      <c r="AR476" s="176"/>
      <c r="AS476" s="137"/>
    </row>
    <row r="477" spans="5:45" ht="16.5" customHeight="1" x14ac:dyDescent="0.15">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76"/>
      <c r="AL477" s="176"/>
      <c r="AM477" s="176"/>
      <c r="AN477" s="176"/>
      <c r="AO477" s="176"/>
      <c r="AP477" s="176"/>
      <c r="AQ477" s="176"/>
      <c r="AR477" s="176"/>
      <c r="AS477" s="137"/>
    </row>
    <row r="478" spans="5:45" ht="16.5" customHeight="1" x14ac:dyDescent="0.15">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76"/>
      <c r="AL478" s="176"/>
      <c r="AM478" s="176"/>
      <c r="AN478" s="176"/>
      <c r="AO478" s="176"/>
      <c r="AP478" s="176"/>
      <c r="AQ478" s="176"/>
      <c r="AR478" s="176"/>
      <c r="AS478" s="137"/>
    </row>
    <row r="479" spans="5:45" ht="16.5" customHeight="1" x14ac:dyDescent="0.15">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37"/>
    </row>
    <row r="480" spans="5:45" ht="16.5" customHeight="1" x14ac:dyDescent="0.15">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37"/>
    </row>
    <row r="481" spans="5:45" ht="16.5" customHeight="1" x14ac:dyDescent="0.15">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37"/>
    </row>
    <row r="482" spans="5:45" ht="16.5" customHeight="1" x14ac:dyDescent="0.15">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76"/>
      <c r="AL482" s="176"/>
      <c r="AM482" s="176"/>
      <c r="AN482" s="176"/>
      <c r="AO482" s="176"/>
      <c r="AP482" s="176"/>
      <c r="AQ482" s="176"/>
      <c r="AR482" s="176"/>
      <c r="AS482" s="137"/>
    </row>
    <row r="483" spans="5:45" ht="16.5" customHeight="1" x14ac:dyDescent="0.15">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76"/>
      <c r="AL483" s="176"/>
      <c r="AM483" s="176"/>
      <c r="AN483" s="176"/>
      <c r="AO483" s="176"/>
      <c r="AP483" s="176"/>
      <c r="AQ483" s="176"/>
      <c r="AR483" s="176"/>
      <c r="AS483" s="137"/>
    </row>
    <row r="484" spans="5:45" ht="16.5" customHeight="1" x14ac:dyDescent="0.15">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76"/>
      <c r="AL484" s="176"/>
      <c r="AM484" s="176"/>
      <c r="AN484" s="176"/>
      <c r="AO484" s="176"/>
      <c r="AP484" s="176"/>
      <c r="AQ484" s="176"/>
      <c r="AR484" s="176"/>
      <c r="AS484" s="137"/>
    </row>
    <row r="485" spans="5:45" ht="16.5" customHeight="1" x14ac:dyDescent="0.15">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76"/>
      <c r="AL485" s="176"/>
      <c r="AM485" s="176"/>
      <c r="AN485" s="176"/>
      <c r="AO485" s="176"/>
      <c r="AP485" s="176"/>
      <c r="AQ485" s="176"/>
      <c r="AR485" s="176"/>
      <c r="AS485" s="137"/>
    </row>
    <row r="486" spans="5:45" ht="16.5" customHeight="1" x14ac:dyDescent="0.15">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c r="AA486" s="176"/>
      <c r="AB486" s="176"/>
      <c r="AC486" s="176"/>
      <c r="AD486" s="176"/>
      <c r="AE486" s="176"/>
      <c r="AF486" s="176"/>
      <c r="AG486" s="176"/>
      <c r="AH486" s="176"/>
      <c r="AI486" s="176"/>
      <c r="AJ486" s="176"/>
      <c r="AK486" s="176"/>
      <c r="AL486" s="176"/>
      <c r="AM486" s="176"/>
      <c r="AN486" s="176"/>
      <c r="AO486" s="176"/>
      <c r="AP486" s="176"/>
      <c r="AQ486" s="176"/>
      <c r="AR486" s="176"/>
      <c r="AS486" s="137"/>
    </row>
    <row r="487" spans="5:45" ht="16.5" customHeight="1" x14ac:dyDescent="0.15">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c r="AA487" s="176"/>
      <c r="AB487" s="176"/>
      <c r="AC487" s="176"/>
      <c r="AD487" s="176"/>
      <c r="AE487" s="176"/>
      <c r="AF487" s="176"/>
      <c r="AG487" s="176"/>
      <c r="AH487" s="176"/>
      <c r="AI487" s="176"/>
      <c r="AJ487" s="176"/>
      <c r="AK487" s="176"/>
      <c r="AL487" s="176"/>
      <c r="AM487" s="176"/>
      <c r="AN487" s="176"/>
      <c r="AO487" s="176"/>
      <c r="AP487" s="176"/>
      <c r="AQ487" s="176"/>
      <c r="AR487" s="176"/>
      <c r="AS487" s="137"/>
    </row>
    <row r="488" spans="5:45" ht="16.5" customHeight="1" x14ac:dyDescent="0.15">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176"/>
      <c r="AK488" s="176"/>
      <c r="AL488" s="176"/>
      <c r="AM488" s="176"/>
      <c r="AN488" s="176"/>
      <c r="AO488" s="176"/>
      <c r="AP488" s="176"/>
      <c r="AQ488" s="176"/>
      <c r="AR488" s="176"/>
      <c r="AS488" s="137"/>
    </row>
    <row r="489" spans="5:45" ht="16.5" customHeight="1" x14ac:dyDescent="0.15">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c r="AA489" s="176"/>
      <c r="AB489" s="176"/>
      <c r="AC489" s="176"/>
      <c r="AD489" s="176"/>
      <c r="AE489" s="176"/>
      <c r="AF489" s="176"/>
      <c r="AG489" s="176"/>
      <c r="AH489" s="176"/>
      <c r="AI489" s="176"/>
      <c r="AJ489" s="176"/>
      <c r="AK489" s="176"/>
      <c r="AL489" s="176"/>
      <c r="AM489" s="176"/>
      <c r="AN489" s="176"/>
      <c r="AO489" s="176"/>
      <c r="AP489" s="176"/>
      <c r="AQ489" s="176"/>
      <c r="AR489" s="176"/>
      <c r="AS489" s="137"/>
    </row>
    <row r="490" spans="5:45" ht="16.5" customHeight="1" x14ac:dyDescent="0.15">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c r="AA490" s="176"/>
      <c r="AB490" s="176"/>
      <c r="AC490" s="176"/>
      <c r="AD490" s="176"/>
      <c r="AE490" s="176"/>
      <c r="AF490" s="176"/>
      <c r="AG490" s="176"/>
      <c r="AH490" s="176"/>
      <c r="AI490" s="176"/>
      <c r="AJ490" s="176"/>
      <c r="AK490" s="176"/>
      <c r="AL490" s="176"/>
      <c r="AM490" s="176"/>
      <c r="AN490" s="176"/>
      <c r="AO490" s="176"/>
      <c r="AP490" s="176"/>
      <c r="AQ490" s="176"/>
      <c r="AR490" s="176"/>
      <c r="AS490" s="137"/>
    </row>
    <row r="491" spans="5:45" ht="16.5" customHeight="1" x14ac:dyDescent="0.15">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c r="AA491" s="176"/>
      <c r="AB491" s="176"/>
      <c r="AC491" s="176"/>
      <c r="AD491" s="176"/>
      <c r="AE491" s="176"/>
      <c r="AF491" s="176"/>
      <c r="AG491" s="176"/>
      <c r="AH491" s="176"/>
      <c r="AI491" s="176"/>
      <c r="AJ491" s="176"/>
      <c r="AK491" s="176"/>
      <c r="AL491" s="176"/>
      <c r="AM491" s="176"/>
      <c r="AN491" s="176"/>
      <c r="AO491" s="176"/>
      <c r="AP491" s="176"/>
      <c r="AQ491" s="176"/>
      <c r="AR491" s="176"/>
      <c r="AS491" s="137"/>
    </row>
    <row r="492" spans="5:45" ht="16.5" customHeight="1" x14ac:dyDescent="0.15">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6"/>
      <c r="AN492" s="176"/>
      <c r="AO492" s="176"/>
      <c r="AP492" s="176"/>
      <c r="AQ492" s="176"/>
      <c r="AR492" s="176"/>
      <c r="AS492" s="137"/>
    </row>
    <row r="493" spans="5:45" ht="16.5" customHeight="1" x14ac:dyDescent="0.15">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c r="AA493" s="176"/>
      <c r="AB493" s="176"/>
      <c r="AC493" s="176"/>
      <c r="AD493" s="176"/>
      <c r="AE493" s="176"/>
      <c r="AF493" s="176"/>
      <c r="AG493" s="176"/>
      <c r="AH493" s="176"/>
      <c r="AI493" s="176"/>
      <c r="AJ493" s="176"/>
      <c r="AK493" s="176"/>
      <c r="AL493" s="176"/>
      <c r="AM493" s="176"/>
      <c r="AN493" s="176"/>
      <c r="AO493" s="176"/>
      <c r="AP493" s="176"/>
      <c r="AQ493" s="176"/>
      <c r="AR493" s="176"/>
      <c r="AS493" s="137"/>
    </row>
    <row r="494" spans="5:45" ht="16.5" customHeight="1" x14ac:dyDescent="0.15">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c r="AL494" s="176"/>
      <c r="AM494" s="176"/>
      <c r="AN494" s="176"/>
      <c r="AO494" s="176"/>
      <c r="AP494" s="176"/>
      <c r="AQ494" s="176"/>
      <c r="AR494" s="176"/>
      <c r="AS494" s="137"/>
    </row>
    <row r="495" spans="5:45" ht="16.5" customHeight="1" x14ac:dyDescent="0.15">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c r="AA495" s="176"/>
      <c r="AB495" s="176"/>
      <c r="AC495" s="176"/>
      <c r="AD495" s="176"/>
      <c r="AE495" s="176"/>
      <c r="AF495" s="176"/>
      <c r="AG495" s="176"/>
      <c r="AH495" s="176"/>
      <c r="AI495" s="176"/>
      <c r="AJ495" s="176"/>
      <c r="AK495" s="176"/>
      <c r="AL495" s="176"/>
      <c r="AM495" s="176"/>
      <c r="AN495" s="176"/>
      <c r="AO495" s="176"/>
      <c r="AP495" s="176"/>
      <c r="AQ495" s="176"/>
      <c r="AR495" s="176"/>
      <c r="AS495" s="137"/>
    </row>
    <row r="496" spans="5:45" ht="16.5" customHeight="1" x14ac:dyDescent="0.15">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c r="AA496" s="176"/>
      <c r="AB496" s="176"/>
      <c r="AC496" s="176"/>
      <c r="AD496" s="176"/>
      <c r="AE496" s="176"/>
      <c r="AF496" s="176"/>
      <c r="AG496" s="176"/>
      <c r="AH496" s="176"/>
      <c r="AI496" s="176"/>
      <c r="AJ496" s="176"/>
      <c r="AK496" s="176"/>
      <c r="AL496" s="176"/>
      <c r="AM496" s="176"/>
      <c r="AN496" s="176"/>
      <c r="AO496" s="176"/>
      <c r="AP496" s="176"/>
      <c r="AQ496" s="176"/>
      <c r="AR496" s="176"/>
      <c r="AS496" s="137"/>
    </row>
    <row r="497" spans="5:45" ht="16.5" customHeight="1" x14ac:dyDescent="0.15">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76"/>
      <c r="AL497" s="176"/>
      <c r="AM497" s="176"/>
      <c r="AN497" s="176"/>
      <c r="AO497" s="176"/>
      <c r="AP497" s="176"/>
      <c r="AQ497" s="176"/>
      <c r="AR497" s="176"/>
      <c r="AS497" s="137"/>
    </row>
    <row r="498" spans="5:45" ht="16.5" customHeight="1" x14ac:dyDescent="0.15">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c r="AA498" s="176"/>
      <c r="AB498" s="176"/>
      <c r="AC498" s="176"/>
      <c r="AD498" s="176"/>
      <c r="AE498" s="176"/>
      <c r="AF498" s="176"/>
      <c r="AG498" s="176"/>
      <c r="AH498" s="176"/>
      <c r="AI498" s="176"/>
      <c r="AJ498" s="176"/>
      <c r="AK498" s="176"/>
      <c r="AL498" s="176"/>
      <c r="AM498" s="176"/>
      <c r="AN498" s="176"/>
      <c r="AO498" s="176"/>
      <c r="AP498" s="176"/>
      <c r="AQ498" s="176"/>
      <c r="AR498" s="176"/>
      <c r="AS498" s="137"/>
    </row>
    <row r="499" spans="5:45" ht="16.5" customHeight="1" x14ac:dyDescent="0.15">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c r="AA499" s="176"/>
      <c r="AB499" s="176"/>
      <c r="AC499" s="176"/>
      <c r="AD499" s="176"/>
      <c r="AE499" s="176"/>
      <c r="AF499" s="176"/>
      <c r="AG499" s="176"/>
      <c r="AH499" s="176"/>
      <c r="AI499" s="176"/>
      <c r="AJ499" s="176"/>
      <c r="AK499" s="176"/>
      <c r="AL499" s="176"/>
      <c r="AM499" s="176"/>
      <c r="AN499" s="176"/>
      <c r="AO499" s="176"/>
      <c r="AP499" s="176"/>
      <c r="AQ499" s="176"/>
      <c r="AR499" s="176"/>
      <c r="AS499" s="137"/>
    </row>
    <row r="500" spans="5:45" ht="16.5" customHeight="1" x14ac:dyDescent="0.15">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c r="AA500" s="176"/>
      <c r="AB500" s="176"/>
      <c r="AC500" s="176"/>
      <c r="AD500" s="176"/>
      <c r="AE500" s="176"/>
      <c r="AF500" s="176"/>
      <c r="AG500" s="176"/>
      <c r="AH500" s="176"/>
      <c r="AI500" s="176"/>
      <c r="AJ500" s="176"/>
      <c r="AK500" s="176"/>
      <c r="AL500" s="176"/>
      <c r="AM500" s="176"/>
      <c r="AN500" s="176"/>
      <c r="AO500" s="176"/>
      <c r="AP500" s="176"/>
      <c r="AQ500" s="176"/>
      <c r="AR500" s="176"/>
      <c r="AS500" s="137"/>
    </row>
    <row r="501" spans="5:45" ht="16.5" customHeight="1" x14ac:dyDescent="0.15">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c r="AA501" s="176"/>
      <c r="AB501" s="176"/>
      <c r="AC501" s="176"/>
      <c r="AD501" s="176"/>
      <c r="AE501" s="176"/>
      <c r="AF501" s="176"/>
      <c r="AG501" s="176"/>
      <c r="AH501" s="176"/>
      <c r="AI501" s="176"/>
      <c r="AJ501" s="176"/>
      <c r="AK501" s="176"/>
      <c r="AL501" s="176"/>
      <c r="AM501" s="176"/>
      <c r="AN501" s="176"/>
      <c r="AO501" s="176"/>
      <c r="AP501" s="176"/>
      <c r="AQ501" s="176"/>
      <c r="AR501" s="176"/>
      <c r="AS501" s="137"/>
    </row>
    <row r="502" spans="5:45" ht="16.5" customHeight="1" x14ac:dyDescent="0.15">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c r="AA502" s="176"/>
      <c r="AB502" s="176"/>
      <c r="AC502" s="176"/>
      <c r="AD502" s="176"/>
      <c r="AE502" s="176"/>
      <c r="AF502" s="176"/>
      <c r="AG502" s="176"/>
      <c r="AH502" s="176"/>
      <c r="AI502" s="176"/>
      <c r="AJ502" s="176"/>
      <c r="AK502" s="176"/>
      <c r="AL502" s="176"/>
      <c r="AM502" s="176"/>
      <c r="AN502" s="176"/>
      <c r="AO502" s="176"/>
      <c r="AP502" s="176"/>
      <c r="AQ502" s="176"/>
      <c r="AR502" s="176"/>
      <c r="AS502" s="137"/>
    </row>
    <row r="503" spans="5:45" ht="16.5" customHeight="1" x14ac:dyDescent="0.15">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c r="AA503" s="176"/>
      <c r="AB503" s="176"/>
      <c r="AC503" s="176"/>
      <c r="AD503" s="176"/>
      <c r="AE503" s="176"/>
      <c r="AF503" s="176"/>
      <c r="AG503" s="176"/>
      <c r="AH503" s="176"/>
      <c r="AI503" s="176"/>
      <c r="AJ503" s="176"/>
      <c r="AK503" s="176"/>
      <c r="AL503" s="176"/>
      <c r="AM503" s="176"/>
      <c r="AN503" s="176"/>
      <c r="AO503" s="176"/>
      <c r="AP503" s="176"/>
      <c r="AQ503" s="176"/>
      <c r="AR503" s="176"/>
      <c r="AS503" s="137"/>
    </row>
    <row r="504" spans="5:45" ht="16.5" customHeight="1" x14ac:dyDescent="0.15">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176"/>
      <c r="AK504" s="176"/>
      <c r="AL504" s="176"/>
      <c r="AM504" s="176"/>
      <c r="AN504" s="176"/>
      <c r="AO504" s="176"/>
      <c r="AP504" s="176"/>
      <c r="AQ504" s="176"/>
      <c r="AR504" s="176"/>
      <c r="AS504" s="137"/>
    </row>
    <row r="505" spans="5:45" ht="16.5" customHeight="1" x14ac:dyDescent="0.15">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c r="AA505" s="176"/>
      <c r="AB505" s="176"/>
      <c r="AC505" s="176"/>
      <c r="AD505" s="176"/>
      <c r="AE505" s="176"/>
      <c r="AF505" s="176"/>
      <c r="AG505" s="176"/>
      <c r="AH505" s="176"/>
      <c r="AI505" s="176"/>
      <c r="AJ505" s="176"/>
      <c r="AK505" s="176"/>
      <c r="AL505" s="176"/>
      <c r="AM505" s="176"/>
      <c r="AN505" s="176"/>
      <c r="AO505" s="176"/>
      <c r="AP505" s="176"/>
      <c r="AQ505" s="176"/>
      <c r="AR505" s="176"/>
      <c r="AS505" s="137"/>
    </row>
    <row r="506" spans="5:45" ht="16.5" customHeight="1" x14ac:dyDescent="0.15">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c r="AA506" s="176"/>
      <c r="AB506" s="176"/>
      <c r="AC506" s="176"/>
      <c r="AD506" s="176"/>
      <c r="AE506" s="176"/>
      <c r="AF506" s="176"/>
      <c r="AG506" s="176"/>
      <c r="AH506" s="176"/>
      <c r="AI506" s="176"/>
      <c r="AJ506" s="176"/>
      <c r="AK506" s="176"/>
      <c r="AL506" s="176"/>
      <c r="AM506" s="176"/>
      <c r="AN506" s="176"/>
      <c r="AO506" s="176"/>
      <c r="AP506" s="176"/>
      <c r="AQ506" s="176"/>
      <c r="AR506" s="176"/>
      <c r="AS506" s="137"/>
    </row>
    <row r="507" spans="5:45" ht="16.5" customHeight="1" x14ac:dyDescent="0.15">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c r="AA507" s="176"/>
      <c r="AB507" s="176"/>
      <c r="AC507" s="176"/>
      <c r="AD507" s="176"/>
      <c r="AE507" s="176"/>
      <c r="AF507" s="176"/>
      <c r="AG507" s="176"/>
      <c r="AH507" s="176"/>
      <c r="AI507" s="176"/>
      <c r="AJ507" s="176"/>
      <c r="AK507" s="176"/>
      <c r="AL507" s="176"/>
      <c r="AM507" s="176"/>
      <c r="AN507" s="176"/>
      <c r="AO507" s="176"/>
      <c r="AP507" s="176"/>
      <c r="AQ507" s="176"/>
      <c r="AR507" s="176"/>
      <c r="AS507" s="137"/>
    </row>
    <row r="508" spans="5:45" ht="16.5" customHeight="1" x14ac:dyDescent="0.15">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c r="AA508" s="176"/>
      <c r="AB508" s="176"/>
      <c r="AC508" s="176"/>
      <c r="AD508" s="176"/>
      <c r="AE508" s="176"/>
      <c r="AF508" s="176"/>
      <c r="AG508" s="176"/>
      <c r="AH508" s="176"/>
      <c r="AI508" s="176"/>
      <c r="AJ508" s="176"/>
      <c r="AK508" s="176"/>
      <c r="AL508" s="176"/>
      <c r="AM508" s="176"/>
      <c r="AN508" s="176"/>
      <c r="AO508" s="176"/>
      <c r="AP508" s="176"/>
      <c r="AQ508" s="176"/>
      <c r="AR508" s="176"/>
      <c r="AS508" s="137"/>
    </row>
    <row r="509" spans="5:45" ht="16.5" customHeight="1" x14ac:dyDescent="0.15">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176"/>
      <c r="AL509" s="176"/>
      <c r="AM509" s="176"/>
      <c r="AN509" s="176"/>
      <c r="AO509" s="176"/>
      <c r="AP509" s="176"/>
      <c r="AQ509" s="176"/>
      <c r="AR509" s="176"/>
      <c r="AS509" s="137"/>
    </row>
    <row r="510" spans="5:45" ht="16.5" customHeight="1" x14ac:dyDescent="0.15">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c r="AA510" s="176"/>
      <c r="AB510" s="176"/>
      <c r="AC510" s="176"/>
      <c r="AD510" s="176"/>
      <c r="AE510" s="176"/>
      <c r="AF510" s="176"/>
      <c r="AG510" s="176"/>
      <c r="AH510" s="176"/>
      <c r="AI510" s="176"/>
      <c r="AJ510" s="176"/>
      <c r="AK510" s="176"/>
      <c r="AL510" s="176"/>
      <c r="AM510" s="176"/>
      <c r="AN510" s="176"/>
      <c r="AO510" s="176"/>
      <c r="AP510" s="176"/>
      <c r="AQ510" s="176"/>
      <c r="AR510" s="176"/>
      <c r="AS510" s="137"/>
    </row>
    <row r="511" spans="5:45" ht="16.5" customHeight="1" x14ac:dyDescent="0.15">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176"/>
      <c r="AL511" s="176"/>
      <c r="AM511" s="176"/>
      <c r="AN511" s="176"/>
      <c r="AO511" s="176"/>
      <c r="AP511" s="176"/>
      <c r="AQ511" s="176"/>
      <c r="AR511" s="176"/>
      <c r="AS511" s="137"/>
    </row>
    <row r="512" spans="5:45" ht="16.5" customHeight="1" x14ac:dyDescent="0.15">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c r="AA512" s="176"/>
      <c r="AB512" s="176"/>
      <c r="AC512" s="176"/>
      <c r="AD512" s="176"/>
      <c r="AE512" s="176"/>
      <c r="AF512" s="176"/>
      <c r="AG512" s="176"/>
      <c r="AH512" s="176"/>
      <c r="AI512" s="176"/>
      <c r="AJ512" s="176"/>
      <c r="AK512" s="176"/>
      <c r="AL512" s="176"/>
      <c r="AM512" s="176"/>
      <c r="AN512" s="176"/>
      <c r="AO512" s="176"/>
      <c r="AP512" s="176"/>
      <c r="AQ512" s="176"/>
      <c r="AR512" s="176"/>
      <c r="AS512" s="137"/>
    </row>
    <row r="513" spans="5:45" ht="16.5" customHeight="1" x14ac:dyDescent="0.15">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76"/>
      <c r="AL513" s="176"/>
      <c r="AM513" s="176"/>
      <c r="AN513" s="176"/>
      <c r="AO513" s="176"/>
      <c r="AP513" s="176"/>
      <c r="AQ513" s="176"/>
      <c r="AR513" s="176"/>
      <c r="AS513" s="137"/>
    </row>
    <row r="514" spans="5:45" ht="16.5" customHeight="1" x14ac:dyDescent="0.15">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c r="AL514" s="176"/>
      <c r="AM514" s="176"/>
      <c r="AN514" s="176"/>
      <c r="AO514" s="176"/>
      <c r="AP514" s="176"/>
      <c r="AQ514" s="176"/>
      <c r="AR514" s="176"/>
      <c r="AS514" s="137"/>
    </row>
    <row r="515" spans="5:45" ht="16.5" customHeight="1" x14ac:dyDescent="0.15">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176"/>
      <c r="AL515" s="176"/>
      <c r="AM515" s="176"/>
      <c r="AN515" s="176"/>
      <c r="AO515" s="176"/>
      <c r="AP515" s="176"/>
      <c r="AQ515" s="176"/>
      <c r="AR515" s="176"/>
      <c r="AS515" s="137"/>
    </row>
    <row r="516" spans="5:45" ht="16.5" customHeight="1" x14ac:dyDescent="0.15">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c r="AP516" s="176"/>
      <c r="AQ516" s="176"/>
      <c r="AR516" s="176"/>
      <c r="AS516" s="137"/>
    </row>
    <row r="517" spans="5:45" ht="16.5" customHeight="1" x14ac:dyDescent="0.15">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176"/>
      <c r="AL517" s="176"/>
      <c r="AM517" s="176"/>
      <c r="AN517" s="176"/>
      <c r="AO517" s="176"/>
      <c r="AP517" s="176"/>
      <c r="AQ517" s="176"/>
      <c r="AR517" s="176"/>
      <c r="AS517" s="137"/>
    </row>
    <row r="518" spans="5:45" ht="16.5" customHeight="1" x14ac:dyDescent="0.15">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c r="AA518" s="176"/>
      <c r="AB518" s="176"/>
      <c r="AC518" s="176"/>
      <c r="AD518" s="176"/>
      <c r="AE518" s="176"/>
      <c r="AF518" s="176"/>
      <c r="AG518" s="176"/>
      <c r="AH518" s="176"/>
      <c r="AI518" s="176"/>
      <c r="AJ518" s="176"/>
      <c r="AK518" s="176"/>
      <c r="AL518" s="176"/>
      <c r="AM518" s="176"/>
      <c r="AN518" s="176"/>
      <c r="AO518" s="176"/>
      <c r="AP518" s="176"/>
      <c r="AQ518" s="176"/>
      <c r="AR518" s="176"/>
      <c r="AS518" s="137"/>
    </row>
    <row r="519" spans="5:45" ht="16.5" customHeight="1" x14ac:dyDescent="0.15">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c r="AP519" s="176"/>
      <c r="AQ519" s="176"/>
      <c r="AR519" s="176"/>
      <c r="AS519" s="137"/>
    </row>
    <row r="520" spans="5:45" ht="16.5" customHeight="1" x14ac:dyDescent="0.15">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c r="AL520" s="176"/>
      <c r="AM520" s="176"/>
      <c r="AN520" s="176"/>
      <c r="AO520" s="176"/>
      <c r="AP520" s="176"/>
      <c r="AQ520" s="176"/>
      <c r="AR520" s="176"/>
      <c r="AS520" s="137"/>
    </row>
    <row r="521" spans="5:45" ht="16.5" customHeight="1" x14ac:dyDescent="0.15">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c r="AA521" s="176"/>
      <c r="AB521" s="176"/>
      <c r="AC521" s="176"/>
      <c r="AD521" s="176"/>
      <c r="AE521" s="176"/>
      <c r="AF521" s="176"/>
      <c r="AG521" s="176"/>
      <c r="AH521" s="176"/>
      <c r="AI521" s="176"/>
      <c r="AJ521" s="176"/>
      <c r="AK521" s="176"/>
      <c r="AL521" s="176"/>
      <c r="AM521" s="176"/>
      <c r="AN521" s="176"/>
      <c r="AO521" s="176"/>
      <c r="AP521" s="176"/>
      <c r="AQ521" s="176"/>
      <c r="AR521" s="176"/>
      <c r="AS521" s="137"/>
    </row>
    <row r="522" spans="5:45" ht="16.5" customHeight="1" x14ac:dyDescent="0.15">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c r="AP522" s="176"/>
      <c r="AQ522" s="176"/>
      <c r="AR522" s="176"/>
      <c r="AS522" s="137"/>
    </row>
    <row r="523" spans="5:45" ht="16.5" customHeight="1" x14ac:dyDescent="0.15">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c r="AL523" s="176"/>
      <c r="AM523" s="176"/>
      <c r="AN523" s="176"/>
      <c r="AO523" s="176"/>
      <c r="AP523" s="176"/>
      <c r="AQ523" s="176"/>
      <c r="AR523" s="176"/>
      <c r="AS523" s="137"/>
    </row>
    <row r="524" spans="5:45" ht="16.5" customHeight="1" x14ac:dyDescent="0.15">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c r="AA524" s="176"/>
      <c r="AB524" s="176"/>
      <c r="AC524" s="176"/>
      <c r="AD524" s="176"/>
      <c r="AE524" s="176"/>
      <c r="AF524" s="176"/>
      <c r="AG524" s="176"/>
      <c r="AH524" s="176"/>
      <c r="AI524" s="176"/>
      <c r="AJ524" s="176"/>
      <c r="AK524" s="176"/>
      <c r="AL524" s="176"/>
      <c r="AM524" s="176"/>
      <c r="AN524" s="176"/>
      <c r="AO524" s="176"/>
      <c r="AP524" s="176"/>
      <c r="AQ524" s="176"/>
      <c r="AR524" s="176"/>
      <c r="AS524" s="137"/>
    </row>
    <row r="525" spans="5:45" ht="16.5" customHeight="1" x14ac:dyDescent="0.15">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c r="AL525" s="176"/>
      <c r="AM525" s="176"/>
      <c r="AN525" s="176"/>
      <c r="AO525" s="176"/>
      <c r="AP525" s="176"/>
      <c r="AQ525" s="176"/>
      <c r="AR525" s="176"/>
      <c r="AS525" s="137"/>
    </row>
    <row r="526" spans="5:45" ht="16.5" customHeight="1" x14ac:dyDescent="0.15">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c r="AA526" s="176"/>
      <c r="AB526" s="176"/>
      <c r="AC526" s="176"/>
      <c r="AD526" s="176"/>
      <c r="AE526" s="176"/>
      <c r="AF526" s="176"/>
      <c r="AG526" s="176"/>
      <c r="AH526" s="176"/>
      <c r="AI526" s="176"/>
      <c r="AJ526" s="176"/>
      <c r="AK526" s="176"/>
      <c r="AL526" s="176"/>
      <c r="AM526" s="176"/>
      <c r="AN526" s="176"/>
      <c r="AO526" s="176"/>
      <c r="AP526" s="176"/>
      <c r="AQ526" s="176"/>
      <c r="AR526" s="176"/>
      <c r="AS526" s="137"/>
    </row>
    <row r="527" spans="5:45" ht="16.5" customHeight="1" x14ac:dyDescent="0.15">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76"/>
      <c r="AL527" s="176"/>
      <c r="AM527" s="176"/>
      <c r="AN527" s="176"/>
      <c r="AO527" s="176"/>
      <c r="AP527" s="176"/>
      <c r="AQ527" s="176"/>
      <c r="AR527" s="176"/>
      <c r="AS527" s="137"/>
    </row>
    <row r="528" spans="5:45" ht="16.5" customHeight="1" x14ac:dyDescent="0.15">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c r="AA528" s="176"/>
      <c r="AB528" s="176"/>
      <c r="AC528" s="176"/>
      <c r="AD528" s="176"/>
      <c r="AE528" s="176"/>
      <c r="AF528" s="176"/>
      <c r="AG528" s="176"/>
      <c r="AH528" s="176"/>
      <c r="AI528" s="176"/>
      <c r="AJ528" s="176"/>
      <c r="AK528" s="176"/>
      <c r="AL528" s="176"/>
      <c r="AM528" s="176"/>
      <c r="AN528" s="176"/>
      <c r="AO528" s="176"/>
      <c r="AP528" s="176"/>
      <c r="AQ528" s="176"/>
      <c r="AR528" s="176"/>
      <c r="AS528" s="137"/>
    </row>
    <row r="529" spans="5:45" ht="16.5" customHeight="1" x14ac:dyDescent="0.15">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c r="AA529" s="176"/>
      <c r="AB529" s="176"/>
      <c r="AC529" s="176"/>
      <c r="AD529" s="176"/>
      <c r="AE529" s="176"/>
      <c r="AF529" s="176"/>
      <c r="AG529" s="176"/>
      <c r="AH529" s="176"/>
      <c r="AI529" s="176"/>
      <c r="AJ529" s="176"/>
      <c r="AK529" s="176"/>
      <c r="AL529" s="176"/>
      <c r="AM529" s="176"/>
      <c r="AN529" s="176"/>
      <c r="AO529" s="176"/>
      <c r="AP529" s="176"/>
      <c r="AQ529" s="176"/>
      <c r="AR529" s="176"/>
      <c r="AS529" s="137"/>
    </row>
    <row r="530" spans="5:45" ht="16.5" customHeight="1" x14ac:dyDescent="0.15">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c r="AA530" s="176"/>
      <c r="AB530" s="176"/>
      <c r="AC530" s="176"/>
      <c r="AD530" s="176"/>
      <c r="AE530" s="176"/>
      <c r="AF530" s="176"/>
      <c r="AG530" s="176"/>
      <c r="AH530" s="176"/>
      <c r="AI530" s="176"/>
      <c r="AJ530" s="176"/>
      <c r="AK530" s="176"/>
      <c r="AL530" s="176"/>
      <c r="AM530" s="176"/>
      <c r="AN530" s="176"/>
      <c r="AO530" s="176"/>
      <c r="AP530" s="176"/>
      <c r="AQ530" s="176"/>
      <c r="AR530" s="176"/>
      <c r="AS530" s="137"/>
    </row>
    <row r="531" spans="5:45" ht="16.5" customHeight="1" x14ac:dyDescent="0.15">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c r="AA531" s="176"/>
      <c r="AB531" s="176"/>
      <c r="AC531" s="176"/>
      <c r="AD531" s="176"/>
      <c r="AE531" s="176"/>
      <c r="AF531" s="176"/>
      <c r="AG531" s="176"/>
      <c r="AH531" s="176"/>
      <c r="AI531" s="176"/>
      <c r="AJ531" s="176"/>
      <c r="AK531" s="176"/>
      <c r="AL531" s="176"/>
      <c r="AM531" s="176"/>
      <c r="AN531" s="176"/>
      <c r="AO531" s="176"/>
      <c r="AP531" s="176"/>
      <c r="AQ531" s="176"/>
      <c r="AR531" s="176"/>
      <c r="AS531" s="137"/>
    </row>
    <row r="532" spans="5:45" ht="16.5" customHeight="1" x14ac:dyDescent="0.15">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c r="AA532" s="176"/>
      <c r="AB532" s="176"/>
      <c r="AC532" s="176"/>
      <c r="AD532" s="176"/>
      <c r="AE532" s="176"/>
      <c r="AF532" s="176"/>
      <c r="AG532" s="176"/>
      <c r="AH532" s="176"/>
      <c r="AI532" s="176"/>
      <c r="AJ532" s="176"/>
      <c r="AK532" s="176"/>
      <c r="AL532" s="176"/>
      <c r="AM532" s="176"/>
      <c r="AN532" s="176"/>
      <c r="AO532" s="176"/>
      <c r="AP532" s="176"/>
      <c r="AQ532" s="176"/>
      <c r="AR532" s="176"/>
      <c r="AS532" s="137"/>
    </row>
    <row r="533" spans="5:45" ht="16.5" customHeight="1" x14ac:dyDescent="0.15">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c r="AA533" s="176"/>
      <c r="AB533" s="176"/>
      <c r="AC533" s="176"/>
      <c r="AD533" s="176"/>
      <c r="AE533" s="176"/>
      <c r="AF533" s="176"/>
      <c r="AG533" s="176"/>
      <c r="AH533" s="176"/>
      <c r="AI533" s="176"/>
      <c r="AJ533" s="176"/>
      <c r="AK533" s="176"/>
      <c r="AL533" s="176"/>
      <c r="AM533" s="176"/>
      <c r="AN533" s="176"/>
      <c r="AO533" s="176"/>
      <c r="AP533" s="176"/>
      <c r="AQ533" s="176"/>
      <c r="AR533" s="176"/>
      <c r="AS533" s="137"/>
    </row>
    <row r="534" spans="5:45" ht="16.5" customHeight="1" x14ac:dyDescent="0.15">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c r="AA534" s="176"/>
      <c r="AB534" s="176"/>
      <c r="AC534" s="176"/>
      <c r="AD534" s="176"/>
      <c r="AE534" s="176"/>
      <c r="AF534" s="176"/>
      <c r="AG534" s="176"/>
      <c r="AH534" s="176"/>
      <c r="AI534" s="176"/>
      <c r="AJ534" s="176"/>
      <c r="AK534" s="176"/>
      <c r="AL534" s="176"/>
      <c r="AM534" s="176"/>
      <c r="AN534" s="176"/>
      <c r="AO534" s="176"/>
      <c r="AP534" s="176"/>
      <c r="AQ534" s="176"/>
      <c r="AR534" s="176"/>
      <c r="AS534" s="137"/>
    </row>
    <row r="535" spans="5:45" ht="16.5" customHeight="1" x14ac:dyDescent="0.15">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c r="AA535" s="176"/>
      <c r="AB535" s="176"/>
      <c r="AC535" s="176"/>
      <c r="AD535" s="176"/>
      <c r="AE535" s="176"/>
      <c r="AF535" s="176"/>
      <c r="AG535" s="176"/>
      <c r="AH535" s="176"/>
      <c r="AI535" s="176"/>
      <c r="AJ535" s="176"/>
      <c r="AK535" s="176"/>
      <c r="AL535" s="176"/>
      <c r="AM535" s="176"/>
      <c r="AN535" s="176"/>
      <c r="AO535" s="176"/>
      <c r="AP535" s="176"/>
      <c r="AQ535" s="176"/>
      <c r="AR535" s="176"/>
      <c r="AS535" s="137"/>
    </row>
    <row r="536" spans="5:45" ht="16.5" customHeight="1" x14ac:dyDescent="0.15">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c r="AA536" s="176"/>
      <c r="AB536" s="176"/>
      <c r="AC536" s="176"/>
      <c r="AD536" s="176"/>
      <c r="AE536" s="176"/>
      <c r="AF536" s="176"/>
      <c r="AG536" s="176"/>
      <c r="AH536" s="176"/>
      <c r="AI536" s="176"/>
      <c r="AJ536" s="176"/>
      <c r="AK536" s="176"/>
      <c r="AL536" s="176"/>
      <c r="AM536" s="176"/>
      <c r="AN536" s="176"/>
      <c r="AO536" s="176"/>
      <c r="AP536" s="176"/>
      <c r="AQ536" s="176"/>
      <c r="AR536" s="176"/>
      <c r="AS536" s="137"/>
    </row>
    <row r="537" spans="5:45" ht="16.5" customHeight="1" x14ac:dyDescent="0.15">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c r="AA537" s="176"/>
      <c r="AB537" s="176"/>
      <c r="AC537" s="176"/>
      <c r="AD537" s="176"/>
      <c r="AE537" s="176"/>
      <c r="AF537" s="176"/>
      <c r="AG537" s="176"/>
      <c r="AH537" s="176"/>
      <c r="AI537" s="176"/>
      <c r="AJ537" s="176"/>
      <c r="AK537" s="176"/>
      <c r="AL537" s="176"/>
      <c r="AM537" s="176"/>
      <c r="AN537" s="176"/>
      <c r="AO537" s="176"/>
      <c r="AP537" s="176"/>
      <c r="AQ537" s="176"/>
      <c r="AR537" s="176"/>
      <c r="AS537" s="137"/>
    </row>
    <row r="538" spans="5:45" ht="16.5" customHeight="1" x14ac:dyDescent="0.15">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c r="AA538" s="176"/>
      <c r="AB538" s="176"/>
      <c r="AC538" s="176"/>
      <c r="AD538" s="176"/>
      <c r="AE538" s="176"/>
      <c r="AF538" s="176"/>
      <c r="AG538" s="176"/>
      <c r="AH538" s="176"/>
      <c r="AI538" s="176"/>
      <c r="AJ538" s="176"/>
      <c r="AK538" s="176"/>
      <c r="AL538" s="176"/>
      <c r="AM538" s="176"/>
      <c r="AN538" s="176"/>
      <c r="AO538" s="176"/>
      <c r="AP538" s="176"/>
      <c r="AQ538" s="176"/>
      <c r="AR538" s="176"/>
      <c r="AS538" s="137"/>
    </row>
    <row r="539" spans="5:45" ht="16.5" customHeight="1" x14ac:dyDescent="0.15">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c r="AA539" s="176"/>
      <c r="AB539" s="176"/>
      <c r="AC539" s="176"/>
      <c r="AD539" s="176"/>
      <c r="AE539" s="176"/>
      <c r="AF539" s="176"/>
      <c r="AG539" s="176"/>
      <c r="AH539" s="176"/>
      <c r="AI539" s="176"/>
      <c r="AJ539" s="176"/>
      <c r="AK539" s="176"/>
      <c r="AL539" s="176"/>
      <c r="AM539" s="176"/>
      <c r="AN539" s="176"/>
      <c r="AO539" s="176"/>
      <c r="AP539" s="176"/>
      <c r="AQ539" s="176"/>
      <c r="AR539" s="176"/>
      <c r="AS539" s="137"/>
    </row>
    <row r="540" spans="5:45" ht="16.5" customHeight="1" x14ac:dyDescent="0.15">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c r="AA540" s="176"/>
      <c r="AB540" s="176"/>
      <c r="AC540" s="176"/>
      <c r="AD540" s="176"/>
      <c r="AE540" s="176"/>
      <c r="AF540" s="176"/>
      <c r="AG540" s="176"/>
      <c r="AH540" s="176"/>
      <c r="AI540" s="176"/>
      <c r="AJ540" s="176"/>
      <c r="AK540" s="176"/>
      <c r="AL540" s="176"/>
      <c r="AM540" s="176"/>
      <c r="AN540" s="176"/>
      <c r="AO540" s="176"/>
      <c r="AP540" s="176"/>
      <c r="AQ540" s="176"/>
      <c r="AR540" s="176"/>
      <c r="AS540" s="137"/>
    </row>
    <row r="541" spans="5:45" ht="16.5" customHeight="1" x14ac:dyDescent="0.15">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c r="AA541" s="176"/>
      <c r="AB541" s="176"/>
      <c r="AC541" s="176"/>
      <c r="AD541" s="176"/>
      <c r="AE541" s="176"/>
      <c r="AF541" s="176"/>
      <c r="AG541" s="176"/>
      <c r="AH541" s="176"/>
      <c r="AI541" s="176"/>
      <c r="AJ541" s="176"/>
      <c r="AK541" s="176"/>
      <c r="AL541" s="176"/>
      <c r="AM541" s="176"/>
      <c r="AN541" s="176"/>
      <c r="AO541" s="176"/>
      <c r="AP541" s="176"/>
      <c r="AQ541" s="176"/>
      <c r="AR541" s="176"/>
      <c r="AS541" s="137"/>
    </row>
    <row r="542" spans="5:45" ht="16.5" customHeight="1" x14ac:dyDescent="0.15">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c r="AA542" s="176"/>
      <c r="AB542" s="176"/>
      <c r="AC542" s="176"/>
      <c r="AD542" s="176"/>
      <c r="AE542" s="176"/>
      <c r="AF542" s="176"/>
      <c r="AG542" s="176"/>
      <c r="AH542" s="176"/>
      <c r="AI542" s="176"/>
      <c r="AJ542" s="176"/>
      <c r="AK542" s="176"/>
      <c r="AL542" s="176"/>
      <c r="AM542" s="176"/>
      <c r="AN542" s="176"/>
      <c r="AO542" s="176"/>
      <c r="AP542" s="176"/>
      <c r="AQ542" s="176"/>
      <c r="AR542" s="176"/>
      <c r="AS542" s="137"/>
    </row>
    <row r="543" spans="5:45" ht="16.5" customHeight="1" x14ac:dyDescent="0.15">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c r="AA543" s="176"/>
      <c r="AB543" s="176"/>
      <c r="AC543" s="176"/>
      <c r="AD543" s="176"/>
      <c r="AE543" s="176"/>
      <c r="AF543" s="176"/>
      <c r="AG543" s="176"/>
      <c r="AH543" s="176"/>
      <c r="AI543" s="176"/>
      <c r="AJ543" s="176"/>
      <c r="AK543" s="176"/>
      <c r="AL543" s="176"/>
      <c r="AM543" s="176"/>
      <c r="AN543" s="176"/>
      <c r="AO543" s="176"/>
      <c r="AP543" s="176"/>
      <c r="AQ543" s="176"/>
      <c r="AR543" s="176"/>
      <c r="AS543" s="137"/>
    </row>
    <row r="544" spans="5:45" ht="16.5" customHeight="1" x14ac:dyDescent="0.15">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c r="AA544" s="176"/>
      <c r="AB544" s="176"/>
      <c r="AC544" s="176"/>
      <c r="AD544" s="176"/>
      <c r="AE544" s="176"/>
      <c r="AF544" s="176"/>
      <c r="AG544" s="176"/>
      <c r="AH544" s="176"/>
      <c r="AI544" s="176"/>
      <c r="AJ544" s="176"/>
      <c r="AK544" s="176"/>
      <c r="AL544" s="176"/>
      <c r="AM544" s="176"/>
      <c r="AN544" s="176"/>
      <c r="AO544" s="176"/>
      <c r="AP544" s="176"/>
      <c r="AQ544" s="176"/>
      <c r="AR544" s="176"/>
      <c r="AS544" s="137"/>
    </row>
    <row r="545" spans="5:45" ht="16.5" customHeight="1" x14ac:dyDescent="0.15">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76"/>
      <c r="AL545" s="176"/>
      <c r="AM545" s="176"/>
      <c r="AN545" s="176"/>
      <c r="AO545" s="176"/>
      <c r="AP545" s="176"/>
      <c r="AQ545" s="176"/>
      <c r="AR545" s="176"/>
      <c r="AS545" s="137"/>
    </row>
    <row r="546" spans="5:45" ht="16.5" customHeight="1" x14ac:dyDescent="0.15">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c r="AA546" s="176"/>
      <c r="AB546" s="176"/>
      <c r="AC546" s="176"/>
      <c r="AD546" s="176"/>
      <c r="AE546" s="176"/>
      <c r="AF546" s="176"/>
      <c r="AG546" s="176"/>
      <c r="AH546" s="176"/>
      <c r="AI546" s="176"/>
      <c r="AJ546" s="176"/>
      <c r="AK546" s="176"/>
      <c r="AL546" s="176"/>
      <c r="AM546" s="176"/>
      <c r="AN546" s="176"/>
      <c r="AO546" s="176"/>
      <c r="AP546" s="176"/>
      <c r="AQ546" s="176"/>
      <c r="AR546" s="176"/>
      <c r="AS546" s="137"/>
    </row>
    <row r="547" spans="5:45" ht="16.5" customHeight="1" x14ac:dyDescent="0.15">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c r="AA547" s="176"/>
      <c r="AB547" s="176"/>
      <c r="AC547" s="176"/>
      <c r="AD547" s="176"/>
      <c r="AE547" s="176"/>
      <c r="AF547" s="176"/>
      <c r="AG547" s="176"/>
      <c r="AH547" s="176"/>
      <c r="AI547" s="176"/>
      <c r="AJ547" s="176"/>
      <c r="AK547" s="176"/>
      <c r="AL547" s="176"/>
      <c r="AM547" s="176"/>
      <c r="AN547" s="176"/>
      <c r="AO547" s="176"/>
      <c r="AP547" s="176"/>
      <c r="AQ547" s="176"/>
      <c r="AR547" s="176"/>
      <c r="AS547" s="137"/>
    </row>
    <row r="548" spans="5:45" ht="16.5" customHeight="1" x14ac:dyDescent="0.15">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c r="AA548" s="176"/>
      <c r="AB548" s="176"/>
      <c r="AC548" s="176"/>
      <c r="AD548" s="176"/>
      <c r="AE548" s="176"/>
      <c r="AF548" s="176"/>
      <c r="AG548" s="176"/>
      <c r="AH548" s="176"/>
      <c r="AI548" s="176"/>
      <c r="AJ548" s="176"/>
      <c r="AK548" s="176"/>
      <c r="AL548" s="176"/>
      <c r="AM548" s="176"/>
      <c r="AN548" s="176"/>
      <c r="AO548" s="176"/>
      <c r="AP548" s="176"/>
      <c r="AQ548" s="176"/>
      <c r="AR548" s="176"/>
      <c r="AS548" s="137"/>
    </row>
    <row r="549" spans="5:45" ht="16.5" customHeight="1" x14ac:dyDescent="0.15">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c r="AA549" s="176"/>
      <c r="AB549" s="176"/>
      <c r="AC549" s="176"/>
      <c r="AD549" s="176"/>
      <c r="AE549" s="176"/>
      <c r="AF549" s="176"/>
      <c r="AG549" s="176"/>
      <c r="AH549" s="176"/>
      <c r="AI549" s="176"/>
      <c r="AJ549" s="176"/>
      <c r="AK549" s="176"/>
      <c r="AL549" s="176"/>
      <c r="AM549" s="176"/>
      <c r="AN549" s="176"/>
      <c r="AO549" s="176"/>
      <c r="AP549" s="176"/>
      <c r="AQ549" s="176"/>
      <c r="AR549" s="176"/>
      <c r="AS549" s="137"/>
    </row>
    <row r="550" spans="5:45" ht="16.5" customHeight="1" x14ac:dyDescent="0.15">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c r="AA550" s="176"/>
      <c r="AB550" s="176"/>
      <c r="AC550" s="176"/>
      <c r="AD550" s="176"/>
      <c r="AE550" s="176"/>
      <c r="AF550" s="176"/>
      <c r="AG550" s="176"/>
      <c r="AH550" s="176"/>
      <c r="AI550" s="176"/>
      <c r="AJ550" s="176"/>
      <c r="AK550" s="176"/>
      <c r="AL550" s="176"/>
      <c r="AM550" s="176"/>
      <c r="AN550" s="176"/>
      <c r="AO550" s="176"/>
      <c r="AP550" s="176"/>
      <c r="AQ550" s="176"/>
      <c r="AR550" s="176"/>
      <c r="AS550" s="137"/>
    </row>
    <row r="551" spans="5:45" ht="16.5" customHeight="1" x14ac:dyDescent="0.15">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c r="AA551" s="176"/>
      <c r="AB551" s="176"/>
      <c r="AC551" s="176"/>
      <c r="AD551" s="176"/>
      <c r="AE551" s="176"/>
      <c r="AF551" s="176"/>
      <c r="AG551" s="176"/>
      <c r="AH551" s="176"/>
      <c r="AI551" s="176"/>
      <c r="AJ551" s="176"/>
      <c r="AK551" s="176"/>
      <c r="AL551" s="176"/>
      <c r="AM551" s="176"/>
      <c r="AN551" s="176"/>
      <c r="AO551" s="176"/>
      <c r="AP551" s="176"/>
      <c r="AQ551" s="176"/>
      <c r="AR551" s="176"/>
      <c r="AS551" s="137"/>
    </row>
    <row r="552" spans="5:45" ht="16.5" customHeight="1" x14ac:dyDescent="0.15">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c r="AA552" s="176"/>
      <c r="AB552" s="176"/>
      <c r="AC552" s="176"/>
      <c r="AD552" s="176"/>
      <c r="AE552" s="176"/>
      <c r="AF552" s="176"/>
      <c r="AG552" s="176"/>
      <c r="AH552" s="176"/>
      <c r="AI552" s="176"/>
      <c r="AJ552" s="176"/>
      <c r="AK552" s="176"/>
      <c r="AL552" s="176"/>
      <c r="AM552" s="176"/>
      <c r="AN552" s="176"/>
      <c r="AO552" s="176"/>
      <c r="AP552" s="176"/>
      <c r="AQ552" s="176"/>
      <c r="AR552" s="176"/>
      <c r="AS552" s="137"/>
    </row>
    <row r="553" spans="5:45" ht="16.5" customHeight="1" x14ac:dyDescent="0.15">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c r="AA553" s="176"/>
      <c r="AB553" s="176"/>
      <c r="AC553" s="176"/>
      <c r="AD553" s="176"/>
      <c r="AE553" s="176"/>
      <c r="AF553" s="176"/>
      <c r="AG553" s="176"/>
      <c r="AH553" s="176"/>
      <c r="AI553" s="176"/>
      <c r="AJ553" s="176"/>
      <c r="AK553" s="176"/>
      <c r="AL553" s="176"/>
      <c r="AM553" s="176"/>
      <c r="AN553" s="176"/>
      <c r="AO553" s="176"/>
      <c r="AP553" s="176"/>
      <c r="AQ553" s="176"/>
      <c r="AR553" s="176"/>
      <c r="AS553" s="137"/>
    </row>
    <row r="554" spans="5:45" ht="16.5" customHeight="1" x14ac:dyDescent="0.15">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c r="AA554" s="176"/>
      <c r="AB554" s="176"/>
      <c r="AC554" s="176"/>
      <c r="AD554" s="176"/>
      <c r="AE554" s="176"/>
      <c r="AF554" s="176"/>
      <c r="AG554" s="176"/>
      <c r="AH554" s="176"/>
      <c r="AI554" s="176"/>
      <c r="AJ554" s="176"/>
      <c r="AK554" s="176"/>
      <c r="AL554" s="176"/>
      <c r="AM554" s="176"/>
      <c r="AN554" s="176"/>
      <c r="AO554" s="176"/>
      <c r="AP554" s="176"/>
      <c r="AQ554" s="176"/>
      <c r="AR554" s="176"/>
      <c r="AS554" s="137"/>
    </row>
    <row r="555" spans="5:45" ht="16.5" customHeight="1" x14ac:dyDescent="0.15">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c r="AA555" s="176"/>
      <c r="AB555" s="176"/>
      <c r="AC555" s="176"/>
      <c r="AD555" s="176"/>
      <c r="AE555" s="176"/>
      <c r="AF555" s="176"/>
      <c r="AG555" s="176"/>
      <c r="AH555" s="176"/>
      <c r="AI555" s="176"/>
      <c r="AJ555" s="176"/>
      <c r="AK555" s="176"/>
      <c r="AL555" s="176"/>
      <c r="AM555" s="176"/>
      <c r="AN555" s="176"/>
      <c r="AO555" s="176"/>
      <c r="AP555" s="176"/>
      <c r="AQ555" s="176"/>
      <c r="AR555" s="176"/>
      <c r="AS555" s="137"/>
    </row>
    <row r="556" spans="5:45" ht="16.5" customHeight="1" x14ac:dyDescent="0.15">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c r="AA556" s="176"/>
      <c r="AB556" s="176"/>
      <c r="AC556" s="176"/>
      <c r="AD556" s="176"/>
      <c r="AE556" s="176"/>
      <c r="AF556" s="176"/>
      <c r="AG556" s="176"/>
      <c r="AH556" s="176"/>
      <c r="AI556" s="176"/>
      <c r="AJ556" s="176"/>
      <c r="AK556" s="176"/>
      <c r="AL556" s="176"/>
      <c r="AM556" s="176"/>
      <c r="AN556" s="176"/>
      <c r="AO556" s="176"/>
      <c r="AP556" s="176"/>
      <c r="AQ556" s="176"/>
      <c r="AR556" s="176"/>
      <c r="AS556" s="137"/>
    </row>
    <row r="557" spans="5:45" ht="16.5" customHeight="1" x14ac:dyDescent="0.15">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c r="AA557" s="176"/>
      <c r="AB557" s="176"/>
      <c r="AC557" s="176"/>
      <c r="AD557" s="176"/>
      <c r="AE557" s="176"/>
      <c r="AF557" s="176"/>
      <c r="AG557" s="176"/>
      <c r="AH557" s="176"/>
      <c r="AI557" s="176"/>
      <c r="AJ557" s="176"/>
      <c r="AK557" s="176"/>
      <c r="AL557" s="176"/>
      <c r="AM557" s="176"/>
      <c r="AN557" s="176"/>
      <c r="AO557" s="176"/>
      <c r="AP557" s="176"/>
      <c r="AQ557" s="176"/>
      <c r="AR557" s="176"/>
      <c r="AS557" s="137"/>
    </row>
    <row r="558" spans="5:45" ht="16.5" customHeight="1" x14ac:dyDescent="0.15">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c r="AA558" s="176"/>
      <c r="AB558" s="176"/>
      <c r="AC558" s="176"/>
      <c r="AD558" s="176"/>
      <c r="AE558" s="176"/>
      <c r="AF558" s="176"/>
      <c r="AG558" s="176"/>
      <c r="AH558" s="176"/>
      <c r="AI558" s="176"/>
      <c r="AJ558" s="176"/>
      <c r="AK558" s="176"/>
      <c r="AL558" s="176"/>
      <c r="AM558" s="176"/>
      <c r="AN558" s="176"/>
      <c r="AO558" s="176"/>
      <c r="AP558" s="176"/>
      <c r="AQ558" s="176"/>
      <c r="AR558" s="176"/>
      <c r="AS558" s="137"/>
    </row>
    <row r="559" spans="5:45" ht="16.5" customHeight="1" x14ac:dyDescent="0.15">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c r="AA559" s="176"/>
      <c r="AB559" s="176"/>
      <c r="AC559" s="176"/>
      <c r="AD559" s="176"/>
      <c r="AE559" s="176"/>
      <c r="AF559" s="176"/>
      <c r="AG559" s="176"/>
      <c r="AH559" s="176"/>
      <c r="AI559" s="176"/>
      <c r="AJ559" s="176"/>
      <c r="AK559" s="176"/>
      <c r="AL559" s="176"/>
      <c r="AM559" s="176"/>
      <c r="AN559" s="176"/>
      <c r="AO559" s="176"/>
      <c r="AP559" s="176"/>
      <c r="AQ559" s="176"/>
      <c r="AR559" s="176"/>
      <c r="AS559" s="137"/>
    </row>
    <row r="560" spans="5:45" ht="16.5" customHeight="1" x14ac:dyDescent="0.15">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c r="AA560" s="176"/>
      <c r="AB560" s="176"/>
      <c r="AC560" s="176"/>
      <c r="AD560" s="176"/>
      <c r="AE560" s="176"/>
      <c r="AF560" s="176"/>
      <c r="AG560" s="176"/>
      <c r="AH560" s="176"/>
      <c r="AI560" s="176"/>
      <c r="AJ560" s="176"/>
      <c r="AK560" s="176"/>
      <c r="AL560" s="176"/>
      <c r="AM560" s="176"/>
      <c r="AN560" s="176"/>
      <c r="AO560" s="176"/>
      <c r="AP560" s="176"/>
      <c r="AQ560" s="176"/>
      <c r="AR560" s="176"/>
      <c r="AS560" s="137"/>
    </row>
    <row r="561" spans="5:45" ht="16.5" customHeight="1" x14ac:dyDescent="0.15">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c r="AA561" s="176"/>
      <c r="AB561" s="176"/>
      <c r="AC561" s="176"/>
      <c r="AD561" s="176"/>
      <c r="AE561" s="176"/>
      <c r="AF561" s="176"/>
      <c r="AG561" s="176"/>
      <c r="AH561" s="176"/>
      <c r="AI561" s="176"/>
      <c r="AJ561" s="176"/>
      <c r="AK561" s="176"/>
      <c r="AL561" s="176"/>
      <c r="AM561" s="176"/>
      <c r="AN561" s="176"/>
      <c r="AO561" s="176"/>
      <c r="AP561" s="176"/>
      <c r="AQ561" s="176"/>
      <c r="AR561" s="176"/>
      <c r="AS561" s="137"/>
    </row>
    <row r="562" spans="5:45" ht="16.5" customHeight="1" x14ac:dyDescent="0.15">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c r="AA562" s="176"/>
      <c r="AB562" s="176"/>
      <c r="AC562" s="176"/>
      <c r="AD562" s="176"/>
      <c r="AE562" s="176"/>
      <c r="AF562" s="176"/>
      <c r="AG562" s="176"/>
      <c r="AH562" s="176"/>
      <c r="AI562" s="176"/>
      <c r="AJ562" s="176"/>
      <c r="AK562" s="176"/>
      <c r="AL562" s="176"/>
      <c r="AM562" s="176"/>
      <c r="AN562" s="176"/>
      <c r="AO562" s="176"/>
      <c r="AP562" s="176"/>
      <c r="AQ562" s="176"/>
      <c r="AR562" s="176"/>
      <c r="AS562" s="137"/>
    </row>
    <row r="563" spans="5:45" ht="16.5" customHeight="1" x14ac:dyDescent="0.15">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c r="AA563" s="176"/>
      <c r="AB563" s="176"/>
      <c r="AC563" s="176"/>
      <c r="AD563" s="176"/>
      <c r="AE563" s="176"/>
      <c r="AF563" s="176"/>
      <c r="AG563" s="176"/>
      <c r="AH563" s="176"/>
      <c r="AI563" s="176"/>
      <c r="AJ563" s="176"/>
      <c r="AK563" s="176"/>
      <c r="AL563" s="176"/>
      <c r="AM563" s="176"/>
      <c r="AN563" s="176"/>
      <c r="AO563" s="176"/>
      <c r="AP563" s="176"/>
      <c r="AQ563" s="176"/>
      <c r="AR563" s="176"/>
      <c r="AS563" s="137"/>
    </row>
    <row r="564" spans="5:45" ht="16.5" customHeight="1" x14ac:dyDescent="0.15">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c r="AA564" s="176"/>
      <c r="AB564" s="176"/>
      <c r="AC564" s="176"/>
      <c r="AD564" s="176"/>
      <c r="AE564" s="176"/>
      <c r="AF564" s="176"/>
      <c r="AG564" s="176"/>
      <c r="AH564" s="176"/>
      <c r="AI564" s="176"/>
      <c r="AJ564" s="176"/>
      <c r="AK564" s="176"/>
      <c r="AL564" s="176"/>
      <c r="AM564" s="176"/>
      <c r="AN564" s="176"/>
      <c r="AO564" s="176"/>
      <c r="AP564" s="176"/>
      <c r="AQ564" s="176"/>
      <c r="AR564" s="176"/>
      <c r="AS564" s="137"/>
    </row>
    <row r="565" spans="5:45" ht="16.5" customHeight="1" x14ac:dyDescent="0.15">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c r="AA565" s="176"/>
      <c r="AB565" s="176"/>
      <c r="AC565" s="176"/>
      <c r="AD565" s="176"/>
      <c r="AE565" s="176"/>
      <c r="AF565" s="176"/>
      <c r="AG565" s="176"/>
      <c r="AH565" s="176"/>
      <c r="AI565" s="176"/>
      <c r="AJ565" s="176"/>
      <c r="AK565" s="176"/>
      <c r="AL565" s="176"/>
      <c r="AM565" s="176"/>
      <c r="AN565" s="176"/>
      <c r="AO565" s="176"/>
      <c r="AP565" s="176"/>
      <c r="AQ565" s="176"/>
      <c r="AR565" s="176"/>
      <c r="AS565" s="137"/>
    </row>
    <row r="566" spans="5:45" ht="16.5" customHeight="1" x14ac:dyDescent="0.15">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c r="AA566" s="176"/>
      <c r="AB566" s="176"/>
      <c r="AC566" s="176"/>
      <c r="AD566" s="176"/>
      <c r="AE566" s="176"/>
      <c r="AF566" s="176"/>
      <c r="AG566" s="176"/>
      <c r="AH566" s="176"/>
      <c r="AI566" s="176"/>
      <c r="AJ566" s="176"/>
      <c r="AK566" s="176"/>
      <c r="AL566" s="176"/>
      <c r="AM566" s="176"/>
      <c r="AN566" s="176"/>
      <c r="AO566" s="176"/>
      <c r="AP566" s="176"/>
      <c r="AQ566" s="176"/>
      <c r="AR566" s="176"/>
      <c r="AS566" s="137"/>
    </row>
    <row r="567" spans="5:45" ht="16.5" customHeight="1" x14ac:dyDescent="0.15">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c r="AA567" s="176"/>
      <c r="AB567" s="176"/>
      <c r="AC567" s="176"/>
      <c r="AD567" s="176"/>
      <c r="AE567" s="176"/>
      <c r="AF567" s="176"/>
      <c r="AG567" s="176"/>
      <c r="AH567" s="176"/>
      <c r="AI567" s="176"/>
      <c r="AJ567" s="176"/>
      <c r="AK567" s="176"/>
      <c r="AL567" s="176"/>
      <c r="AM567" s="176"/>
      <c r="AN567" s="176"/>
      <c r="AO567" s="176"/>
      <c r="AP567" s="176"/>
      <c r="AQ567" s="176"/>
      <c r="AR567" s="176"/>
      <c r="AS567" s="137"/>
    </row>
    <row r="568" spans="5:45" ht="16.5" customHeight="1" x14ac:dyDescent="0.15">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c r="AA568" s="176"/>
      <c r="AB568" s="176"/>
      <c r="AC568" s="176"/>
      <c r="AD568" s="176"/>
      <c r="AE568" s="176"/>
      <c r="AF568" s="176"/>
      <c r="AG568" s="176"/>
      <c r="AH568" s="176"/>
      <c r="AI568" s="176"/>
      <c r="AJ568" s="176"/>
      <c r="AK568" s="176"/>
      <c r="AL568" s="176"/>
      <c r="AM568" s="176"/>
      <c r="AN568" s="176"/>
      <c r="AO568" s="176"/>
      <c r="AP568" s="176"/>
      <c r="AQ568" s="176"/>
      <c r="AR568" s="176"/>
      <c r="AS568" s="137"/>
    </row>
    <row r="569" spans="5:45" ht="16.5" customHeight="1" x14ac:dyDescent="0.15">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c r="AA569" s="176"/>
      <c r="AB569" s="176"/>
      <c r="AC569" s="176"/>
      <c r="AD569" s="176"/>
      <c r="AE569" s="176"/>
      <c r="AF569" s="176"/>
      <c r="AG569" s="176"/>
      <c r="AH569" s="176"/>
      <c r="AI569" s="176"/>
      <c r="AJ569" s="176"/>
      <c r="AK569" s="176"/>
      <c r="AL569" s="176"/>
      <c r="AM569" s="176"/>
      <c r="AN569" s="176"/>
      <c r="AO569" s="176"/>
      <c r="AP569" s="176"/>
      <c r="AQ569" s="176"/>
      <c r="AR569" s="176"/>
      <c r="AS569" s="137"/>
    </row>
    <row r="570" spans="5:45" ht="16.5" customHeight="1" x14ac:dyDescent="0.15">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c r="AA570" s="176"/>
      <c r="AB570" s="176"/>
      <c r="AC570" s="176"/>
      <c r="AD570" s="176"/>
      <c r="AE570" s="176"/>
      <c r="AF570" s="176"/>
      <c r="AG570" s="176"/>
      <c r="AH570" s="176"/>
      <c r="AI570" s="176"/>
      <c r="AJ570" s="176"/>
      <c r="AK570" s="176"/>
      <c r="AL570" s="176"/>
      <c r="AM570" s="176"/>
      <c r="AN570" s="176"/>
      <c r="AO570" s="176"/>
      <c r="AP570" s="176"/>
      <c r="AQ570" s="176"/>
      <c r="AR570" s="176"/>
      <c r="AS570" s="137"/>
    </row>
    <row r="571" spans="5:45" ht="16.5" customHeight="1" x14ac:dyDescent="0.15">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c r="AA571" s="176"/>
      <c r="AB571" s="176"/>
      <c r="AC571" s="176"/>
      <c r="AD571" s="176"/>
      <c r="AE571" s="176"/>
      <c r="AF571" s="176"/>
      <c r="AG571" s="176"/>
      <c r="AH571" s="176"/>
      <c r="AI571" s="176"/>
      <c r="AJ571" s="176"/>
      <c r="AK571" s="176"/>
      <c r="AL571" s="176"/>
      <c r="AM571" s="176"/>
      <c r="AN571" s="176"/>
      <c r="AO571" s="176"/>
      <c r="AP571" s="176"/>
      <c r="AQ571" s="176"/>
      <c r="AR571" s="176"/>
      <c r="AS571" s="137"/>
    </row>
    <row r="572" spans="5:45" ht="16.5" customHeight="1" x14ac:dyDescent="0.15">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c r="AA572" s="176"/>
      <c r="AB572" s="176"/>
      <c r="AC572" s="176"/>
      <c r="AD572" s="176"/>
      <c r="AE572" s="176"/>
      <c r="AF572" s="176"/>
      <c r="AG572" s="176"/>
      <c r="AH572" s="176"/>
      <c r="AI572" s="176"/>
      <c r="AJ572" s="176"/>
      <c r="AK572" s="176"/>
      <c r="AL572" s="176"/>
      <c r="AM572" s="176"/>
      <c r="AN572" s="176"/>
      <c r="AO572" s="176"/>
      <c r="AP572" s="176"/>
      <c r="AQ572" s="176"/>
      <c r="AR572" s="176"/>
      <c r="AS572" s="137"/>
    </row>
    <row r="573" spans="5:45" ht="16.5" customHeight="1" x14ac:dyDescent="0.15">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c r="AA573" s="176"/>
      <c r="AB573" s="176"/>
      <c r="AC573" s="176"/>
      <c r="AD573" s="176"/>
      <c r="AE573" s="176"/>
      <c r="AF573" s="176"/>
      <c r="AG573" s="176"/>
      <c r="AH573" s="176"/>
      <c r="AI573" s="176"/>
      <c r="AJ573" s="176"/>
      <c r="AK573" s="176"/>
      <c r="AL573" s="176"/>
      <c r="AM573" s="176"/>
      <c r="AN573" s="176"/>
      <c r="AO573" s="176"/>
      <c r="AP573" s="176"/>
      <c r="AQ573" s="176"/>
      <c r="AR573" s="176"/>
      <c r="AS573" s="137"/>
    </row>
    <row r="574" spans="5:45" ht="16.5" customHeight="1" x14ac:dyDescent="0.15">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c r="AA574" s="176"/>
      <c r="AB574" s="176"/>
      <c r="AC574" s="176"/>
      <c r="AD574" s="176"/>
      <c r="AE574" s="176"/>
      <c r="AF574" s="176"/>
      <c r="AG574" s="176"/>
      <c r="AH574" s="176"/>
      <c r="AI574" s="176"/>
      <c r="AJ574" s="176"/>
      <c r="AK574" s="176"/>
      <c r="AL574" s="176"/>
      <c r="AM574" s="176"/>
      <c r="AN574" s="176"/>
      <c r="AO574" s="176"/>
      <c r="AP574" s="176"/>
      <c r="AQ574" s="176"/>
      <c r="AR574" s="176"/>
      <c r="AS574" s="137"/>
    </row>
    <row r="575" spans="5:45" ht="16.5" customHeight="1" x14ac:dyDescent="0.15">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c r="AA575" s="176"/>
      <c r="AB575" s="176"/>
      <c r="AC575" s="176"/>
      <c r="AD575" s="176"/>
      <c r="AE575" s="176"/>
      <c r="AF575" s="176"/>
      <c r="AG575" s="176"/>
      <c r="AH575" s="176"/>
      <c r="AI575" s="176"/>
      <c r="AJ575" s="176"/>
      <c r="AK575" s="176"/>
      <c r="AL575" s="176"/>
      <c r="AM575" s="176"/>
      <c r="AN575" s="176"/>
      <c r="AO575" s="176"/>
      <c r="AP575" s="176"/>
      <c r="AQ575" s="176"/>
      <c r="AR575" s="176"/>
      <c r="AS575" s="137"/>
    </row>
    <row r="576" spans="5:45" ht="16.5" customHeight="1" x14ac:dyDescent="0.15">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c r="AA576" s="176"/>
      <c r="AB576" s="176"/>
      <c r="AC576" s="176"/>
      <c r="AD576" s="176"/>
      <c r="AE576" s="176"/>
      <c r="AF576" s="176"/>
      <c r="AG576" s="176"/>
      <c r="AH576" s="176"/>
      <c r="AI576" s="176"/>
      <c r="AJ576" s="176"/>
      <c r="AK576" s="176"/>
      <c r="AL576" s="176"/>
      <c r="AM576" s="176"/>
      <c r="AN576" s="176"/>
      <c r="AO576" s="176"/>
      <c r="AP576" s="176"/>
      <c r="AQ576" s="176"/>
      <c r="AR576" s="176"/>
      <c r="AS576" s="137"/>
    </row>
    <row r="577" spans="5:45" ht="16.5" customHeight="1" x14ac:dyDescent="0.15">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c r="AA577" s="176"/>
      <c r="AB577" s="176"/>
      <c r="AC577" s="176"/>
      <c r="AD577" s="176"/>
      <c r="AE577" s="176"/>
      <c r="AF577" s="176"/>
      <c r="AG577" s="176"/>
      <c r="AH577" s="176"/>
      <c r="AI577" s="176"/>
      <c r="AJ577" s="176"/>
      <c r="AK577" s="176"/>
      <c r="AL577" s="176"/>
      <c r="AM577" s="176"/>
      <c r="AN577" s="176"/>
      <c r="AO577" s="176"/>
      <c r="AP577" s="176"/>
      <c r="AQ577" s="176"/>
      <c r="AR577" s="176"/>
      <c r="AS577" s="137"/>
    </row>
    <row r="578" spans="5:45" ht="16.5" customHeight="1" x14ac:dyDescent="0.15">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c r="AA578" s="176"/>
      <c r="AB578" s="176"/>
      <c r="AC578" s="176"/>
      <c r="AD578" s="176"/>
      <c r="AE578" s="176"/>
      <c r="AF578" s="176"/>
      <c r="AG578" s="176"/>
      <c r="AH578" s="176"/>
      <c r="AI578" s="176"/>
      <c r="AJ578" s="176"/>
      <c r="AK578" s="176"/>
      <c r="AL578" s="176"/>
      <c r="AM578" s="176"/>
      <c r="AN578" s="176"/>
      <c r="AO578" s="176"/>
      <c r="AP578" s="176"/>
      <c r="AQ578" s="176"/>
      <c r="AR578" s="176"/>
      <c r="AS578" s="137"/>
    </row>
    <row r="579" spans="5:45" ht="16.5" customHeight="1" x14ac:dyDescent="0.15">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76"/>
      <c r="AL579" s="176"/>
      <c r="AM579" s="176"/>
      <c r="AN579" s="176"/>
      <c r="AO579" s="176"/>
      <c r="AP579" s="176"/>
      <c r="AQ579" s="176"/>
      <c r="AR579" s="176"/>
      <c r="AS579" s="137"/>
    </row>
    <row r="580" spans="5:45" ht="16.5" customHeight="1" x14ac:dyDescent="0.15">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c r="AA580" s="176"/>
      <c r="AB580" s="176"/>
      <c r="AC580" s="176"/>
      <c r="AD580" s="176"/>
      <c r="AE580" s="176"/>
      <c r="AF580" s="176"/>
      <c r="AG580" s="176"/>
      <c r="AH580" s="176"/>
      <c r="AI580" s="176"/>
      <c r="AJ580" s="176"/>
      <c r="AK580" s="176"/>
      <c r="AL580" s="176"/>
      <c r="AM580" s="176"/>
      <c r="AN580" s="176"/>
      <c r="AO580" s="176"/>
      <c r="AP580" s="176"/>
      <c r="AQ580" s="176"/>
      <c r="AR580" s="176"/>
      <c r="AS580" s="137"/>
    </row>
    <row r="581" spans="5:45" ht="16.5" customHeight="1" x14ac:dyDescent="0.15">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c r="AA581" s="176"/>
      <c r="AB581" s="176"/>
      <c r="AC581" s="176"/>
      <c r="AD581" s="176"/>
      <c r="AE581" s="176"/>
      <c r="AF581" s="176"/>
      <c r="AG581" s="176"/>
      <c r="AH581" s="176"/>
      <c r="AI581" s="176"/>
      <c r="AJ581" s="176"/>
      <c r="AK581" s="176"/>
      <c r="AL581" s="176"/>
      <c r="AM581" s="176"/>
      <c r="AN581" s="176"/>
      <c r="AO581" s="176"/>
      <c r="AP581" s="176"/>
      <c r="AQ581" s="176"/>
      <c r="AR581" s="176"/>
      <c r="AS581" s="137"/>
    </row>
    <row r="582" spans="5:45" ht="16.5" customHeight="1" x14ac:dyDescent="0.15">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c r="AA582" s="176"/>
      <c r="AB582" s="176"/>
      <c r="AC582" s="176"/>
      <c r="AD582" s="176"/>
      <c r="AE582" s="176"/>
      <c r="AF582" s="176"/>
      <c r="AG582" s="176"/>
      <c r="AH582" s="176"/>
      <c r="AI582" s="176"/>
      <c r="AJ582" s="176"/>
      <c r="AK582" s="176"/>
      <c r="AL582" s="176"/>
      <c r="AM582" s="176"/>
      <c r="AN582" s="176"/>
      <c r="AO582" s="176"/>
      <c r="AP582" s="176"/>
      <c r="AQ582" s="176"/>
      <c r="AR582" s="176"/>
      <c r="AS582" s="137"/>
    </row>
    <row r="583" spans="5:45" ht="16.5" customHeight="1" x14ac:dyDescent="0.15">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c r="AL583" s="176"/>
      <c r="AM583" s="176"/>
      <c r="AN583" s="176"/>
      <c r="AO583" s="176"/>
      <c r="AP583" s="176"/>
      <c r="AQ583" s="176"/>
      <c r="AR583" s="176"/>
      <c r="AS583" s="137"/>
    </row>
    <row r="584" spans="5:45" ht="16.5" customHeight="1" x14ac:dyDescent="0.15">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c r="AA584" s="176"/>
      <c r="AB584" s="176"/>
      <c r="AC584" s="176"/>
      <c r="AD584" s="176"/>
      <c r="AE584" s="176"/>
      <c r="AF584" s="176"/>
      <c r="AG584" s="176"/>
      <c r="AH584" s="176"/>
      <c r="AI584" s="176"/>
      <c r="AJ584" s="176"/>
      <c r="AK584" s="176"/>
      <c r="AL584" s="176"/>
      <c r="AM584" s="176"/>
      <c r="AN584" s="176"/>
      <c r="AO584" s="176"/>
      <c r="AP584" s="176"/>
      <c r="AQ584" s="176"/>
      <c r="AR584" s="176"/>
      <c r="AS584" s="137"/>
    </row>
    <row r="585" spans="5:45" ht="16.5" customHeight="1" x14ac:dyDescent="0.15">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c r="AA585" s="176"/>
      <c r="AB585" s="176"/>
      <c r="AC585" s="176"/>
      <c r="AD585" s="176"/>
      <c r="AE585" s="176"/>
      <c r="AF585" s="176"/>
      <c r="AG585" s="176"/>
      <c r="AH585" s="176"/>
      <c r="AI585" s="176"/>
      <c r="AJ585" s="176"/>
      <c r="AK585" s="176"/>
      <c r="AL585" s="176"/>
      <c r="AM585" s="176"/>
      <c r="AN585" s="176"/>
      <c r="AO585" s="176"/>
      <c r="AP585" s="176"/>
      <c r="AQ585" s="176"/>
      <c r="AR585" s="176"/>
      <c r="AS585" s="137"/>
    </row>
    <row r="586" spans="5:45" ht="16.5" customHeight="1" x14ac:dyDescent="0.15">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c r="AL586" s="176"/>
      <c r="AM586" s="176"/>
      <c r="AN586" s="176"/>
      <c r="AO586" s="176"/>
      <c r="AP586" s="176"/>
      <c r="AQ586" s="176"/>
      <c r="AR586" s="176"/>
      <c r="AS586" s="137"/>
    </row>
    <row r="587" spans="5:45" ht="16.5" customHeight="1" x14ac:dyDescent="0.15">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c r="AA587" s="176"/>
      <c r="AB587" s="176"/>
      <c r="AC587" s="176"/>
      <c r="AD587" s="176"/>
      <c r="AE587" s="176"/>
      <c r="AF587" s="176"/>
      <c r="AG587" s="176"/>
      <c r="AH587" s="176"/>
      <c r="AI587" s="176"/>
      <c r="AJ587" s="176"/>
      <c r="AK587" s="176"/>
      <c r="AL587" s="176"/>
      <c r="AM587" s="176"/>
      <c r="AN587" s="176"/>
      <c r="AO587" s="176"/>
      <c r="AP587" s="176"/>
      <c r="AQ587" s="176"/>
      <c r="AR587" s="176"/>
      <c r="AS587" s="137"/>
    </row>
    <row r="588" spans="5:45" ht="16.5" customHeight="1" x14ac:dyDescent="0.15">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c r="AA588" s="176"/>
      <c r="AB588" s="176"/>
      <c r="AC588" s="176"/>
      <c r="AD588" s="176"/>
      <c r="AE588" s="176"/>
      <c r="AF588" s="176"/>
      <c r="AG588" s="176"/>
      <c r="AH588" s="176"/>
      <c r="AI588" s="176"/>
      <c r="AJ588" s="176"/>
      <c r="AK588" s="176"/>
      <c r="AL588" s="176"/>
      <c r="AM588" s="176"/>
      <c r="AN588" s="176"/>
      <c r="AO588" s="176"/>
      <c r="AP588" s="176"/>
      <c r="AQ588" s="176"/>
      <c r="AR588" s="176"/>
      <c r="AS588" s="137"/>
    </row>
    <row r="589" spans="5:45" ht="16.5" customHeight="1" x14ac:dyDescent="0.15">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c r="AA589" s="176"/>
      <c r="AB589" s="176"/>
      <c r="AC589" s="176"/>
      <c r="AD589" s="176"/>
      <c r="AE589" s="176"/>
      <c r="AF589" s="176"/>
      <c r="AG589" s="176"/>
      <c r="AH589" s="176"/>
      <c r="AI589" s="176"/>
      <c r="AJ589" s="176"/>
      <c r="AK589" s="176"/>
      <c r="AL589" s="176"/>
      <c r="AM589" s="176"/>
      <c r="AN589" s="176"/>
      <c r="AO589" s="176"/>
      <c r="AP589" s="176"/>
      <c r="AQ589" s="176"/>
      <c r="AR589" s="176"/>
      <c r="AS589" s="137"/>
    </row>
    <row r="590" spans="5:45" ht="16.5" customHeight="1" x14ac:dyDescent="0.15">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c r="AA590" s="176"/>
      <c r="AB590" s="176"/>
      <c r="AC590" s="176"/>
      <c r="AD590" s="176"/>
      <c r="AE590" s="176"/>
      <c r="AF590" s="176"/>
      <c r="AG590" s="176"/>
      <c r="AH590" s="176"/>
      <c r="AI590" s="176"/>
      <c r="AJ590" s="176"/>
      <c r="AK590" s="176"/>
      <c r="AL590" s="176"/>
      <c r="AM590" s="176"/>
      <c r="AN590" s="176"/>
      <c r="AO590" s="176"/>
      <c r="AP590" s="176"/>
      <c r="AQ590" s="176"/>
      <c r="AR590" s="176"/>
      <c r="AS590" s="137"/>
    </row>
    <row r="591" spans="5:45" ht="16.5" customHeight="1" x14ac:dyDescent="0.15">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c r="AA591" s="176"/>
      <c r="AB591" s="176"/>
      <c r="AC591" s="176"/>
      <c r="AD591" s="176"/>
      <c r="AE591" s="176"/>
      <c r="AF591" s="176"/>
      <c r="AG591" s="176"/>
      <c r="AH591" s="176"/>
      <c r="AI591" s="176"/>
      <c r="AJ591" s="176"/>
      <c r="AK591" s="176"/>
      <c r="AL591" s="176"/>
      <c r="AM591" s="176"/>
      <c r="AN591" s="176"/>
      <c r="AO591" s="176"/>
      <c r="AP591" s="176"/>
      <c r="AQ591" s="176"/>
      <c r="AR591" s="176"/>
      <c r="AS591" s="137"/>
    </row>
    <row r="592" spans="5:45" ht="16.5" customHeight="1" x14ac:dyDescent="0.15">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c r="AA592" s="176"/>
      <c r="AB592" s="176"/>
      <c r="AC592" s="176"/>
      <c r="AD592" s="176"/>
      <c r="AE592" s="176"/>
      <c r="AF592" s="176"/>
      <c r="AG592" s="176"/>
      <c r="AH592" s="176"/>
      <c r="AI592" s="176"/>
      <c r="AJ592" s="176"/>
      <c r="AK592" s="176"/>
      <c r="AL592" s="176"/>
      <c r="AM592" s="176"/>
      <c r="AN592" s="176"/>
      <c r="AO592" s="176"/>
      <c r="AP592" s="176"/>
      <c r="AQ592" s="176"/>
      <c r="AR592" s="176"/>
      <c r="AS592" s="137"/>
    </row>
    <row r="593" spans="5:45" ht="16.5" customHeight="1" x14ac:dyDescent="0.15">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c r="AA593" s="176"/>
      <c r="AB593" s="176"/>
      <c r="AC593" s="176"/>
      <c r="AD593" s="176"/>
      <c r="AE593" s="176"/>
      <c r="AF593" s="176"/>
      <c r="AG593" s="176"/>
      <c r="AH593" s="176"/>
      <c r="AI593" s="176"/>
      <c r="AJ593" s="176"/>
      <c r="AK593" s="176"/>
      <c r="AL593" s="176"/>
      <c r="AM593" s="176"/>
      <c r="AN593" s="176"/>
      <c r="AO593" s="176"/>
      <c r="AP593" s="176"/>
      <c r="AQ593" s="176"/>
      <c r="AR593" s="176"/>
      <c r="AS593" s="137"/>
    </row>
    <row r="594" spans="5:45" ht="16.5" customHeight="1" x14ac:dyDescent="0.15">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c r="AA594" s="176"/>
      <c r="AB594" s="176"/>
      <c r="AC594" s="176"/>
      <c r="AD594" s="176"/>
      <c r="AE594" s="176"/>
      <c r="AF594" s="176"/>
      <c r="AG594" s="176"/>
      <c r="AH594" s="176"/>
      <c r="AI594" s="176"/>
      <c r="AJ594" s="176"/>
      <c r="AK594" s="176"/>
      <c r="AL594" s="176"/>
      <c r="AM594" s="176"/>
      <c r="AN594" s="176"/>
      <c r="AO594" s="176"/>
      <c r="AP594" s="176"/>
      <c r="AQ594" s="176"/>
      <c r="AR594" s="176"/>
      <c r="AS594" s="137"/>
    </row>
    <row r="595" spans="5:45" ht="16.5" customHeight="1" x14ac:dyDescent="0.15">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c r="AA595" s="176"/>
      <c r="AB595" s="176"/>
      <c r="AC595" s="176"/>
      <c r="AD595" s="176"/>
      <c r="AE595" s="176"/>
      <c r="AF595" s="176"/>
      <c r="AG595" s="176"/>
      <c r="AH595" s="176"/>
      <c r="AI595" s="176"/>
      <c r="AJ595" s="176"/>
      <c r="AK595" s="176"/>
      <c r="AL595" s="176"/>
      <c r="AM595" s="176"/>
      <c r="AN595" s="176"/>
      <c r="AO595" s="176"/>
      <c r="AP595" s="176"/>
      <c r="AQ595" s="176"/>
      <c r="AR595" s="176"/>
      <c r="AS595" s="137"/>
    </row>
    <row r="596" spans="5:45" ht="16.5" customHeight="1" x14ac:dyDescent="0.15">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c r="AA596" s="176"/>
      <c r="AB596" s="176"/>
      <c r="AC596" s="176"/>
      <c r="AD596" s="176"/>
      <c r="AE596" s="176"/>
      <c r="AF596" s="176"/>
      <c r="AG596" s="176"/>
      <c r="AH596" s="176"/>
      <c r="AI596" s="176"/>
      <c r="AJ596" s="176"/>
      <c r="AK596" s="176"/>
      <c r="AL596" s="176"/>
      <c r="AM596" s="176"/>
      <c r="AN596" s="176"/>
      <c r="AO596" s="176"/>
      <c r="AP596" s="176"/>
      <c r="AQ596" s="176"/>
      <c r="AR596" s="176"/>
      <c r="AS596" s="137"/>
    </row>
    <row r="597" spans="5:45" ht="16.5" customHeight="1" x14ac:dyDescent="0.15">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c r="AA597" s="176"/>
      <c r="AB597" s="176"/>
      <c r="AC597" s="176"/>
      <c r="AD597" s="176"/>
      <c r="AE597" s="176"/>
      <c r="AF597" s="176"/>
      <c r="AG597" s="176"/>
      <c r="AH597" s="176"/>
      <c r="AI597" s="176"/>
      <c r="AJ597" s="176"/>
      <c r="AK597" s="176"/>
      <c r="AL597" s="176"/>
      <c r="AM597" s="176"/>
      <c r="AN597" s="176"/>
      <c r="AO597" s="176"/>
      <c r="AP597" s="176"/>
      <c r="AQ597" s="176"/>
      <c r="AR597" s="176"/>
      <c r="AS597" s="137"/>
    </row>
    <row r="598" spans="5:45" ht="16.5" customHeight="1" x14ac:dyDescent="0.15">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c r="AA598" s="176"/>
      <c r="AB598" s="176"/>
      <c r="AC598" s="176"/>
      <c r="AD598" s="176"/>
      <c r="AE598" s="176"/>
      <c r="AF598" s="176"/>
      <c r="AG598" s="176"/>
      <c r="AH598" s="176"/>
      <c r="AI598" s="176"/>
      <c r="AJ598" s="176"/>
      <c r="AK598" s="176"/>
      <c r="AL598" s="176"/>
      <c r="AM598" s="176"/>
      <c r="AN598" s="176"/>
      <c r="AO598" s="176"/>
      <c r="AP598" s="176"/>
      <c r="AQ598" s="176"/>
      <c r="AR598" s="176"/>
      <c r="AS598" s="137"/>
    </row>
    <row r="599" spans="5:45" ht="16.5" customHeight="1" x14ac:dyDescent="0.15">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c r="AA599" s="176"/>
      <c r="AB599" s="176"/>
      <c r="AC599" s="176"/>
      <c r="AD599" s="176"/>
      <c r="AE599" s="176"/>
      <c r="AF599" s="176"/>
      <c r="AG599" s="176"/>
      <c r="AH599" s="176"/>
      <c r="AI599" s="176"/>
      <c r="AJ599" s="176"/>
      <c r="AK599" s="176"/>
      <c r="AL599" s="176"/>
      <c r="AM599" s="176"/>
      <c r="AN599" s="176"/>
      <c r="AO599" s="176"/>
      <c r="AP599" s="176"/>
      <c r="AQ599" s="176"/>
      <c r="AR599" s="176"/>
      <c r="AS599" s="137"/>
    </row>
    <row r="600" spans="5:45" ht="16.5" customHeight="1" x14ac:dyDescent="0.15">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c r="AA600" s="176"/>
      <c r="AB600" s="176"/>
      <c r="AC600" s="176"/>
      <c r="AD600" s="176"/>
      <c r="AE600" s="176"/>
      <c r="AF600" s="176"/>
      <c r="AG600" s="176"/>
      <c r="AH600" s="176"/>
      <c r="AI600" s="176"/>
      <c r="AJ600" s="176"/>
      <c r="AK600" s="176"/>
      <c r="AL600" s="176"/>
      <c r="AM600" s="176"/>
      <c r="AN600" s="176"/>
      <c r="AO600" s="176"/>
      <c r="AP600" s="176"/>
      <c r="AQ600" s="176"/>
      <c r="AR600" s="176"/>
      <c r="AS600" s="137"/>
    </row>
    <row r="601" spans="5:45" ht="16.5" customHeight="1" x14ac:dyDescent="0.15">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c r="AA601" s="176"/>
      <c r="AB601" s="176"/>
      <c r="AC601" s="176"/>
      <c r="AD601" s="176"/>
      <c r="AE601" s="176"/>
      <c r="AF601" s="176"/>
      <c r="AG601" s="176"/>
      <c r="AH601" s="176"/>
      <c r="AI601" s="176"/>
      <c r="AJ601" s="176"/>
      <c r="AK601" s="176"/>
      <c r="AL601" s="176"/>
      <c r="AM601" s="176"/>
      <c r="AN601" s="176"/>
      <c r="AO601" s="176"/>
      <c r="AP601" s="176"/>
      <c r="AQ601" s="176"/>
      <c r="AR601" s="176"/>
      <c r="AS601" s="137"/>
    </row>
    <row r="602" spans="5:45" ht="16.5" customHeight="1" x14ac:dyDescent="0.15">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c r="AA602" s="176"/>
      <c r="AB602" s="176"/>
      <c r="AC602" s="176"/>
      <c r="AD602" s="176"/>
      <c r="AE602" s="176"/>
      <c r="AF602" s="176"/>
      <c r="AG602" s="176"/>
      <c r="AH602" s="176"/>
      <c r="AI602" s="176"/>
      <c r="AJ602" s="176"/>
      <c r="AK602" s="176"/>
      <c r="AL602" s="176"/>
      <c r="AM602" s="176"/>
      <c r="AN602" s="176"/>
      <c r="AO602" s="176"/>
      <c r="AP602" s="176"/>
      <c r="AQ602" s="176"/>
      <c r="AR602" s="176"/>
      <c r="AS602" s="137"/>
    </row>
    <row r="603" spans="5:45" ht="16.5" customHeight="1" x14ac:dyDescent="0.15">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c r="AA603" s="176"/>
      <c r="AB603" s="176"/>
      <c r="AC603" s="176"/>
      <c r="AD603" s="176"/>
      <c r="AE603" s="176"/>
      <c r="AF603" s="176"/>
      <c r="AG603" s="176"/>
      <c r="AH603" s="176"/>
      <c r="AI603" s="176"/>
      <c r="AJ603" s="176"/>
      <c r="AK603" s="176"/>
      <c r="AL603" s="176"/>
      <c r="AM603" s="176"/>
      <c r="AN603" s="176"/>
      <c r="AO603" s="176"/>
      <c r="AP603" s="176"/>
      <c r="AQ603" s="176"/>
      <c r="AR603" s="176"/>
      <c r="AS603" s="137"/>
    </row>
    <row r="604" spans="5:45" ht="16.5" customHeight="1" x14ac:dyDescent="0.15">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c r="AA604" s="176"/>
      <c r="AB604" s="176"/>
      <c r="AC604" s="176"/>
      <c r="AD604" s="176"/>
      <c r="AE604" s="176"/>
      <c r="AF604" s="176"/>
      <c r="AG604" s="176"/>
      <c r="AH604" s="176"/>
      <c r="AI604" s="176"/>
      <c r="AJ604" s="176"/>
      <c r="AK604" s="176"/>
      <c r="AL604" s="176"/>
      <c r="AM604" s="176"/>
      <c r="AN604" s="176"/>
      <c r="AO604" s="176"/>
      <c r="AP604" s="176"/>
      <c r="AQ604" s="176"/>
      <c r="AR604" s="176"/>
      <c r="AS604" s="137"/>
    </row>
    <row r="605" spans="5:45" ht="16.5" customHeight="1" x14ac:dyDescent="0.15">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c r="AA605" s="176"/>
      <c r="AB605" s="176"/>
      <c r="AC605" s="176"/>
      <c r="AD605" s="176"/>
      <c r="AE605" s="176"/>
      <c r="AF605" s="176"/>
      <c r="AG605" s="176"/>
      <c r="AH605" s="176"/>
      <c r="AI605" s="176"/>
      <c r="AJ605" s="176"/>
      <c r="AK605" s="176"/>
      <c r="AL605" s="176"/>
      <c r="AM605" s="176"/>
      <c r="AN605" s="176"/>
      <c r="AO605" s="176"/>
      <c r="AP605" s="176"/>
      <c r="AQ605" s="176"/>
      <c r="AR605" s="176"/>
      <c r="AS605" s="137"/>
    </row>
    <row r="606" spans="5:45" ht="16.5" customHeight="1" x14ac:dyDescent="0.15">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c r="AA606" s="176"/>
      <c r="AB606" s="176"/>
      <c r="AC606" s="176"/>
      <c r="AD606" s="176"/>
      <c r="AE606" s="176"/>
      <c r="AF606" s="176"/>
      <c r="AG606" s="176"/>
      <c r="AH606" s="176"/>
      <c r="AI606" s="176"/>
      <c r="AJ606" s="176"/>
      <c r="AK606" s="176"/>
      <c r="AL606" s="176"/>
      <c r="AM606" s="176"/>
      <c r="AN606" s="176"/>
      <c r="AO606" s="176"/>
      <c r="AP606" s="176"/>
      <c r="AQ606" s="176"/>
      <c r="AR606" s="176"/>
      <c r="AS606" s="137"/>
    </row>
    <row r="607" spans="5:45" ht="16.5" customHeight="1" x14ac:dyDescent="0.15">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c r="AA607" s="176"/>
      <c r="AB607" s="176"/>
      <c r="AC607" s="176"/>
      <c r="AD607" s="176"/>
      <c r="AE607" s="176"/>
      <c r="AF607" s="176"/>
      <c r="AG607" s="176"/>
      <c r="AH607" s="176"/>
      <c r="AI607" s="176"/>
      <c r="AJ607" s="176"/>
      <c r="AK607" s="176"/>
      <c r="AL607" s="176"/>
      <c r="AM607" s="176"/>
      <c r="AN607" s="176"/>
      <c r="AO607" s="176"/>
      <c r="AP607" s="176"/>
      <c r="AQ607" s="176"/>
      <c r="AR607" s="176"/>
      <c r="AS607" s="137"/>
    </row>
    <row r="608" spans="5:45" ht="16.5" customHeight="1" x14ac:dyDescent="0.15">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c r="AA608" s="176"/>
      <c r="AB608" s="176"/>
      <c r="AC608" s="176"/>
      <c r="AD608" s="176"/>
      <c r="AE608" s="176"/>
      <c r="AF608" s="176"/>
      <c r="AG608" s="176"/>
      <c r="AH608" s="176"/>
      <c r="AI608" s="176"/>
      <c r="AJ608" s="176"/>
      <c r="AK608" s="176"/>
      <c r="AL608" s="176"/>
      <c r="AM608" s="176"/>
      <c r="AN608" s="176"/>
      <c r="AO608" s="176"/>
      <c r="AP608" s="176"/>
      <c r="AQ608" s="176"/>
      <c r="AR608" s="176"/>
      <c r="AS608" s="137"/>
    </row>
    <row r="609" spans="5:45" ht="16.5" customHeight="1" x14ac:dyDescent="0.15">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c r="AA609" s="176"/>
      <c r="AB609" s="176"/>
      <c r="AC609" s="176"/>
      <c r="AD609" s="176"/>
      <c r="AE609" s="176"/>
      <c r="AF609" s="176"/>
      <c r="AG609" s="176"/>
      <c r="AH609" s="176"/>
      <c r="AI609" s="176"/>
      <c r="AJ609" s="176"/>
      <c r="AK609" s="176"/>
      <c r="AL609" s="176"/>
      <c r="AM609" s="176"/>
      <c r="AN609" s="176"/>
      <c r="AO609" s="176"/>
      <c r="AP609" s="176"/>
      <c r="AQ609" s="176"/>
      <c r="AR609" s="176"/>
      <c r="AS609" s="137"/>
    </row>
    <row r="610" spans="5:45" ht="16.5" customHeight="1" x14ac:dyDescent="0.15">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c r="AA610" s="176"/>
      <c r="AB610" s="176"/>
      <c r="AC610" s="176"/>
      <c r="AD610" s="176"/>
      <c r="AE610" s="176"/>
      <c r="AF610" s="176"/>
      <c r="AG610" s="176"/>
      <c r="AH610" s="176"/>
      <c r="AI610" s="176"/>
      <c r="AJ610" s="176"/>
      <c r="AK610" s="176"/>
      <c r="AL610" s="176"/>
      <c r="AM610" s="176"/>
      <c r="AN610" s="176"/>
      <c r="AO610" s="176"/>
      <c r="AP610" s="176"/>
      <c r="AQ610" s="176"/>
      <c r="AR610" s="176"/>
      <c r="AS610" s="137"/>
    </row>
    <row r="611" spans="5:45" ht="16.5" customHeight="1" x14ac:dyDescent="0.15">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c r="AA611" s="176"/>
      <c r="AB611" s="176"/>
      <c r="AC611" s="176"/>
      <c r="AD611" s="176"/>
      <c r="AE611" s="176"/>
      <c r="AF611" s="176"/>
      <c r="AG611" s="176"/>
      <c r="AH611" s="176"/>
      <c r="AI611" s="176"/>
      <c r="AJ611" s="176"/>
      <c r="AK611" s="176"/>
      <c r="AL611" s="176"/>
      <c r="AM611" s="176"/>
      <c r="AN611" s="176"/>
      <c r="AO611" s="176"/>
      <c r="AP611" s="176"/>
      <c r="AQ611" s="176"/>
      <c r="AR611" s="176"/>
      <c r="AS611" s="137"/>
    </row>
    <row r="612" spans="5:45" ht="16.5" customHeight="1" x14ac:dyDescent="0.15">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c r="AA612" s="176"/>
      <c r="AB612" s="176"/>
      <c r="AC612" s="176"/>
      <c r="AD612" s="176"/>
      <c r="AE612" s="176"/>
      <c r="AF612" s="176"/>
      <c r="AG612" s="176"/>
      <c r="AH612" s="176"/>
      <c r="AI612" s="176"/>
      <c r="AJ612" s="176"/>
      <c r="AK612" s="176"/>
      <c r="AL612" s="176"/>
      <c r="AM612" s="176"/>
      <c r="AN612" s="176"/>
      <c r="AO612" s="176"/>
      <c r="AP612" s="176"/>
      <c r="AQ612" s="176"/>
      <c r="AR612" s="176"/>
      <c r="AS612" s="137"/>
    </row>
    <row r="613" spans="5:45" ht="16.5" customHeight="1" x14ac:dyDescent="0.15">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c r="AA613" s="176"/>
      <c r="AB613" s="176"/>
      <c r="AC613" s="176"/>
      <c r="AD613" s="176"/>
      <c r="AE613" s="176"/>
      <c r="AF613" s="176"/>
      <c r="AG613" s="176"/>
      <c r="AH613" s="176"/>
      <c r="AI613" s="176"/>
      <c r="AJ613" s="176"/>
      <c r="AK613" s="176"/>
      <c r="AL613" s="176"/>
      <c r="AM613" s="176"/>
      <c r="AN613" s="176"/>
      <c r="AO613" s="176"/>
      <c r="AP613" s="176"/>
      <c r="AQ613" s="176"/>
      <c r="AR613" s="176"/>
      <c r="AS613" s="137"/>
    </row>
    <row r="614" spans="5:45" ht="16.5" customHeight="1" x14ac:dyDescent="0.15">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c r="AA614" s="176"/>
      <c r="AB614" s="176"/>
      <c r="AC614" s="176"/>
      <c r="AD614" s="176"/>
      <c r="AE614" s="176"/>
      <c r="AF614" s="176"/>
      <c r="AG614" s="176"/>
      <c r="AH614" s="176"/>
      <c r="AI614" s="176"/>
      <c r="AJ614" s="176"/>
      <c r="AK614" s="176"/>
      <c r="AL614" s="176"/>
      <c r="AM614" s="176"/>
      <c r="AN614" s="176"/>
      <c r="AO614" s="176"/>
      <c r="AP614" s="176"/>
      <c r="AQ614" s="176"/>
      <c r="AR614" s="176"/>
      <c r="AS614" s="137"/>
    </row>
    <row r="615" spans="5:45" ht="16.5" customHeight="1" x14ac:dyDescent="0.15">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c r="AA615" s="176"/>
      <c r="AB615" s="176"/>
      <c r="AC615" s="176"/>
      <c r="AD615" s="176"/>
      <c r="AE615" s="176"/>
      <c r="AF615" s="176"/>
      <c r="AG615" s="176"/>
      <c r="AH615" s="176"/>
      <c r="AI615" s="176"/>
      <c r="AJ615" s="176"/>
      <c r="AK615" s="176"/>
      <c r="AL615" s="176"/>
      <c r="AM615" s="176"/>
      <c r="AN615" s="176"/>
      <c r="AO615" s="176"/>
      <c r="AP615" s="176"/>
      <c r="AQ615" s="176"/>
      <c r="AR615" s="176"/>
      <c r="AS615" s="137"/>
    </row>
    <row r="616" spans="5:45" ht="16.5" customHeight="1" x14ac:dyDescent="0.15">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c r="AA616" s="176"/>
      <c r="AB616" s="176"/>
      <c r="AC616" s="176"/>
      <c r="AD616" s="176"/>
      <c r="AE616" s="176"/>
      <c r="AF616" s="176"/>
      <c r="AG616" s="176"/>
      <c r="AH616" s="176"/>
      <c r="AI616" s="176"/>
      <c r="AJ616" s="176"/>
      <c r="AK616" s="176"/>
      <c r="AL616" s="176"/>
      <c r="AM616" s="176"/>
      <c r="AN616" s="176"/>
      <c r="AO616" s="176"/>
      <c r="AP616" s="176"/>
      <c r="AQ616" s="176"/>
      <c r="AR616" s="176"/>
      <c r="AS616" s="137"/>
    </row>
    <row r="617" spans="5:45" ht="16.5" customHeight="1" x14ac:dyDescent="0.15">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c r="AA617" s="176"/>
      <c r="AB617" s="176"/>
      <c r="AC617" s="176"/>
      <c r="AD617" s="176"/>
      <c r="AE617" s="176"/>
      <c r="AF617" s="176"/>
      <c r="AG617" s="176"/>
      <c r="AH617" s="176"/>
      <c r="AI617" s="176"/>
      <c r="AJ617" s="176"/>
      <c r="AK617" s="176"/>
      <c r="AL617" s="176"/>
      <c r="AM617" s="176"/>
      <c r="AN617" s="176"/>
      <c r="AO617" s="176"/>
      <c r="AP617" s="176"/>
      <c r="AQ617" s="176"/>
      <c r="AR617" s="176"/>
      <c r="AS617" s="137"/>
    </row>
    <row r="618" spans="5:45" ht="16.5" customHeight="1" x14ac:dyDescent="0.15">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c r="AA618" s="176"/>
      <c r="AB618" s="176"/>
      <c r="AC618" s="176"/>
      <c r="AD618" s="176"/>
      <c r="AE618" s="176"/>
      <c r="AF618" s="176"/>
      <c r="AG618" s="176"/>
      <c r="AH618" s="176"/>
      <c r="AI618" s="176"/>
      <c r="AJ618" s="176"/>
      <c r="AK618" s="176"/>
      <c r="AL618" s="176"/>
      <c r="AM618" s="176"/>
      <c r="AN618" s="176"/>
      <c r="AO618" s="176"/>
      <c r="AP618" s="176"/>
      <c r="AQ618" s="176"/>
      <c r="AR618" s="176"/>
      <c r="AS618" s="137"/>
    </row>
    <row r="619" spans="5:45" ht="16.5" customHeight="1" x14ac:dyDescent="0.15">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c r="AA619" s="176"/>
      <c r="AB619" s="176"/>
      <c r="AC619" s="176"/>
      <c r="AD619" s="176"/>
      <c r="AE619" s="176"/>
      <c r="AF619" s="176"/>
      <c r="AG619" s="176"/>
      <c r="AH619" s="176"/>
      <c r="AI619" s="176"/>
      <c r="AJ619" s="176"/>
      <c r="AK619" s="176"/>
      <c r="AL619" s="176"/>
      <c r="AM619" s="176"/>
      <c r="AN619" s="176"/>
      <c r="AO619" s="176"/>
      <c r="AP619" s="176"/>
      <c r="AQ619" s="176"/>
      <c r="AR619" s="176"/>
      <c r="AS619" s="137"/>
    </row>
    <row r="620" spans="5:45" ht="16.5" customHeight="1" x14ac:dyDescent="0.15">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c r="AA620" s="176"/>
      <c r="AB620" s="176"/>
      <c r="AC620" s="176"/>
      <c r="AD620" s="176"/>
      <c r="AE620" s="176"/>
      <c r="AF620" s="176"/>
      <c r="AG620" s="176"/>
      <c r="AH620" s="176"/>
      <c r="AI620" s="176"/>
      <c r="AJ620" s="176"/>
      <c r="AK620" s="176"/>
      <c r="AL620" s="176"/>
      <c r="AM620" s="176"/>
      <c r="AN620" s="176"/>
      <c r="AO620" s="176"/>
      <c r="AP620" s="176"/>
      <c r="AQ620" s="176"/>
      <c r="AR620" s="176"/>
      <c r="AS620" s="137"/>
    </row>
    <row r="621" spans="5:45" ht="16.5" customHeight="1" x14ac:dyDescent="0.15">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c r="AA621" s="176"/>
      <c r="AB621" s="176"/>
      <c r="AC621" s="176"/>
      <c r="AD621" s="176"/>
      <c r="AE621" s="176"/>
      <c r="AF621" s="176"/>
      <c r="AG621" s="176"/>
      <c r="AH621" s="176"/>
      <c r="AI621" s="176"/>
      <c r="AJ621" s="176"/>
      <c r="AK621" s="176"/>
      <c r="AL621" s="176"/>
      <c r="AM621" s="176"/>
      <c r="AN621" s="176"/>
      <c r="AO621" s="176"/>
      <c r="AP621" s="176"/>
      <c r="AQ621" s="176"/>
      <c r="AR621" s="176"/>
      <c r="AS621" s="137"/>
    </row>
    <row r="622" spans="5:45" ht="16.5" customHeight="1" x14ac:dyDescent="0.15">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c r="AA622" s="176"/>
      <c r="AB622" s="176"/>
      <c r="AC622" s="176"/>
      <c r="AD622" s="176"/>
      <c r="AE622" s="176"/>
      <c r="AF622" s="176"/>
      <c r="AG622" s="176"/>
      <c r="AH622" s="176"/>
      <c r="AI622" s="176"/>
      <c r="AJ622" s="176"/>
      <c r="AK622" s="176"/>
      <c r="AL622" s="176"/>
      <c r="AM622" s="176"/>
      <c r="AN622" s="176"/>
      <c r="AO622" s="176"/>
      <c r="AP622" s="176"/>
      <c r="AQ622" s="176"/>
      <c r="AR622" s="176"/>
      <c r="AS622" s="137"/>
    </row>
    <row r="623" spans="5:45" ht="16.5" customHeight="1" x14ac:dyDescent="0.15">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c r="AA623" s="176"/>
      <c r="AB623" s="176"/>
      <c r="AC623" s="176"/>
      <c r="AD623" s="176"/>
      <c r="AE623" s="176"/>
      <c r="AF623" s="176"/>
      <c r="AG623" s="176"/>
      <c r="AH623" s="176"/>
      <c r="AI623" s="176"/>
      <c r="AJ623" s="176"/>
      <c r="AK623" s="176"/>
      <c r="AL623" s="176"/>
      <c r="AM623" s="176"/>
      <c r="AN623" s="176"/>
      <c r="AO623" s="176"/>
      <c r="AP623" s="176"/>
      <c r="AQ623" s="176"/>
      <c r="AR623" s="176"/>
      <c r="AS623" s="137"/>
    </row>
    <row r="624" spans="5:45" ht="16.5" customHeight="1" x14ac:dyDescent="0.15">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c r="AA624" s="176"/>
      <c r="AB624" s="176"/>
      <c r="AC624" s="176"/>
      <c r="AD624" s="176"/>
      <c r="AE624" s="176"/>
      <c r="AF624" s="176"/>
      <c r="AG624" s="176"/>
      <c r="AH624" s="176"/>
      <c r="AI624" s="176"/>
      <c r="AJ624" s="176"/>
      <c r="AK624" s="176"/>
      <c r="AL624" s="176"/>
      <c r="AM624" s="176"/>
      <c r="AN624" s="176"/>
      <c r="AO624" s="176"/>
      <c r="AP624" s="176"/>
      <c r="AQ624" s="176"/>
      <c r="AR624" s="176"/>
      <c r="AS624" s="137"/>
    </row>
    <row r="625" spans="5:45" ht="16.5" customHeight="1" x14ac:dyDescent="0.15">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c r="AA625" s="176"/>
      <c r="AB625" s="176"/>
      <c r="AC625" s="176"/>
      <c r="AD625" s="176"/>
      <c r="AE625" s="176"/>
      <c r="AF625" s="176"/>
      <c r="AG625" s="176"/>
      <c r="AH625" s="176"/>
      <c r="AI625" s="176"/>
      <c r="AJ625" s="176"/>
      <c r="AK625" s="176"/>
      <c r="AL625" s="176"/>
      <c r="AM625" s="176"/>
      <c r="AN625" s="176"/>
      <c r="AO625" s="176"/>
      <c r="AP625" s="176"/>
      <c r="AQ625" s="176"/>
      <c r="AR625" s="176"/>
      <c r="AS625" s="137"/>
    </row>
    <row r="626" spans="5:45" ht="16.5" customHeight="1" x14ac:dyDescent="0.15">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c r="AA626" s="176"/>
      <c r="AB626" s="176"/>
      <c r="AC626" s="176"/>
      <c r="AD626" s="176"/>
      <c r="AE626" s="176"/>
      <c r="AF626" s="176"/>
      <c r="AG626" s="176"/>
      <c r="AH626" s="176"/>
      <c r="AI626" s="176"/>
      <c r="AJ626" s="176"/>
      <c r="AK626" s="176"/>
      <c r="AL626" s="176"/>
      <c r="AM626" s="176"/>
      <c r="AN626" s="176"/>
      <c r="AO626" s="176"/>
      <c r="AP626" s="176"/>
      <c r="AQ626" s="176"/>
      <c r="AR626" s="176"/>
      <c r="AS626" s="137"/>
    </row>
    <row r="627" spans="5:45" ht="16.5" customHeight="1" x14ac:dyDescent="0.15">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c r="AA627" s="176"/>
      <c r="AB627" s="176"/>
      <c r="AC627" s="176"/>
      <c r="AD627" s="176"/>
      <c r="AE627" s="176"/>
      <c r="AF627" s="176"/>
      <c r="AG627" s="176"/>
      <c r="AH627" s="176"/>
      <c r="AI627" s="176"/>
      <c r="AJ627" s="176"/>
      <c r="AK627" s="176"/>
      <c r="AL627" s="176"/>
      <c r="AM627" s="176"/>
      <c r="AN627" s="176"/>
      <c r="AO627" s="176"/>
      <c r="AP627" s="176"/>
      <c r="AQ627" s="176"/>
      <c r="AR627" s="176"/>
      <c r="AS627" s="137"/>
    </row>
    <row r="628" spans="5:45" ht="16.5" customHeight="1" x14ac:dyDescent="0.15">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c r="AA628" s="176"/>
      <c r="AB628" s="176"/>
      <c r="AC628" s="176"/>
      <c r="AD628" s="176"/>
      <c r="AE628" s="176"/>
      <c r="AF628" s="176"/>
      <c r="AG628" s="176"/>
      <c r="AH628" s="176"/>
      <c r="AI628" s="176"/>
      <c r="AJ628" s="176"/>
      <c r="AK628" s="176"/>
      <c r="AL628" s="176"/>
      <c r="AM628" s="176"/>
      <c r="AN628" s="176"/>
      <c r="AO628" s="176"/>
      <c r="AP628" s="176"/>
      <c r="AQ628" s="176"/>
      <c r="AR628" s="176"/>
      <c r="AS628" s="137"/>
    </row>
    <row r="629" spans="5:45" ht="16.5" customHeight="1" x14ac:dyDescent="0.15">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c r="AA629" s="176"/>
      <c r="AB629" s="176"/>
      <c r="AC629" s="176"/>
      <c r="AD629" s="176"/>
      <c r="AE629" s="176"/>
      <c r="AF629" s="176"/>
      <c r="AG629" s="176"/>
      <c r="AH629" s="176"/>
      <c r="AI629" s="176"/>
      <c r="AJ629" s="176"/>
      <c r="AK629" s="176"/>
      <c r="AL629" s="176"/>
      <c r="AM629" s="176"/>
      <c r="AN629" s="176"/>
      <c r="AO629" s="176"/>
      <c r="AP629" s="176"/>
      <c r="AQ629" s="176"/>
      <c r="AR629" s="176"/>
      <c r="AS629" s="137"/>
    </row>
    <row r="630" spans="5:45" ht="16.5" customHeight="1" x14ac:dyDescent="0.15">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c r="AA630" s="176"/>
      <c r="AB630" s="176"/>
      <c r="AC630" s="176"/>
      <c r="AD630" s="176"/>
      <c r="AE630" s="176"/>
      <c r="AF630" s="176"/>
      <c r="AG630" s="176"/>
      <c r="AH630" s="176"/>
      <c r="AI630" s="176"/>
      <c r="AJ630" s="176"/>
      <c r="AK630" s="176"/>
      <c r="AL630" s="176"/>
      <c r="AM630" s="176"/>
      <c r="AN630" s="176"/>
      <c r="AO630" s="176"/>
      <c r="AP630" s="176"/>
      <c r="AQ630" s="176"/>
      <c r="AR630" s="176"/>
      <c r="AS630" s="137"/>
    </row>
    <row r="631" spans="5:45" ht="16.5" customHeight="1" x14ac:dyDescent="0.15">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c r="AA631" s="176"/>
      <c r="AB631" s="176"/>
      <c r="AC631" s="176"/>
      <c r="AD631" s="176"/>
      <c r="AE631" s="176"/>
      <c r="AF631" s="176"/>
      <c r="AG631" s="176"/>
      <c r="AH631" s="176"/>
      <c r="AI631" s="176"/>
      <c r="AJ631" s="176"/>
      <c r="AK631" s="176"/>
      <c r="AL631" s="176"/>
      <c r="AM631" s="176"/>
      <c r="AN631" s="176"/>
      <c r="AO631" s="176"/>
      <c r="AP631" s="176"/>
      <c r="AQ631" s="176"/>
      <c r="AR631" s="176"/>
      <c r="AS631" s="137"/>
    </row>
    <row r="632" spans="5:45" ht="16.5" customHeight="1" x14ac:dyDescent="0.15">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c r="AA632" s="176"/>
      <c r="AB632" s="176"/>
      <c r="AC632" s="176"/>
      <c r="AD632" s="176"/>
      <c r="AE632" s="176"/>
      <c r="AF632" s="176"/>
      <c r="AG632" s="176"/>
      <c r="AH632" s="176"/>
      <c r="AI632" s="176"/>
      <c r="AJ632" s="176"/>
      <c r="AK632" s="176"/>
      <c r="AL632" s="176"/>
      <c r="AM632" s="176"/>
      <c r="AN632" s="176"/>
      <c r="AO632" s="176"/>
      <c r="AP632" s="176"/>
      <c r="AQ632" s="176"/>
      <c r="AR632" s="176"/>
      <c r="AS632" s="137"/>
    </row>
    <row r="633" spans="5:45" ht="16.5" customHeight="1" x14ac:dyDescent="0.15">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c r="AA633" s="176"/>
      <c r="AB633" s="176"/>
      <c r="AC633" s="176"/>
      <c r="AD633" s="176"/>
      <c r="AE633" s="176"/>
      <c r="AF633" s="176"/>
      <c r="AG633" s="176"/>
      <c r="AH633" s="176"/>
      <c r="AI633" s="176"/>
      <c r="AJ633" s="176"/>
      <c r="AK633" s="176"/>
      <c r="AL633" s="176"/>
      <c r="AM633" s="176"/>
      <c r="AN633" s="176"/>
      <c r="AO633" s="176"/>
      <c r="AP633" s="176"/>
      <c r="AQ633" s="176"/>
      <c r="AR633" s="176"/>
      <c r="AS633" s="137"/>
    </row>
    <row r="634" spans="5:45" ht="16.5" customHeight="1" x14ac:dyDescent="0.15">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c r="AA634" s="176"/>
      <c r="AB634" s="176"/>
      <c r="AC634" s="176"/>
      <c r="AD634" s="176"/>
      <c r="AE634" s="176"/>
      <c r="AF634" s="176"/>
      <c r="AG634" s="176"/>
      <c r="AH634" s="176"/>
      <c r="AI634" s="176"/>
      <c r="AJ634" s="176"/>
      <c r="AK634" s="176"/>
      <c r="AL634" s="176"/>
      <c r="AM634" s="176"/>
      <c r="AN634" s="176"/>
      <c r="AO634" s="176"/>
      <c r="AP634" s="176"/>
      <c r="AQ634" s="176"/>
      <c r="AR634" s="176"/>
      <c r="AS634" s="137"/>
    </row>
    <row r="635" spans="5:45" ht="16.5" customHeight="1" x14ac:dyDescent="0.15">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c r="AA635" s="176"/>
      <c r="AB635" s="176"/>
      <c r="AC635" s="176"/>
      <c r="AD635" s="176"/>
      <c r="AE635" s="176"/>
      <c r="AF635" s="176"/>
      <c r="AG635" s="176"/>
      <c r="AH635" s="176"/>
      <c r="AI635" s="176"/>
      <c r="AJ635" s="176"/>
      <c r="AK635" s="176"/>
      <c r="AL635" s="176"/>
      <c r="AM635" s="176"/>
      <c r="AN635" s="176"/>
      <c r="AO635" s="176"/>
      <c r="AP635" s="176"/>
      <c r="AQ635" s="176"/>
      <c r="AR635" s="176"/>
      <c r="AS635" s="137"/>
    </row>
    <row r="636" spans="5:45" ht="16.5" customHeight="1" x14ac:dyDescent="0.15">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c r="AA636" s="176"/>
      <c r="AB636" s="176"/>
      <c r="AC636" s="176"/>
      <c r="AD636" s="176"/>
      <c r="AE636" s="176"/>
      <c r="AF636" s="176"/>
      <c r="AG636" s="176"/>
      <c r="AH636" s="176"/>
      <c r="AI636" s="176"/>
      <c r="AJ636" s="176"/>
      <c r="AK636" s="176"/>
      <c r="AL636" s="176"/>
      <c r="AM636" s="176"/>
      <c r="AN636" s="176"/>
      <c r="AO636" s="176"/>
      <c r="AP636" s="176"/>
      <c r="AQ636" s="176"/>
      <c r="AR636" s="176"/>
      <c r="AS636" s="137"/>
    </row>
    <row r="637" spans="5:45" ht="16.5" customHeight="1" x14ac:dyDescent="0.15">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c r="AA637" s="176"/>
      <c r="AB637" s="176"/>
      <c r="AC637" s="176"/>
      <c r="AD637" s="176"/>
      <c r="AE637" s="176"/>
      <c r="AF637" s="176"/>
      <c r="AG637" s="176"/>
      <c r="AH637" s="176"/>
      <c r="AI637" s="176"/>
      <c r="AJ637" s="176"/>
      <c r="AK637" s="176"/>
      <c r="AL637" s="176"/>
      <c r="AM637" s="176"/>
      <c r="AN637" s="176"/>
      <c r="AO637" s="176"/>
      <c r="AP637" s="176"/>
      <c r="AQ637" s="176"/>
      <c r="AR637" s="176"/>
      <c r="AS637" s="137"/>
    </row>
    <row r="638" spans="5:45" ht="16.5" customHeight="1" x14ac:dyDescent="0.15">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c r="AA638" s="176"/>
      <c r="AB638" s="176"/>
      <c r="AC638" s="176"/>
      <c r="AD638" s="176"/>
      <c r="AE638" s="176"/>
      <c r="AF638" s="176"/>
      <c r="AG638" s="176"/>
      <c r="AH638" s="176"/>
      <c r="AI638" s="176"/>
      <c r="AJ638" s="176"/>
      <c r="AK638" s="176"/>
      <c r="AL638" s="176"/>
      <c r="AM638" s="176"/>
      <c r="AN638" s="176"/>
      <c r="AO638" s="176"/>
      <c r="AP638" s="176"/>
      <c r="AQ638" s="176"/>
      <c r="AR638" s="176"/>
      <c r="AS638" s="137"/>
    </row>
    <row r="639" spans="5:45" ht="16.5" customHeight="1" x14ac:dyDescent="0.15">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c r="AA639" s="176"/>
      <c r="AB639" s="176"/>
      <c r="AC639" s="176"/>
      <c r="AD639" s="176"/>
      <c r="AE639" s="176"/>
      <c r="AF639" s="176"/>
      <c r="AG639" s="176"/>
      <c r="AH639" s="176"/>
      <c r="AI639" s="176"/>
      <c r="AJ639" s="176"/>
      <c r="AK639" s="176"/>
      <c r="AL639" s="176"/>
      <c r="AM639" s="176"/>
      <c r="AN639" s="176"/>
      <c r="AO639" s="176"/>
      <c r="AP639" s="176"/>
      <c r="AQ639" s="176"/>
      <c r="AR639" s="176"/>
      <c r="AS639" s="137"/>
    </row>
    <row r="640" spans="5:45" ht="16.5" customHeight="1" x14ac:dyDescent="0.15">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c r="AA640" s="176"/>
      <c r="AB640" s="176"/>
      <c r="AC640" s="176"/>
      <c r="AD640" s="176"/>
      <c r="AE640" s="176"/>
      <c r="AF640" s="176"/>
      <c r="AG640" s="176"/>
      <c r="AH640" s="176"/>
      <c r="AI640" s="176"/>
      <c r="AJ640" s="176"/>
      <c r="AK640" s="176"/>
      <c r="AL640" s="176"/>
      <c r="AM640" s="176"/>
      <c r="AN640" s="176"/>
      <c r="AO640" s="176"/>
      <c r="AP640" s="176"/>
      <c r="AQ640" s="176"/>
      <c r="AR640" s="176"/>
      <c r="AS640" s="137"/>
    </row>
    <row r="641" spans="5:45" ht="16.5" customHeight="1" x14ac:dyDescent="0.15">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c r="AA641" s="176"/>
      <c r="AB641" s="176"/>
      <c r="AC641" s="176"/>
      <c r="AD641" s="176"/>
      <c r="AE641" s="176"/>
      <c r="AF641" s="176"/>
      <c r="AG641" s="176"/>
      <c r="AH641" s="176"/>
      <c r="AI641" s="176"/>
      <c r="AJ641" s="176"/>
      <c r="AK641" s="176"/>
      <c r="AL641" s="176"/>
      <c r="AM641" s="176"/>
      <c r="AN641" s="176"/>
      <c r="AO641" s="176"/>
      <c r="AP641" s="176"/>
      <c r="AQ641" s="176"/>
      <c r="AR641" s="176"/>
      <c r="AS641" s="137"/>
    </row>
    <row r="642" spans="5:45" ht="16.5" customHeight="1" x14ac:dyDescent="0.15">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c r="AA642" s="176"/>
      <c r="AB642" s="176"/>
      <c r="AC642" s="176"/>
      <c r="AD642" s="176"/>
      <c r="AE642" s="176"/>
      <c r="AF642" s="176"/>
      <c r="AG642" s="176"/>
      <c r="AH642" s="176"/>
      <c r="AI642" s="176"/>
      <c r="AJ642" s="176"/>
      <c r="AK642" s="176"/>
      <c r="AL642" s="176"/>
      <c r="AM642" s="176"/>
      <c r="AN642" s="176"/>
      <c r="AO642" s="176"/>
      <c r="AP642" s="176"/>
      <c r="AQ642" s="176"/>
      <c r="AR642" s="176"/>
      <c r="AS642" s="137"/>
    </row>
    <row r="643" spans="5:45" ht="16.5" customHeight="1" x14ac:dyDescent="0.15">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c r="AA643" s="176"/>
      <c r="AB643" s="176"/>
      <c r="AC643" s="176"/>
      <c r="AD643" s="176"/>
      <c r="AE643" s="176"/>
      <c r="AF643" s="176"/>
      <c r="AG643" s="176"/>
      <c r="AH643" s="176"/>
      <c r="AI643" s="176"/>
      <c r="AJ643" s="176"/>
      <c r="AK643" s="176"/>
      <c r="AL643" s="176"/>
      <c r="AM643" s="176"/>
      <c r="AN643" s="176"/>
      <c r="AO643" s="176"/>
      <c r="AP643" s="176"/>
      <c r="AQ643" s="176"/>
      <c r="AR643" s="176"/>
      <c r="AS643" s="137"/>
    </row>
    <row r="644" spans="5:45" ht="16.5" customHeight="1" x14ac:dyDescent="0.15">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c r="AA644" s="176"/>
      <c r="AB644" s="176"/>
      <c r="AC644" s="176"/>
      <c r="AD644" s="176"/>
      <c r="AE644" s="176"/>
      <c r="AF644" s="176"/>
      <c r="AG644" s="176"/>
      <c r="AH644" s="176"/>
      <c r="AI644" s="176"/>
      <c r="AJ644" s="176"/>
      <c r="AK644" s="176"/>
      <c r="AL644" s="176"/>
      <c r="AM644" s="176"/>
      <c r="AN644" s="176"/>
      <c r="AO644" s="176"/>
      <c r="AP644" s="176"/>
      <c r="AQ644" s="176"/>
      <c r="AR644" s="176"/>
      <c r="AS644" s="137"/>
    </row>
    <row r="645" spans="5:45" ht="16.5" customHeight="1" x14ac:dyDescent="0.15">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c r="AA645" s="176"/>
      <c r="AB645" s="176"/>
      <c r="AC645" s="176"/>
      <c r="AD645" s="176"/>
      <c r="AE645" s="176"/>
      <c r="AF645" s="176"/>
      <c r="AG645" s="176"/>
      <c r="AH645" s="176"/>
      <c r="AI645" s="176"/>
      <c r="AJ645" s="176"/>
      <c r="AK645" s="176"/>
      <c r="AL645" s="176"/>
      <c r="AM645" s="176"/>
      <c r="AN645" s="176"/>
      <c r="AO645" s="176"/>
      <c r="AP645" s="176"/>
      <c r="AQ645" s="176"/>
      <c r="AR645" s="176"/>
      <c r="AS645" s="137"/>
    </row>
    <row r="646" spans="5:45" ht="16.5" customHeight="1" x14ac:dyDescent="0.15">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c r="AA646" s="176"/>
      <c r="AB646" s="176"/>
      <c r="AC646" s="176"/>
      <c r="AD646" s="176"/>
      <c r="AE646" s="176"/>
      <c r="AF646" s="176"/>
      <c r="AG646" s="176"/>
      <c r="AH646" s="176"/>
      <c r="AI646" s="176"/>
      <c r="AJ646" s="176"/>
      <c r="AK646" s="176"/>
      <c r="AL646" s="176"/>
      <c r="AM646" s="176"/>
      <c r="AN646" s="176"/>
      <c r="AO646" s="176"/>
      <c r="AP646" s="176"/>
      <c r="AQ646" s="176"/>
      <c r="AR646" s="176"/>
      <c r="AS646" s="137"/>
    </row>
    <row r="647" spans="5:45" ht="16.5" customHeight="1" x14ac:dyDescent="0.15">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c r="AA647" s="176"/>
      <c r="AB647" s="176"/>
      <c r="AC647" s="176"/>
      <c r="AD647" s="176"/>
      <c r="AE647" s="176"/>
      <c r="AF647" s="176"/>
      <c r="AG647" s="176"/>
      <c r="AH647" s="176"/>
      <c r="AI647" s="176"/>
      <c r="AJ647" s="176"/>
      <c r="AK647" s="176"/>
      <c r="AL647" s="176"/>
      <c r="AM647" s="176"/>
      <c r="AN647" s="176"/>
      <c r="AO647" s="176"/>
      <c r="AP647" s="176"/>
      <c r="AQ647" s="176"/>
      <c r="AR647" s="176"/>
      <c r="AS647" s="137"/>
    </row>
    <row r="648" spans="5:45" ht="16.5" customHeight="1" x14ac:dyDescent="0.15">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c r="AA648" s="176"/>
      <c r="AB648" s="176"/>
      <c r="AC648" s="176"/>
      <c r="AD648" s="176"/>
      <c r="AE648" s="176"/>
      <c r="AF648" s="176"/>
      <c r="AG648" s="176"/>
      <c r="AH648" s="176"/>
      <c r="AI648" s="176"/>
      <c r="AJ648" s="176"/>
      <c r="AK648" s="176"/>
      <c r="AL648" s="176"/>
      <c r="AM648" s="176"/>
      <c r="AN648" s="176"/>
      <c r="AO648" s="176"/>
      <c r="AP648" s="176"/>
      <c r="AQ648" s="176"/>
      <c r="AR648" s="176"/>
      <c r="AS648" s="137"/>
    </row>
    <row r="649" spans="5:45" ht="16.5" customHeight="1" x14ac:dyDescent="0.15">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c r="AA649" s="176"/>
      <c r="AB649" s="176"/>
      <c r="AC649" s="176"/>
      <c r="AD649" s="176"/>
      <c r="AE649" s="176"/>
      <c r="AF649" s="176"/>
      <c r="AG649" s="176"/>
      <c r="AH649" s="176"/>
      <c r="AI649" s="176"/>
      <c r="AJ649" s="176"/>
      <c r="AK649" s="176"/>
      <c r="AL649" s="176"/>
      <c r="AM649" s="176"/>
      <c r="AN649" s="176"/>
      <c r="AO649" s="176"/>
      <c r="AP649" s="176"/>
      <c r="AQ649" s="176"/>
      <c r="AR649" s="176"/>
      <c r="AS649" s="137"/>
    </row>
    <row r="650" spans="5:45" ht="16.5" customHeight="1" x14ac:dyDescent="0.15">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c r="AA650" s="176"/>
      <c r="AB650" s="176"/>
      <c r="AC650" s="176"/>
      <c r="AD650" s="176"/>
      <c r="AE650" s="176"/>
      <c r="AF650" s="176"/>
      <c r="AG650" s="176"/>
      <c r="AH650" s="176"/>
      <c r="AI650" s="176"/>
      <c r="AJ650" s="176"/>
      <c r="AK650" s="176"/>
      <c r="AL650" s="176"/>
      <c r="AM650" s="176"/>
      <c r="AN650" s="176"/>
      <c r="AO650" s="176"/>
      <c r="AP650" s="176"/>
      <c r="AQ650" s="176"/>
      <c r="AR650" s="176"/>
      <c r="AS650" s="137"/>
    </row>
    <row r="651" spans="5:45" ht="16.5" customHeight="1" x14ac:dyDescent="0.15">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c r="AA651" s="176"/>
      <c r="AB651" s="176"/>
      <c r="AC651" s="176"/>
      <c r="AD651" s="176"/>
      <c r="AE651" s="176"/>
      <c r="AF651" s="176"/>
      <c r="AG651" s="176"/>
      <c r="AH651" s="176"/>
      <c r="AI651" s="176"/>
      <c r="AJ651" s="176"/>
      <c r="AK651" s="176"/>
      <c r="AL651" s="176"/>
      <c r="AM651" s="176"/>
      <c r="AN651" s="176"/>
      <c r="AO651" s="176"/>
      <c r="AP651" s="176"/>
      <c r="AQ651" s="176"/>
      <c r="AR651" s="176"/>
      <c r="AS651" s="137"/>
    </row>
    <row r="652" spans="5:45" ht="16.5" customHeight="1" x14ac:dyDescent="0.15">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c r="AA652" s="176"/>
      <c r="AB652" s="176"/>
      <c r="AC652" s="176"/>
      <c r="AD652" s="176"/>
      <c r="AE652" s="176"/>
      <c r="AF652" s="176"/>
      <c r="AG652" s="176"/>
      <c r="AH652" s="176"/>
      <c r="AI652" s="176"/>
      <c r="AJ652" s="176"/>
      <c r="AK652" s="176"/>
      <c r="AL652" s="176"/>
      <c r="AM652" s="176"/>
      <c r="AN652" s="176"/>
      <c r="AO652" s="176"/>
      <c r="AP652" s="176"/>
      <c r="AQ652" s="176"/>
      <c r="AR652" s="176"/>
      <c r="AS652" s="137"/>
    </row>
    <row r="653" spans="5:45" ht="16.5" customHeight="1" x14ac:dyDescent="0.15">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c r="AA653" s="176"/>
      <c r="AB653" s="176"/>
      <c r="AC653" s="176"/>
      <c r="AD653" s="176"/>
      <c r="AE653" s="176"/>
      <c r="AF653" s="176"/>
      <c r="AG653" s="176"/>
      <c r="AH653" s="176"/>
      <c r="AI653" s="176"/>
      <c r="AJ653" s="176"/>
      <c r="AK653" s="176"/>
      <c r="AL653" s="176"/>
      <c r="AM653" s="176"/>
      <c r="AN653" s="176"/>
      <c r="AO653" s="176"/>
      <c r="AP653" s="176"/>
      <c r="AQ653" s="176"/>
      <c r="AR653" s="176"/>
      <c r="AS653" s="137"/>
    </row>
    <row r="654" spans="5:45" ht="16.5" customHeight="1" x14ac:dyDescent="0.15">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c r="AA654" s="176"/>
      <c r="AB654" s="176"/>
      <c r="AC654" s="176"/>
      <c r="AD654" s="176"/>
      <c r="AE654" s="176"/>
      <c r="AF654" s="176"/>
      <c r="AG654" s="176"/>
      <c r="AH654" s="176"/>
      <c r="AI654" s="176"/>
      <c r="AJ654" s="176"/>
      <c r="AK654" s="176"/>
      <c r="AL654" s="176"/>
      <c r="AM654" s="176"/>
      <c r="AN654" s="176"/>
      <c r="AO654" s="176"/>
      <c r="AP654" s="176"/>
      <c r="AQ654" s="176"/>
      <c r="AR654" s="176"/>
      <c r="AS654" s="137"/>
    </row>
    <row r="655" spans="5:45" ht="16.5" customHeight="1" x14ac:dyDescent="0.15">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c r="AA655" s="176"/>
      <c r="AB655" s="176"/>
      <c r="AC655" s="176"/>
      <c r="AD655" s="176"/>
      <c r="AE655" s="176"/>
      <c r="AF655" s="176"/>
      <c r="AG655" s="176"/>
      <c r="AH655" s="176"/>
      <c r="AI655" s="176"/>
      <c r="AJ655" s="176"/>
      <c r="AK655" s="176"/>
      <c r="AL655" s="176"/>
      <c r="AM655" s="176"/>
      <c r="AN655" s="176"/>
      <c r="AO655" s="176"/>
      <c r="AP655" s="176"/>
      <c r="AQ655" s="176"/>
      <c r="AR655" s="176"/>
      <c r="AS655" s="137"/>
    </row>
    <row r="656" spans="5:45" ht="16.5" customHeight="1" x14ac:dyDescent="0.15">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c r="AA656" s="176"/>
      <c r="AB656" s="176"/>
      <c r="AC656" s="176"/>
      <c r="AD656" s="176"/>
      <c r="AE656" s="176"/>
      <c r="AF656" s="176"/>
      <c r="AG656" s="176"/>
      <c r="AH656" s="176"/>
      <c r="AI656" s="176"/>
      <c r="AJ656" s="176"/>
      <c r="AK656" s="176"/>
      <c r="AL656" s="176"/>
      <c r="AM656" s="176"/>
      <c r="AN656" s="176"/>
      <c r="AO656" s="176"/>
      <c r="AP656" s="176"/>
      <c r="AQ656" s="176"/>
      <c r="AR656" s="176"/>
      <c r="AS656" s="137"/>
    </row>
    <row r="657" spans="5:45" ht="16.5" customHeight="1" x14ac:dyDescent="0.15">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c r="AA657" s="176"/>
      <c r="AB657" s="176"/>
      <c r="AC657" s="176"/>
      <c r="AD657" s="176"/>
      <c r="AE657" s="176"/>
      <c r="AF657" s="176"/>
      <c r="AG657" s="176"/>
      <c r="AH657" s="176"/>
      <c r="AI657" s="176"/>
      <c r="AJ657" s="176"/>
      <c r="AK657" s="176"/>
      <c r="AL657" s="176"/>
      <c r="AM657" s="176"/>
      <c r="AN657" s="176"/>
      <c r="AO657" s="176"/>
      <c r="AP657" s="176"/>
      <c r="AQ657" s="176"/>
      <c r="AR657" s="176"/>
      <c r="AS657" s="137"/>
    </row>
    <row r="658" spans="5:45" ht="16.5" customHeight="1" x14ac:dyDescent="0.15">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c r="AA658" s="176"/>
      <c r="AB658" s="176"/>
      <c r="AC658" s="176"/>
      <c r="AD658" s="176"/>
      <c r="AE658" s="176"/>
      <c r="AF658" s="176"/>
      <c r="AG658" s="176"/>
      <c r="AH658" s="176"/>
      <c r="AI658" s="176"/>
      <c r="AJ658" s="176"/>
      <c r="AK658" s="176"/>
      <c r="AL658" s="176"/>
      <c r="AM658" s="176"/>
      <c r="AN658" s="176"/>
      <c r="AO658" s="176"/>
      <c r="AP658" s="176"/>
      <c r="AQ658" s="176"/>
      <c r="AR658" s="176"/>
      <c r="AS658" s="137"/>
    </row>
    <row r="659" spans="5:45" ht="16.5" customHeight="1" x14ac:dyDescent="0.15">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c r="AA659" s="176"/>
      <c r="AB659" s="176"/>
      <c r="AC659" s="176"/>
      <c r="AD659" s="176"/>
      <c r="AE659" s="176"/>
      <c r="AF659" s="176"/>
      <c r="AG659" s="176"/>
      <c r="AH659" s="176"/>
      <c r="AI659" s="176"/>
      <c r="AJ659" s="176"/>
      <c r="AK659" s="176"/>
      <c r="AL659" s="176"/>
      <c r="AM659" s="176"/>
      <c r="AN659" s="176"/>
      <c r="AO659" s="176"/>
      <c r="AP659" s="176"/>
      <c r="AQ659" s="176"/>
      <c r="AR659" s="176"/>
      <c r="AS659" s="137"/>
    </row>
    <row r="660" spans="5:45" ht="16.5" customHeight="1" x14ac:dyDescent="0.15">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c r="AA660" s="176"/>
      <c r="AB660" s="176"/>
      <c r="AC660" s="176"/>
      <c r="AD660" s="176"/>
      <c r="AE660" s="176"/>
      <c r="AF660" s="176"/>
      <c r="AG660" s="176"/>
      <c r="AH660" s="176"/>
      <c r="AI660" s="176"/>
      <c r="AJ660" s="176"/>
      <c r="AK660" s="176"/>
      <c r="AL660" s="176"/>
      <c r="AM660" s="176"/>
      <c r="AN660" s="176"/>
      <c r="AO660" s="176"/>
      <c r="AP660" s="176"/>
      <c r="AQ660" s="176"/>
      <c r="AR660" s="176"/>
      <c r="AS660" s="137"/>
    </row>
    <row r="661" spans="5:45" ht="16.5" customHeight="1" x14ac:dyDescent="0.15">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c r="AA661" s="176"/>
      <c r="AB661" s="176"/>
      <c r="AC661" s="176"/>
      <c r="AD661" s="176"/>
      <c r="AE661" s="176"/>
      <c r="AF661" s="176"/>
      <c r="AG661" s="176"/>
      <c r="AH661" s="176"/>
      <c r="AI661" s="176"/>
      <c r="AJ661" s="176"/>
      <c r="AK661" s="176"/>
      <c r="AL661" s="176"/>
      <c r="AM661" s="176"/>
      <c r="AN661" s="176"/>
      <c r="AO661" s="176"/>
      <c r="AP661" s="176"/>
      <c r="AQ661" s="176"/>
      <c r="AR661" s="176"/>
      <c r="AS661" s="137"/>
    </row>
    <row r="662" spans="5:45" ht="16.5" customHeight="1" x14ac:dyDescent="0.15">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c r="AA662" s="176"/>
      <c r="AB662" s="176"/>
      <c r="AC662" s="176"/>
      <c r="AD662" s="176"/>
      <c r="AE662" s="176"/>
      <c r="AF662" s="176"/>
      <c r="AG662" s="176"/>
      <c r="AH662" s="176"/>
      <c r="AI662" s="176"/>
      <c r="AJ662" s="176"/>
      <c r="AK662" s="176"/>
      <c r="AL662" s="176"/>
      <c r="AM662" s="176"/>
      <c r="AN662" s="176"/>
      <c r="AO662" s="176"/>
      <c r="AP662" s="176"/>
      <c r="AQ662" s="176"/>
      <c r="AR662" s="176"/>
      <c r="AS662" s="137"/>
    </row>
    <row r="663" spans="5:45" ht="16.5" customHeight="1" x14ac:dyDescent="0.15">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c r="AA663" s="176"/>
      <c r="AB663" s="176"/>
      <c r="AC663" s="176"/>
      <c r="AD663" s="176"/>
      <c r="AE663" s="176"/>
      <c r="AF663" s="176"/>
      <c r="AG663" s="176"/>
      <c r="AH663" s="176"/>
      <c r="AI663" s="176"/>
      <c r="AJ663" s="176"/>
      <c r="AK663" s="176"/>
      <c r="AL663" s="176"/>
      <c r="AM663" s="176"/>
      <c r="AN663" s="176"/>
      <c r="AO663" s="176"/>
      <c r="AP663" s="176"/>
      <c r="AQ663" s="176"/>
      <c r="AR663" s="176"/>
      <c r="AS663" s="137"/>
    </row>
    <row r="664" spans="5:45" ht="16.5" customHeight="1" x14ac:dyDescent="0.15">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c r="AA664" s="176"/>
      <c r="AB664" s="176"/>
      <c r="AC664" s="176"/>
      <c r="AD664" s="176"/>
      <c r="AE664" s="176"/>
      <c r="AF664" s="176"/>
      <c r="AG664" s="176"/>
      <c r="AH664" s="176"/>
      <c r="AI664" s="176"/>
      <c r="AJ664" s="176"/>
      <c r="AK664" s="176"/>
      <c r="AL664" s="176"/>
      <c r="AM664" s="176"/>
      <c r="AN664" s="176"/>
      <c r="AO664" s="176"/>
      <c r="AP664" s="176"/>
      <c r="AQ664" s="176"/>
      <c r="AR664" s="176"/>
      <c r="AS664" s="137"/>
    </row>
    <row r="665" spans="5:45" ht="16.5" customHeight="1" x14ac:dyDescent="0.15">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c r="AA665" s="176"/>
      <c r="AB665" s="176"/>
      <c r="AC665" s="176"/>
      <c r="AD665" s="176"/>
      <c r="AE665" s="176"/>
      <c r="AF665" s="176"/>
      <c r="AG665" s="176"/>
      <c r="AH665" s="176"/>
      <c r="AI665" s="176"/>
      <c r="AJ665" s="176"/>
      <c r="AK665" s="176"/>
      <c r="AL665" s="176"/>
      <c r="AM665" s="176"/>
      <c r="AN665" s="176"/>
      <c r="AO665" s="176"/>
      <c r="AP665" s="176"/>
      <c r="AQ665" s="176"/>
      <c r="AR665" s="176"/>
      <c r="AS665" s="137"/>
    </row>
    <row r="666" spans="5:45" ht="16.5" customHeight="1" x14ac:dyDescent="0.15">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c r="AA666" s="176"/>
      <c r="AB666" s="176"/>
      <c r="AC666" s="176"/>
      <c r="AD666" s="176"/>
      <c r="AE666" s="176"/>
      <c r="AF666" s="176"/>
      <c r="AG666" s="176"/>
      <c r="AH666" s="176"/>
      <c r="AI666" s="176"/>
      <c r="AJ666" s="176"/>
      <c r="AK666" s="176"/>
      <c r="AL666" s="176"/>
      <c r="AM666" s="176"/>
      <c r="AN666" s="176"/>
      <c r="AO666" s="176"/>
      <c r="AP666" s="176"/>
      <c r="AQ666" s="176"/>
      <c r="AR666" s="176"/>
      <c r="AS666" s="137"/>
    </row>
    <row r="667" spans="5:45" ht="16.5" customHeight="1" x14ac:dyDescent="0.15">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c r="AP667" s="176"/>
      <c r="AQ667" s="176"/>
      <c r="AR667" s="176"/>
      <c r="AS667" s="137"/>
    </row>
    <row r="668" spans="5:45" ht="16.5" customHeight="1" x14ac:dyDescent="0.15">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c r="AL668" s="176"/>
      <c r="AM668" s="176"/>
      <c r="AN668" s="176"/>
      <c r="AO668" s="176"/>
      <c r="AP668" s="176"/>
      <c r="AQ668" s="176"/>
      <c r="AR668" s="176"/>
      <c r="AS668" s="137"/>
    </row>
    <row r="669" spans="5:45" ht="16.5" customHeight="1" x14ac:dyDescent="0.15">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c r="AA669" s="176"/>
      <c r="AB669" s="176"/>
      <c r="AC669" s="176"/>
      <c r="AD669" s="176"/>
      <c r="AE669" s="176"/>
      <c r="AF669" s="176"/>
      <c r="AG669" s="176"/>
      <c r="AH669" s="176"/>
      <c r="AI669" s="176"/>
      <c r="AJ669" s="176"/>
      <c r="AK669" s="176"/>
      <c r="AL669" s="176"/>
      <c r="AM669" s="176"/>
      <c r="AN669" s="176"/>
      <c r="AO669" s="176"/>
      <c r="AP669" s="176"/>
      <c r="AQ669" s="176"/>
      <c r="AR669" s="176"/>
      <c r="AS669" s="137"/>
    </row>
    <row r="670" spans="5:45" ht="16.5" customHeight="1" x14ac:dyDescent="0.15">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c r="AA670" s="176"/>
      <c r="AB670" s="176"/>
      <c r="AC670" s="176"/>
      <c r="AD670" s="176"/>
      <c r="AE670" s="176"/>
      <c r="AF670" s="176"/>
      <c r="AG670" s="176"/>
      <c r="AH670" s="176"/>
      <c r="AI670" s="176"/>
      <c r="AJ670" s="176"/>
      <c r="AK670" s="176"/>
      <c r="AL670" s="176"/>
      <c r="AM670" s="176"/>
      <c r="AN670" s="176"/>
      <c r="AO670" s="176"/>
      <c r="AP670" s="176"/>
      <c r="AQ670" s="176"/>
      <c r="AR670" s="176"/>
      <c r="AS670" s="137"/>
    </row>
    <row r="671" spans="5:45" ht="16.5" customHeight="1" x14ac:dyDescent="0.15">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c r="AA671" s="176"/>
      <c r="AB671" s="176"/>
      <c r="AC671" s="176"/>
      <c r="AD671" s="176"/>
      <c r="AE671" s="176"/>
      <c r="AF671" s="176"/>
      <c r="AG671" s="176"/>
      <c r="AH671" s="176"/>
      <c r="AI671" s="176"/>
      <c r="AJ671" s="176"/>
      <c r="AK671" s="176"/>
      <c r="AL671" s="176"/>
      <c r="AM671" s="176"/>
      <c r="AN671" s="176"/>
      <c r="AO671" s="176"/>
      <c r="AP671" s="176"/>
      <c r="AQ671" s="176"/>
      <c r="AR671" s="176"/>
      <c r="AS671" s="137"/>
    </row>
    <row r="672" spans="5:45" ht="16.5" customHeight="1" x14ac:dyDescent="0.15">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c r="AA672" s="176"/>
      <c r="AB672" s="176"/>
      <c r="AC672" s="176"/>
      <c r="AD672" s="176"/>
      <c r="AE672" s="176"/>
      <c r="AF672" s="176"/>
      <c r="AG672" s="176"/>
      <c r="AH672" s="176"/>
      <c r="AI672" s="176"/>
      <c r="AJ672" s="176"/>
      <c r="AK672" s="176"/>
      <c r="AL672" s="176"/>
      <c r="AM672" s="176"/>
      <c r="AN672" s="176"/>
      <c r="AO672" s="176"/>
      <c r="AP672" s="176"/>
      <c r="AQ672" s="176"/>
      <c r="AR672" s="176"/>
      <c r="AS672" s="137"/>
    </row>
    <row r="673" spans="5:45" ht="16.5" customHeight="1" x14ac:dyDescent="0.15">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c r="AA673" s="176"/>
      <c r="AB673" s="176"/>
      <c r="AC673" s="176"/>
      <c r="AD673" s="176"/>
      <c r="AE673" s="176"/>
      <c r="AF673" s="176"/>
      <c r="AG673" s="176"/>
      <c r="AH673" s="176"/>
      <c r="AI673" s="176"/>
      <c r="AJ673" s="176"/>
      <c r="AK673" s="176"/>
      <c r="AL673" s="176"/>
      <c r="AM673" s="176"/>
      <c r="AN673" s="176"/>
      <c r="AO673" s="176"/>
      <c r="AP673" s="176"/>
      <c r="AQ673" s="176"/>
      <c r="AR673" s="176"/>
      <c r="AS673" s="137"/>
    </row>
    <row r="674" spans="5:45" ht="16.5" customHeight="1" x14ac:dyDescent="0.15">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c r="AA674" s="176"/>
      <c r="AB674" s="176"/>
      <c r="AC674" s="176"/>
      <c r="AD674" s="176"/>
      <c r="AE674" s="176"/>
      <c r="AF674" s="176"/>
      <c r="AG674" s="176"/>
      <c r="AH674" s="176"/>
      <c r="AI674" s="176"/>
      <c r="AJ674" s="176"/>
      <c r="AK674" s="176"/>
      <c r="AL674" s="176"/>
      <c r="AM674" s="176"/>
      <c r="AN674" s="176"/>
      <c r="AO674" s="176"/>
      <c r="AP674" s="176"/>
      <c r="AQ674" s="176"/>
      <c r="AR674" s="176"/>
      <c r="AS674" s="137"/>
    </row>
    <row r="675" spans="5:45" ht="16.5" customHeight="1" x14ac:dyDescent="0.15">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c r="AA675" s="176"/>
      <c r="AB675" s="176"/>
      <c r="AC675" s="176"/>
      <c r="AD675" s="176"/>
      <c r="AE675" s="176"/>
      <c r="AF675" s="176"/>
      <c r="AG675" s="176"/>
      <c r="AH675" s="176"/>
      <c r="AI675" s="176"/>
      <c r="AJ675" s="176"/>
      <c r="AK675" s="176"/>
      <c r="AL675" s="176"/>
      <c r="AM675" s="176"/>
      <c r="AN675" s="176"/>
      <c r="AO675" s="176"/>
      <c r="AP675" s="176"/>
      <c r="AQ675" s="176"/>
      <c r="AR675" s="176"/>
      <c r="AS675" s="137"/>
    </row>
    <row r="676" spans="5:45" ht="16.5" customHeight="1" x14ac:dyDescent="0.15">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c r="AA676" s="176"/>
      <c r="AB676" s="176"/>
      <c r="AC676" s="176"/>
      <c r="AD676" s="176"/>
      <c r="AE676" s="176"/>
      <c r="AF676" s="176"/>
      <c r="AG676" s="176"/>
      <c r="AH676" s="176"/>
      <c r="AI676" s="176"/>
      <c r="AJ676" s="176"/>
      <c r="AK676" s="176"/>
      <c r="AL676" s="176"/>
      <c r="AM676" s="176"/>
      <c r="AN676" s="176"/>
      <c r="AO676" s="176"/>
      <c r="AP676" s="176"/>
      <c r="AQ676" s="176"/>
      <c r="AR676" s="176"/>
      <c r="AS676" s="137"/>
    </row>
    <row r="677" spans="5:45" ht="16.5" customHeight="1" x14ac:dyDescent="0.15">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c r="AA677" s="176"/>
      <c r="AB677" s="176"/>
      <c r="AC677" s="176"/>
      <c r="AD677" s="176"/>
      <c r="AE677" s="176"/>
      <c r="AF677" s="176"/>
      <c r="AG677" s="176"/>
      <c r="AH677" s="176"/>
      <c r="AI677" s="176"/>
      <c r="AJ677" s="176"/>
      <c r="AK677" s="176"/>
      <c r="AL677" s="176"/>
      <c r="AM677" s="176"/>
      <c r="AN677" s="176"/>
      <c r="AO677" s="176"/>
      <c r="AP677" s="176"/>
      <c r="AQ677" s="176"/>
      <c r="AR677" s="176"/>
      <c r="AS677" s="137"/>
    </row>
    <row r="678" spans="5:45" ht="16.5" customHeight="1" x14ac:dyDescent="0.15">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c r="AA678" s="176"/>
      <c r="AB678" s="176"/>
      <c r="AC678" s="176"/>
      <c r="AD678" s="176"/>
      <c r="AE678" s="176"/>
      <c r="AF678" s="176"/>
      <c r="AG678" s="176"/>
      <c r="AH678" s="176"/>
      <c r="AI678" s="176"/>
      <c r="AJ678" s="176"/>
      <c r="AK678" s="176"/>
      <c r="AL678" s="176"/>
      <c r="AM678" s="176"/>
      <c r="AN678" s="176"/>
      <c r="AO678" s="176"/>
      <c r="AP678" s="176"/>
      <c r="AQ678" s="176"/>
      <c r="AR678" s="176"/>
      <c r="AS678" s="137"/>
    </row>
    <row r="679" spans="5:45" ht="16.5" customHeight="1" x14ac:dyDescent="0.15">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c r="AA679" s="176"/>
      <c r="AB679" s="176"/>
      <c r="AC679" s="176"/>
      <c r="AD679" s="176"/>
      <c r="AE679" s="176"/>
      <c r="AF679" s="176"/>
      <c r="AG679" s="176"/>
      <c r="AH679" s="176"/>
      <c r="AI679" s="176"/>
      <c r="AJ679" s="176"/>
      <c r="AK679" s="176"/>
      <c r="AL679" s="176"/>
      <c r="AM679" s="176"/>
      <c r="AN679" s="176"/>
      <c r="AO679" s="176"/>
      <c r="AP679" s="176"/>
      <c r="AQ679" s="176"/>
      <c r="AR679" s="176"/>
      <c r="AS679" s="137"/>
    </row>
    <row r="680" spans="5:45" ht="16.5" customHeight="1" x14ac:dyDescent="0.15">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c r="AL680" s="176"/>
      <c r="AM680" s="176"/>
      <c r="AN680" s="176"/>
      <c r="AO680" s="176"/>
      <c r="AP680" s="176"/>
      <c r="AQ680" s="176"/>
      <c r="AR680" s="176"/>
      <c r="AS680" s="137"/>
    </row>
    <row r="681" spans="5:45" ht="16.5" customHeight="1" x14ac:dyDescent="0.15">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c r="AA681" s="176"/>
      <c r="AB681" s="176"/>
      <c r="AC681" s="176"/>
      <c r="AD681" s="176"/>
      <c r="AE681" s="176"/>
      <c r="AF681" s="176"/>
      <c r="AG681" s="176"/>
      <c r="AH681" s="176"/>
      <c r="AI681" s="176"/>
      <c r="AJ681" s="176"/>
      <c r="AK681" s="176"/>
      <c r="AL681" s="176"/>
      <c r="AM681" s="176"/>
      <c r="AN681" s="176"/>
      <c r="AO681" s="176"/>
      <c r="AP681" s="176"/>
      <c r="AQ681" s="176"/>
      <c r="AR681" s="176"/>
      <c r="AS681" s="137"/>
    </row>
    <row r="682" spans="5:45" ht="16.5" customHeight="1" x14ac:dyDescent="0.15">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c r="AA682" s="176"/>
      <c r="AB682" s="176"/>
      <c r="AC682" s="176"/>
      <c r="AD682" s="176"/>
      <c r="AE682" s="176"/>
      <c r="AF682" s="176"/>
      <c r="AG682" s="176"/>
      <c r="AH682" s="176"/>
      <c r="AI682" s="176"/>
      <c r="AJ682" s="176"/>
      <c r="AK682" s="176"/>
      <c r="AL682" s="176"/>
      <c r="AM682" s="176"/>
      <c r="AN682" s="176"/>
      <c r="AO682" s="176"/>
      <c r="AP682" s="176"/>
      <c r="AQ682" s="176"/>
      <c r="AR682" s="176"/>
      <c r="AS682" s="137"/>
    </row>
    <row r="683" spans="5:45" ht="16.5" customHeight="1" x14ac:dyDescent="0.15">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c r="AA683" s="176"/>
      <c r="AB683" s="176"/>
      <c r="AC683" s="176"/>
      <c r="AD683" s="176"/>
      <c r="AE683" s="176"/>
      <c r="AF683" s="176"/>
      <c r="AG683" s="176"/>
      <c r="AH683" s="176"/>
      <c r="AI683" s="176"/>
      <c r="AJ683" s="176"/>
      <c r="AK683" s="176"/>
      <c r="AL683" s="176"/>
      <c r="AM683" s="176"/>
      <c r="AN683" s="176"/>
      <c r="AO683" s="176"/>
      <c r="AP683" s="176"/>
      <c r="AQ683" s="176"/>
      <c r="AR683" s="176"/>
      <c r="AS683" s="137"/>
    </row>
    <row r="684" spans="5:45" ht="16.5" customHeight="1" x14ac:dyDescent="0.15">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c r="AA684" s="176"/>
      <c r="AB684" s="176"/>
      <c r="AC684" s="176"/>
      <c r="AD684" s="176"/>
      <c r="AE684" s="176"/>
      <c r="AF684" s="176"/>
      <c r="AG684" s="176"/>
      <c r="AH684" s="176"/>
      <c r="AI684" s="176"/>
      <c r="AJ684" s="176"/>
      <c r="AK684" s="176"/>
      <c r="AL684" s="176"/>
      <c r="AM684" s="176"/>
      <c r="AN684" s="176"/>
      <c r="AO684" s="176"/>
      <c r="AP684" s="176"/>
      <c r="AQ684" s="176"/>
      <c r="AR684" s="176"/>
      <c r="AS684" s="137"/>
    </row>
    <row r="685" spans="5:45" ht="16.5" customHeight="1" x14ac:dyDescent="0.15">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c r="AA685" s="176"/>
      <c r="AB685" s="176"/>
      <c r="AC685" s="176"/>
      <c r="AD685" s="176"/>
      <c r="AE685" s="176"/>
      <c r="AF685" s="176"/>
      <c r="AG685" s="176"/>
      <c r="AH685" s="176"/>
      <c r="AI685" s="176"/>
      <c r="AJ685" s="176"/>
      <c r="AK685" s="176"/>
      <c r="AL685" s="176"/>
      <c r="AM685" s="176"/>
      <c r="AN685" s="176"/>
      <c r="AO685" s="176"/>
      <c r="AP685" s="176"/>
      <c r="AQ685" s="176"/>
      <c r="AR685" s="176"/>
      <c r="AS685" s="137"/>
    </row>
    <row r="686" spans="5:45" ht="16.5" customHeight="1" x14ac:dyDescent="0.15">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c r="AA686" s="176"/>
      <c r="AB686" s="176"/>
      <c r="AC686" s="176"/>
      <c r="AD686" s="176"/>
      <c r="AE686" s="176"/>
      <c r="AF686" s="176"/>
      <c r="AG686" s="176"/>
      <c r="AH686" s="176"/>
      <c r="AI686" s="176"/>
      <c r="AJ686" s="176"/>
      <c r="AK686" s="176"/>
      <c r="AL686" s="176"/>
      <c r="AM686" s="176"/>
      <c r="AN686" s="176"/>
      <c r="AO686" s="176"/>
      <c r="AP686" s="176"/>
      <c r="AQ686" s="176"/>
      <c r="AR686" s="176"/>
      <c r="AS686" s="137"/>
    </row>
    <row r="687" spans="5:45" ht="16.5" customHeight="1" x14ac:dyDescent="0.15">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c r="AA687" s="176"/>
      <c r="AB687" s="176"/>
      <c r="AC687" s="176"/>
      <c r="AD687" s="176"/>
      <c r="AE687" s="176"/>
      <c r="AF687" s="176"/>
      <c r="AG687" s="176"/>
      <c r="AH687" s="176"/>
      <c r="AI687" s="176"/>
      <c r="AJ687" s="176"/>
      <c r="AK687" s="176"/>
      <c r="AL687" s="176"/>
      <c r="AM687" s="176"/>
      <c r="AN687" s="176"/>
      <c r="AO687" s="176"/>
      <c r="AP687" s="176"/>
      <c r="AQ687" s="176"/>
      <c r="AR687" s="176"/>
      <c r="AS687" s="137"/>
    </row>
    <row r="688" spans="5:45" ht="16.5" customHeight="1" x14ac:dyDescent="0.15">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c r="AA688" s="176"/>
      <c r="AB688" s="176"/>
      <c r="AC688" s="176"/>
      <c r="AD688" s="176"/>
      <c r="AE688" s="176"/>
      <c r="AF688" s="176"/>
      <c r="AG688" s="176"/>
      <c r="AH688" s="176"/>
      <c r="AI688" s="176"/>
      <c r="AJ688" s="176"/>
      <c r="AK688" s="176"/>
      <c r="AL688" s="176"/>
      <c r="AM688" s="176"/>
      <c r="AN688" s="176"/>
      <c r="AO688" s="176"/>
      <c r="AP688" s="176"/>
      <c r="AQ688" s="176"/>
      <c r="AR688" s="176"/>
      <c r="AS688" s="137"/>
    </row>
    <row r="689" spans="5:45" ht="16.5" customHeight="1" x14ac:dyDescent="0.15">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c r="AA689" s="176"/>
      <c r="AB689" s="176"/>
      <c r="AC689" s="176"/>
      <c r="AD689" s="176"/>
      <c r="AE689" s="176"/>
      <c r="AF689" s="176"/>
      <c r="AG689" s="176"/>
      <c r="AH689" s="176"/>
      <c r="AI689" s="176"/>
      <c r="AJ689" s="176"/>
      <c r="AK689" s="176"/>
      <c r="AL689" s="176"/>
      <c r="AM689" s="176"/>
      <c r="AN689" s="176"/>
      <c r="AO689" s="176"/>
      <c r="AP689" s="176"/>
      <c r="AQ689" s="176"/>
      <c r="AR689" s="176"/>
      <c r="AS689" s="137"/>
    </row>
    <row r="690" spans="5:45" ht="16.5" customHeight="1" x14ac:dyDescent="0.15">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c r="AA690" s="176"/>
      <c r="AB690" s="176"/>
      <c r="AC690" s="176"/>
      <c r="AD690" s="176"/>
      <c r="AE690" s="176"/>
      <c r="AF690" s="176"/>
      <c r="AG690" s="176"/>
      <c r="AH690" s="176"/>
      <c r="AI690" s="176"/>
      <c r="AJ690" s="176"/>
      <c r="AK690" s="176"/>
      <c r="AL690" s="176"/>
      <c r="AM690" s="176"/>
      <c r="AN690" s="176"/>
      <c r="AO690" s="176"/>
      <c r="AP690" s="176"/>
      <c r="AQ690" s="176"/>
      <c r="AR690" s="176"/>
      <c r="AS690" s="137"/>
    </row>
    <row r="691" spans="5:45" ht="16.5" customHeight="1" x14ac:dyDescent="0.15">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c r="AA691" s="176"/>
      <c r="AB691" s="176"/>
      <c r="AC691" s="176"/>
      <c r="AD691" s="176"/>
      <c r="AE691" s="176"/>
      <c r="AF691" s="176"/>
      <c r="AG691" s="176"/>
      <c r="AH691" s="176"/>
      <c r="AI691" s="176"/>
      <c r="AJ691" s="176"/>
      <c r="AK691" s="176"/>
      <c r="AL691" s="176"/>
      <c r="AM691" s="176"/>
      <c r="AN691" s="176"/>
      <c r="AO691" s="176"/>
      <c r="AP691" s="176"/>
      <c r="AQ691" s="176"/>
      <c r="AR691" s="176"/>
      <c r="AS691" s="137"/>
    </row>
    <row r="692" spans="5:45" ht="16.5" customHeight="1" x14ac:dyDescent="0.15">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c r="AA692" s="176"/>
      <c r="AB692" s="176"/>
      <c r="AC692" s="176"/>
      <c r="AD692" s="176"/>
      <c r="AE692" s="176"/>
      <c r="AF692" s="176"/>
      <c r="AG692" s="176"/>
      <c r="AH692" s="176"/>
      <c r="AI692" s="176"/>
      <c r="AJ692" s="176"/>
      <c r="AK692" s="176"/>
      <c r="AL692" s="176"/>
      <c r="AM692" s="176"/>
      <c r="AN692" s="176"/>
      <c r="AO692" s="176"/>
      <c r="AP692" s="176"/>
      <c r="AQ692" s="176"/>
      <c r="AR692" s="176"/>
      <c r="AS692" s="137"/>
    </row>
    <row r="693" spans="5:45" ht="16.5" customHeight="1" x14ac:dyDescent="0.15">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c r="AA693" s="176"/>
      <c r="AB693" s="176"/>
      <c r="AC693" s="176"/>
      <c r="AD693" s="176"/>
      <c r="AE693" s="176"/>
      <c r="AF693" s="176"/>
      <c r="AG693" s="176"/>
      <c r="AH693" s="176"/>
      <c r="AI693" s="176"/>
      <c r="AJ693" s="176"/>
      <c r="AK693" s="176"/>
      <c r="AL693" s="176"/>
      <c r="AM693" s="176"/>
      <c r="AN693" s="176"/>
      <c r="AO693" s="176"/>
      <c r="AP693" s="176"/>
      <c r="AQ693" s="176"/>
      <c r="AR693" s="176"/>
      <c r="AS693" s="137"/>
    </row>
    <row r="694" spans="5:45" ht="16.5" customHeight="1" x14ac:dyDescent="0.15">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c r="AA694" s="176"/>
      <c r="AB694" s="176"/>
      <c r="AC694" s="176"/>
      <c r="AD694" s="176"/>
      <c r="AE694" s="176"/>
      <c r="AF694" s="176"/>
      <c r="AG694" s="176"/>
      <c r="AH694" s="176"/>
      <c r="AI694" s="176"/>
      <c r="AJ694" s="176"/>
      <c r="AK694" s="176"/>
      <c r="AL694" s="176"/>
      <c r="AM694" s="176"/>
      <c r="AN694" s="176"/>
      <c r="AO694" s="176"/>
      <c r="AP694" s="176"/>
      <c r="AQ694" s="176"/>
      <c r="AR694" s="176"/>
      <c r="AS694" s="137"/>
    </row>
    <row r="695" spans="5:45" ht="16.5" customHeight="1" x14ac:dyDescent="0.15">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c r="AA695" s="176"/>
      <c r="AB695" s="176"/>
      <c r="AC695" s="176"/>
      <c r="AD695" s="176"/>
      <c r="AE695" s="176"/>
      <c r="AF695" s="176"/>
      <c r="AG695" s="176"/>
      <c r="AH695" s="176"/>
      <c r="AI695" s="176"/>
      <c r="AJ695" s="176"/>
      <c r="AK695" s="176"/>
      <c r="AL695" s="176"/>
      <c r="AM695" s="176"/>
      <c r="AN695" s="176"/>
      <c r="AO695" s="176"/>
      <c r="AP695" s="176"/>
      <c r="AQ695" s="176"/>
      <c r="AR695" s="176"/>
      <c r="AS695" s="137"/>
    </row>
    <row r="696" spans="5:45" ht="16.5" customHeight="1" x14ac:dyDescent="0.15">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c r="AA696" s="176"/>
      <c r="AB696" s="176"/>
      <c r="AC696" s="176"/>
      <c r="AD696" s="176"/>
      <c r="AE696" s="176"/>
      <c r="AF696" s="176"/>
      <c r="AG696" s="176"/>
      <c r="AH696" s="176"/>
      <c r="AI696" s="176"/>
      <c r="AJ696" s="176"/>
      <c r="AK696" s="176"/>
      <c r="AL696" s="176"/>
      <c r="AM696" s="176"/>
      <c r="AN696" s="176"/>
      <c r="AO696" s="176"/>
      <c r="AP696" s="176"/>
      <c r="AQ696" s="176"/>
      <c r="AR696" s="176"/>
      <c r="AS696" s="137"/>
    </row>
    <row r="697" spans="5:45" ht="16.5" customHeight="1" x14ac:dyDescent="0.15">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c r="AA697" s="176"/>
      <c r="AB697" s="176"/>
      <c r="AC697" s="176"/>
      <c r="AD697" s="176"/>
      <c r="AE697" s="176"/>
      <c r="AF697" s="176"/>
      <c r="AG697" s="176"/>
      <c r="AH697" s="176"/>
      <c r="AI697" s="176"/>
      <c r="AJ697" s="176"/>
      <c r="AK697" s="176"/>
      <c r="AL697" s="176"/>
      <c r="AM697" s="176"/>
      <c r="AN697" s="176"/>
      <c r="AO697" s="176"/>
      <c r="AP697" s="176"/>
      <c r="AQ697" s="176"/>
      <c r="AR697" s="176"/>
      <c r="AS697" s="137"/>
    </row>
    <row r="698" spans="5:45" ht="16.5" customHeight="1" x14ac:dyDescent="0.15">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c r="AA698" s="176"/>
      <c r="AB698" s="176"/>
      <c r="AC698" s="176"/>
      <c r="AD698" s="176"/>
      <c r="AE698" s="176"/>
      <c r="AF698" s="176"/>
      <c r="AG698" s="176"/>
      <c r="AH698" s="176"/>
      <c r="AI698" s="176"/>
      <c r="AJ698" s="176"/>
      <c r="AK698" s="176"/>
      <c r="AL698" s="176"/>
      <c r="AM698" s="176"/>
      <c r="AN698" s="176"/>
      <c r="AO698" s="176"/>
      <c r="AP698" s="176"/>
      <c r="AQ698" s="176"/>
      <c r="AR698" s="176"/>
      <c r="AS698" s="137"/>
    </row>
    <row r="699" spans="5:45" ht="16.5" customHeight="1" x14ac:dyDescent="0.15">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c r="AA699" s="176"/>
      <c r="AB699" s="176"/>
      <c r="AC699" s="176"/>
      <c r="AD699" s="176"/>
      <c r="AE699" s="176"/>
      <c r="AF699" s="176"/>
      <c r="AG699" s="176"/>
      <c r="AH699" s="176"/>
      <c r="AI699" s="176"/>
      <c r="AJ699" s="176"/>
      <c r="AK699" s="176"/>
      <c r="AL699" s="176"/>
      <c r="AM699" s="176"/>
      <c r="AN699" s="176"/>
      <c r="AO699" s="176"/>
      <c r="AP699" s="176"/>
      <c r="AQ699" s="176"/>
      <c r="AR699" s="176"/>
      <c r="AS699" s="137"/>
    </row>
    <row r="700" spans="5:45" ht="16.5" customHeight="1" x14ac:dyDescent="0.15">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c r="AA700" s="176"/>
      <c r="AB700" s="176"/>
      <c r="AC700" s="176"/>
      <c r="AD700" s="176"/>
      <c r="AE700" s="176"/>
      <c r="AF700" s="176"/>
      <c r="AG700" s="176"/>
      <c r="AH700" s="176"/>
      <c r="AI700" s="176"/>
      <c r="AJ700" s="176"/>
      <c r="AK700" s="176"/>
      <c r="AL700" s="176"/>
      <c r="AM700" s="176"/>
      <c r="AN700" s="176"/>
      <c r="AO700" s="176"/>
      <c r="AP700" s="176"/>
      <c r="AQ700" s="176"/>
      <c r="AR700" s="176"/>
      <c r="AS700" s="137"/>
    </row>
    <row r="701" spans="5:45" ht="16.5" customHeight="1" x14ac:dyDescent="0.15">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c r="AA701" s="176"/>
      <c r="AB701" s="176"/>
      <c r="AC701" s="176"/>
      <c r="AD701" s="176"/>
      <c r="AE701" s="176"/>
      <c r="AF701" s="176"/>
      <c r="AG701" s="176"/>
      <c r="AH701" s="176"/>
      <c r="AI701" s="176"/>
      <c r="AJ701" s="176"/>
      <c r="AK701" s="176"/>
      <c r="AL701" s="176"/>
      <c r="AM701" s="176"/>
      <c r="AN701" s="176"/>
      <c r="AO701" s="176"/>
      <c r="AP701" s="176"/>
      <c r="AQ701" s="176"/>
      <c r="AR701" s="176"/>
      <c r="AS701" s="137"/>
    </row>
    <row r="702" spans="5:45" ht="16.5" customHeight="1" x14ac:dyDescent="0.15">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c r="AA702" s="176"/>
      <c r="AB702" s="176"/>
      <c r="AC702" s="176"/>
      <c r="AD702" s="176"/>
      <c r="AE702" s="176"/>
      <c r="AF702" s="176"/>
      <c r="AG702" s="176"/>
      <c r="AH702" s="176"/>
      <c r="AI702" s="176"/>
      <c r="AJ702" s="176"/>
      <c r="AK702" s="176"/>
      <c r="AL702" s="176"/>
      <c r="AM702" s="176"/>
      <c r="AN702" s="176"/>
      <c r="AO702" s="176"/>
      <c r="AP702" s="176"/>
      <c r="AQ702" s="176"/>
      <c r="AR702" s="176"/>
      <c r="AS702" s="137"/>
    </row>
    <row r="703" spans="5:45" ht="16.5" customHeight="1" x14ac:dyDescent="0.15">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c r="AA703" s="176"/>
      <c r="AB703" s="176"/>
      <c r="AC703" s="176"/>
      <c r="AD703" s="176"/>
      <c r="AE703" s="176"/>
      <c r="AF703" s="176"/>
      <c r="AG703" s="176"/>
      <c r="AH703" s="176"/>
      <c r="AI703" s="176"/>
      <c r="AJ703" s="176"/>
      <c r="AK703" s="176"/>
      <c r="AL703" s="176"/>
      <c r="AM703" s="176"/>
      <c r="AN703" s="176"/>
      <c r="AO703" s="176"/>
      <c r="AP703" s="176"/>
      <c r="AQ703" s="176"/>
      <c r="AR703" s="176"/>
      <c r="AS703" s="137"/>
    </row>
  </sheetData>
  <sheetProtection formatCells="0" formatColumns="0" formatRows="0" insertColumns="0" insertRows="0" insertHyperlinks="0" deleteColumns="0" deleteRows="0" selectLockedCells="1" sort="0" autoFilter="0" pivotTables="0" selectUnlockedCells="1"/>
  <mergeCells count="955">
    <mergeCell ref="F10:L10"/>
    <mergeCell ref="N95:AM95"/>
    <mergeCell ref="M120:AQ120"/>
    <mergeCell ref="O158:AQ158"/>
    <mergeCell ref="O189:AQ189"/>
    <mergeCell ref="T341:AQ341"/>
    <mergeCell ref="V360:AG360"/>
    <mergeCell ref="N348:P348"/>
    <mergeCell ref="AM332:AQ332"/>
    <mergeCell ref="AM331:AQ331"/>
    <mergeCell ref="R333:Y333"/>
    <mergeCell ref="T278:AQ278"/>
    <mergeCell ref="T302:AQ302"/>
    <mergeCell ref="T320:AQ320"/>
    <mergeCell ref="AE313:AL313"/>
    <mergeCell ref="AE311:AL311"/>
    <mergeCell ref="AM291:AQ291"/>
    <mergeCell ref="AE292:AL292"/>
    <mergeCell ref="AM312:AQ312"/>
    <mergeCell ref="AE312:AL312"/>
    <mergeCell ref="AM290:AQ290"/>
    <mergeCell ref="I352:J352"/>
    <mergeCell ref="N352:P352"/>
    <mergeCell ref="R351:Y351"/>
    <mergeCell ref="AT414:AT427"/>
    <mergeCell ref="H112:AM113"/>
    <mergeCell ref="F109:P109"/>
    <mergeCell ref="I101:O101"/>
    <mergeCell ref="V101:Y101"/>
    <mergeCell ref="Z109:AD109"/>
    <mergeCell ref="Z108:AD108"/>
    <mergeCell ref="V109:Y109"/>
    <mergeCell ref="AI107:AM107"/>
    <mergeCell ref="Z107:AD107"/>
    <mergeCell ref="I423:AO423"/>
    <mergeCell ref="F420:H420"/>
    <mergeCell ref="G269:AQ271"/>
    <mergeCell ref="I286:J286"/>
    <mergeCell ref="N286:P286"/>
    <mergeCell ref="AE280:AQ280"/>
    <mergeCell ref="F252:P252"/>
    <mergeCell ref="F280:Q281"/>
    <mergeCell ref="O212:AQ212"/>
    <mergeCell ref="G374:AQ374"/>
    <mergeCell ref="P378:Z379"/>
    <mergeCell ref="F378:O379"/>
    <mergeCell ref="AE343:AQ343"/>
    <mergeCell ref="Z344:AD344"/>
    <mergeCell ref="BH344:BI344"/>
    <mergeCell ref="AZ363:BA363"/>
    <mergeCell ref="BB363:BC363"/>
    <mergeCell ref="BD363:BE363"/>
    <mergeCell ref="BF363:BG363"/>
    <mergeCell ref="BH363:BI363"/>
    <mergeCell ref="AZ344:BA344"/>
    <mergeCell ref="BB344:BC344"/>
    <mergeCell ref="BD344:BE344"/>
    <mergeCell ref="BF344:BG344"/>
    <mergeCell ref="BH305:BI305"/>
    <mergeCell ref="AZ323:BA323"/>
    <mergeCell ref="BB323:BC323"/>
    <mergeCell ref="BD323:BE323"/>
    <mergeCell ref="BF323:BG323"/>
    <mergeCell ref="BH323:BI323"/>
    <mergeCell ref="BF305:BG305"/>
    <mergeCell ref="AZ305:BA305"/>
    <mergeCell ref="BB305:BC305"/>
    <mergeCell ref="BD305:BE305"/>
    <mergeCell ref="AZ161:BA161"/>
    <mergeCell ref="BB161:BC161"/>
    <mergeCell ref="BD161:BE161"/>
    <mergeCell ref="BF161:BG161"/>
    <mergeCell ref="BD74:BE74"/>
    <mergeCell ref="BF74:BG74"/>
    <mergeCell ref="BH161:BI161"/>
    <mergeCell ref="BH98:BI98"/>
    <mergeCell ref="BF98:BG98"/>
    <mergeCell ref="BF123:BG123"/>
    <mergeCell ref="BH123:BI123"/>
    <mergeCell ref="BH74:BI74"/>
    <mergeCell ref="BD98:BE98"/>
    <mergeCell ref="AZ123:BA123"/>
    <mergeCell ref="BB123:BC123"/>
    <mergeCell ref="BD123:BE123"/>
    <mergeCell ref="AZ98:BA98"/>
    <mergeCell ref="BB98:BC98"/>
    <mergeCell ref="AZ74:BA74"/>
    <mergeCell ref="BB74:BC74"/>
    <mergeCell ref="F431:M431"/>
    <mergeCell ref="I425:AO425"/>
    <mergeCell ref="F429:AO429"/>
    <mergeCell ref="F421:H421"/>
    <mergeCell ref="I424:AO424"/>
    <mergeCell ref="P392:Z393"/>
    <mergeCell ref="I416:AO416"/>
    <mergeCell ref="P396:W396"/>
    <mergeCell ref="P395:W395"/>
    <mergeCell ref="I420:AO420"/>
    <mergeCell ref="F428:AO428"/>
    <mergeCell ref="F427:H427"/>
    <mergeCell ref="I422:AO422"/>
    <mergeCell ref="I421:AO421"/>
    <mergeCell ref="G394:N394"/>
    <mergeCell ref="P394:W394"/>
    <mergeCell ref="X395:Z395"/>
    <mergeCell ref="I414:AO414"/>
    <mergeCell ref="F425:H425"/>
    <mergeCell ref="I427:AO427"/>
    <mergeCell ref="I426:AO426"/>
    <mergeCell ref="F426:H426"/>
    <mergeCell ref="F424:H424"/>
    <mergeCell ref="I417:AO417"/>
    <mergeCell ref="AE333:AL333"/>
    <mergeCell ref="R348:Y348"/>
    <mergeCell ref="R347:Y347"/>
    <mergeCell ref="N350:P350"/>
    <mergeCell ref="N351:P351"/>
    <mergeCell ref="AE334:AL334"/>
    <mergeCell ref="Z333:AD333"/>
    <mergeCell ref="Z351:AD351"/>
    <mergeCell ref="I333:N333"/>
    <mergeCell ref="F334:AD334"/>
    <mergeCell ref="F343:Q344"/>
    <mergeCell ref="R343:AD343"/>
    <mergeCell ref="Z346:AD346"/>
    <mergeCell ref="Z345:AD345"/>
    <mergeCell ref="G337:AQ337"/>
    <mergeCell ref="AM344:AQ344"/>
    <mergeCell ref="AM345:AQ345"/>
    <mergeCell ref="AE344:AL344"/>
    <mergeCell ref="G338:AQ338"/>
    <mergeCell ref="G347:H347"/>
    <mergeCell ref="AI250:AM250"/>
    <mergeCell ref="Z250:AD250"/>
    <mergeCell ref="Q250:U250"/>
    <mergeCell ref="G249:P249"/>
    <mergeCell ref="AM328:AQ328"/>
    <mergeCell ref="AM325:AQ325"/>
    <mergeCell ref="Z329:AD329"/>
    <mergeCell ref="G409:AO410"/>
    <mergeCell ref="H402:AO402"/>
    <mergeCell ref="R332:Y332"/>
    <mergeCell ref="AM333:AQ333"/>
    <mergeCell ref="R330:Y330"/>
    <mergeCell ref="Z328:AD328"/>
    <mergeCell ref="P380:W380"/>
    <mergeCell ref="AE345:AL345"/>
    <mergeCell ref="R345:Y345"/>
    <mergeCell ref="R344:Y344"/>
    <mergeCell ref="P382:W382"/>
    <mergeCell ref="R346:Y346"/>
    <mergeCell ref="X382:Z382"/>
    <mergeCell ref="F363:O364"/>
    <mergeCell ref="Z352:AD352"/>
    <mergeCell ref="N349:P349"/>
    <mergeCell ref="G367:N367"/>
    <mergeCell ref="I165:J165"/>
    <mergeCell ref="N165:P165"/>
    <mergeCell ref="M196:N196"/>
    <mergeCell ref="F160:Q161"/>
    <mergeCell ref="H152:AP152"/>
    <mergeCell ref="G205:AQ205"/>
    <mergeCell ref="G210:AQ210"/>
    <mergeCell ref="M197:N197"/>
    <mergeCell ref="M198:N198"/>
    <mergeCell ref="M199:N199"/>
    <mergeCell ref="I198:J198"/>
    <mergeCell ref="I197:J197"/>
    <mergeCell ref="R192:Y192"/>
    <mergeCell ref="Z196:AD196"/>
    <mergeCell ref="R198:Y198"/>
    <mergeCell ref="F194:Q194"/>
    <mergeCell ref="AE193:AL193"/>
    <mergeCell ref="AE169:AL169"/>
    <mergeCell ref="AE168:AL168"/>
    <mergeCell ref="Z162:AD162"/>
    <mergeCell ref="Z168:AD168"/>
    <mergeCell ref="Z169:AD169"/>
    <mergeCell ref="Z170:AD170"/>
    <mergeCell ref="AM163:AQ163"/>
    <mergeCell ref="X40:Z40"/>
    <mergeCell ref="G80:AQ80"/>
    <mergeCell ref="G73:AQ73"/>
    <mergeCell ref="J15:P15"/>
    <mergeCell ref="S15:Y15"/>
    <mergeCell ref="T17:AD17"/>
    <mergeCell ref="AB29:AQ30"/>
    <mergeCell ref="AB25:AQ26"/>
    <mergeCell ref="T18:AD18"/>
    <mergeCell ref="AF22:AH22"/>
    <mergeCell ref="H45:AP45"/>
    <mergeCell ref="G75:AQ77"/>
    <mergeCell ref="G74:AQ74"/>
    <mergeCell ref="G71:AQ72"/>
    <mergeCell ref="H47:AP47"/>
    <mergeCell ref="AI22:AM22"/>
    <mergeCell ref="G69:AQ69"/>
    <mergeCell ref="G68:AQ68"/>
    <mergeCell ref="AC39:AN39"/>
    <mergeCell ref="AC40:AN40"/>
    <mergeCell ref="Y22:AE22"/>
    <mergeCell ref="F423:H423"/>
    <mergeCell ref="I348:J348"/>
    <mergeCell ref="I351:J351"/>
    <mergeCell ref="G370:AQ371"/>
    <mergeCell ref="Z350:AD350"/>
    <mergeCell ref="I349:J349"/>
    <mergeCell ref="I350:J350"/>
    <mergeCell ref="AB32:AN32"/>
    <mergeCell ref="AC35:AN36"/>
    <mergeCell ref="X35:AB36"/>
    <mergeCell ref="Q100:U100"/>
    <mergeCell ref="I100:O100"/>
    <mergeCell ref="F419:H419"/>
    <mergeCell ref="X396:Z396"/>
    <mergeCell ref="F418:H418"/>
    <mergeCell ref="I418:AO418"/>
    <mergeCell ref="R412:AO412"/>
    <mergeCell ref="AC41:AJ41"/>
    <mergeCell ref="X41:AA41"/>
    <mergeCell ref="P381:W381"/>
    <mergeCell ref="F414:H414"/>
    <mergeCell ref="G382:N382"/>
    <mergeCell ref="X381:Z381"/>
    <mergeCell ref="H386:AO386"/>
    <mergeCell ref="G381:N381"/>
    <mergeCell ref="G372:AQ373"/>
    <mergeCell ref="AE351:AL351"/>
    <mergeCell ref="AE347:AL347"/>
    <mergeCell ref="Z347:AD347"/>
    <mergeCell ref="Z349:AD349"/>
    <mergeCell ref="Z348:AD348"/>
    <mergeCell ref="I353:N353"/>
    <mergeCell ref="P365:W365"/>
    <mergeCell ref="X367:Y367"/>
    <mergeCell ref="X366:Y366"/>
    <mergeCell ref="AM353:AQ353"/>
    <mergeCell ref="P366:W366"/>
    <mergeCell ref="G365:N365"/>
    <mergeCell ref="F422:H422"/>
    <mergeCell ref="F392:O393"/>
    <mergeCell ref="F396:O396"/>
    <mergeCell ref="F406:H406"/>
    <mergeCell ref="I406:AM406"/>
    <mergeCell ref="AM352:AQ352"/>
    <mergeCell ref="G366:N366"/>
    <mergeCell ref="Z353:AD353"/>
    <mergeCell ref="R353:Y353"/>
    <mergeCell ref="R352:Y352"/>
    <mergeCell ref="H388:AO389"/>
    <mergeCell ref="I419:AO419"/>
    <mergeCell ref="AE352:AL352"/>
    <mergeCell ref="F415:H415"/>
    <mergeCell ref="F416:H416"/>
    <mergeCell ref="F417:H417"/>
    <mergeCell ref="X394:Z394"/>
    <mergeCell ref="X380:Z380"/>
    <mergeCell ref="G395:N395"/>
    <mergeCell ref="X365:Y365"/>
    <mergeCell ref="P367:W367"/>
    <mergeCell ref="H387:AO387"/>
    <mergeCell ref="H385:AO385"/>
    <mergeCell ref="G380:N380"/>
    <mergeCell ref="AE330:AL330"/>
    <mergeCell ref="Z332:AD332"/>
    <mergeCell ref="Z331:AD331"/>
    <mergeCell ref="N331:P331"/>
    <mergeCell ref="H332:M332"/>
    <mergeCell ref="N332:P332"/>
    <mergeCell ref="I331:J331"/>
    <mergeCell ref="R331:Y331"/>
    <mergeCell ref="AE329:AL329"/>
    <mergeCell ref="AE332:AL332"/>
    <mergeCell ref="AE331:AL331"/>
    <mergeCell ref="I327:J327"/>
    <mergeCell ref="N327:P327"/>
    <mergeCell ref="R313:Y313"/>
    <mergeCell ref="I313:N313"/>
    <mergeCell ref="F322:Q323"/>
    <mergeCell ref="AM330:AQ330"/>
    <mergeCell ref="AM324:AQ324"/>
    <mergeCell ref="AE324:AL324"/>
    <mergeCell ref="Z327:AD327"/>
    <mergeCell ref="Z326:AD326"/>
    <mergeCell ref="AM326:AQ326"/>
    <mergeCell ref="AE326:AL326"/>
    <mergeCell ref="AE327:AL327"/>
    <mergeCell ref="AE325:AL325"/>
    <mergeCell ref="I329:J329"/>
    <mergeCell ref="I328:J328"/>
    <mergeCell ref="N328:P328"/>
    <mergeCell ref="R328:Y328"/>
    <mergeCell ref="R329:Y329"/>
    <mergeCell ref="AM329:AQ329"/>
    <mergeCell ref="AE328:AL328"/>
    <mergeCell ref="N329:P329"/>
    <mergeCell ref="N330:P330"/>
    <mergeCell ref="Z330:AD330"/>
    <mergeCell ref="AM327:AQ327"/>
    <mergeCell ref="N312:P312"/>
    <mergeCell ref="Z305:AD305"/>
    <mergeCell ref="AE323:AL323"/>
    <mergeCell ref="Z323:AD323"/>
    <mergeCell ref="Z313:AD313"/>
    <mergeCell ref="Z312:AD312"/>
    <mergeCell ref="AE322:AQ322"/>
    <mergeCell ref="AM313:AQ313"/>
    <mergeCell ref="R326:Y326"/>
    <mergeCell ref="R325:Y325"/>
    <mergeCell ref="R327:Y327"/>
    <mergeCell ref="R322:AD322"/>
    <mergeCell ref="Z324:AD324"/>
    <mergeCell ref="R323:Y323"/>
    <mergeCell ref="R324:Y324"/>
    <mergeCell ref="Z325:AD325"/>
    <mergeCell ref="R306:Y306"/>
    <mergeCell ref="AE307:AL307"/>
    <mergeCell ref="N310:P310"/>
    <mergeCell ref="Z310:AD310"/>
    <mergeCell ref="Z309:AD309"/>
    <mergeCell ref="N309:P309"/>
    <mergeCell ref="F304:Q305"/>
    <mergeCell ref="AM323:AQ323"/>
    <mergeCell ref="I311:J311"/>
    <mergeCell ref="N311:P311"/>
    <mergeCell ref="R312:Y312"/>
    <mergeCell ref="I310:J310"/>
    <mergeCell ref="R291:Y291"/>
    <mergeCell ref="Z292:AD292"/>
    <mergeCell ref="R292:Y292"/>
    <mergeCell ref="R311:Y311"/>
    <mergeCell ref="R310:Y310"/>
    <mergeCell ref="I309:J309"/>
    <mergeCell ref="I312:J312"/>
    <mergeCell ref="N291:P291"/>
    <mergeCell ref="R309:Y309"/>
    <mergeCell ref="AM306:AQ306"/>
    <mergeCell ref="AE308:AL308"/>
    <mergeCell ref="AM305:AQ305"/>
    <mergeCell ref="R308:Y308"/>
    <mergeCell ref="R307:Y307"/>
    <mergeCell ref="AE306:AL306"/>
    <mergeCell ref="Z306:AD306"/>
    <mergeCell ref="Z307:AD307"/>
    <mergeCell ref="AM311:AQ311"/>
    <mergeCell ref="AM310:AQ310"/>
    <mergeCell ref="I285:J285"/>
    <mergeCell ref="AE305:AL305"/>
    <mergeCell ref="I289:J289"/>
    <mergeCell ref="Z285:AD285"/>
    <mergeCell ref="Z288:AD288"/>
    <mergeCell ref="Z287:AD287"/>
    <mergeCell ref="Z293:AD293"/>
    <mergeCell ref="AE287:AL287"/>
    <mergeCell ref="N287:P287"/>
    <mergeCell ref="N288:P288"/>
    <mergeCell ref="I287:J287"/>
    <mergeCell ref="N289:P289"/>
    <mergeCell ref="I290:J290"/>
    <mergeCell ref="R304:AD304"/>
    <mergeCell ref="AE294:AL294"/>
    <mergeCell ref="R305:Y305"/>
    <mergeCell ref="AE304:AQ304"/>
    <mergeCell ref="G298:AQ298"/>
    <mergeCell ref="R287:Y287"/>
    <mergeCell ref="R286:Y286"/>
    <mergeCell ref="Z286:AD286"/>
    <mergeCell ref="AM289:AQ289"/>
    <mergeCell ref="AM293:AQ293"/>
    <mergeCell ref="AE293:AL293"/>
    <mergeCell ref="AM307:AQ307"/>
    <mergeCell ref="Z311:AD311"/>
    <mergeCell ref="AE310:AL310"/>
    <mergeCell ref="AE309:AL309"/>
    <mergeCell ref="AM309:AQ309"/>
    <mergeCell ref="AM308:AQ308"/>
    <mergeCell ref="Z308:AD308"/>
    <mergeCell ref="F294:AD294"/>
    <mergeCell ref="G272:AQ273"/>
    <mergeCell ref="R280:AD280"/>
    <mergeCell ref="I288:J288"/>
    <mergeCell ref="N285:P285"/>
    <mergeCell ref="AE288:AL288"/>
    <mergeCell ref="F292:Q292"/>
    <mergeCell ref="I291:J291"/>
    <mergeCell ref="G297:AQ297"/>
    <mergeCell ref="I293:N293"/>
    <mergeCell ref="AE286:AL286"/>
    <mergeCell ref="R290:Y290"/>
    <mergeCell ref="R293:Y293"/>
    <mergeCell ref="N290:P290"/>
    <mergeCell ref="AE291:AL291"/>
    <mergeCell ref="R284:Y284"/>
    <mergeCell ref="R288:Y288"/>
    <mergeCell ref="H255:AQ255"/>
    <mergeCell ref="Q252:U252"/>
    <mergeCell ref="F263:P264"/>
    <mergeCell ref="Q263:U264"/>
    <mergeCell ref="V263:AD264"/>
    <mergeCell ref="AE251:AH251"/>
    <mergeCell ref="AI251:AM251"/>
    <mergeCell ref="V252:Y252"/>
    <mergeCell ref="Z252:AD252"/>
    <mergeCell ref="AI252:AM252"/>
    <mergeCell ref="AE252:AH252"/>
    <mergeCell ref="R261:AD261"/>
    <mergeCell ref="AE284:AL284"/>
    <mergeCell ref="AE223:AL223"/>
    <mergeCell ref="AE282:AL282"/>
    <mergeCell ref="AE238:AH238"/>
    <mergeCell ref="Z283:AD283"/>
    <mergeCell ref="F243:F251"/>
    <mergeCell ref="G243:P243"/>
    <mergeCell ref="Q243:U243"/>
    <mergeCell ref="G245:P245"/>
    <mergeCell ref="G244:P244"/>
    <mergeCell ref="G246:P246"/>
    <mergeCell ref="Q244:U244"/>
    <mergeCell ref="Q248:U248"/>
    <mergeCell ref="V248:Y248"/>
    <mergeCell ref="Z246:AD246"/>
    <mergeCell ref="Q245:U245"/>
    <mergeCell ref="V245:Y245"/>
    <mergeCell ref="V243:Y243"/>
    <mergeCell ref="Z247:AD247"/>
    <mergeCell ref="V244:Y244"/>
    <mergeCell ref="Z244:AD244"/>
    <mergeCell ref="V251:Y251"/>
    <mergeCell ref="Z251:AD251"/>
    <mergeCell ref="H256:AQ258"/>
    <mergeCell ref="Z217:AD217"/>
    <mergeCell ref="R219:Y219"/>
    <mergeCell ref="Z231:AD232"/>
    <mergeCell ref="F231:P232"/>
    <mergeCell ref="V232:Y232"/>
    <mergeCell ref="V231:Y231"/>
    <mergeCell ref="Z220:AD220"/>
    <mergeCell ref="U229:AM229"/>
    <mergeCell ref="R220:Y220"/>
    <mergeCell ref="R223:Y223"/>
    <mergeCell ref="Z218:AD218"/>
    <mergeCell ref="AE220:AL220"/>
    <mergeCell ref="AE219:AL219"/>
    <mergeCell ref="Z239:AD239"/>
    <mergeCell ref="V242:Y242"/>
    <mergeCell ref="R281:Y281"/>
    <mergeCell ref="Q266:U266"/>
    <mergeCell ref="V237:Y237"/>
    <mergeCell ref="Q238:U238"/>
    <mergeCell ref="V238:Y238"/>
    <mergeCell ref="R289:Y289"/>
    <mergeCell ref="AM292:AQ292"/>
    <mergeCell ref="Z291:AD291"/>
    <mergeCell ref="Z290:AD290"/>
    <mergeCell ref="Z289:AD289"/>
    <mergeCell ref="AE289:AL289"/>
    <mergeCell ref="AE290:AL290"/>
    <mergeCell ref="V246:Y246"/>
    <mergeCell ref="Q249:U249"/>
    <mergeCell ref="AE248:AH248"/>
    <mergeCell ref="Q247:U247"/>
    <mergeCell ref="V247:Y247"/>
    <mergeCell ref="AI248:AM248"/>
    <mergeCell ref="AE249:AH249"/>
    <mergeCell ref="AI249:AM249"/>
    <mergeCell ref="V249:Y249"/>
    <mergeCell ref="Z249:AD249"/>
    <mergeCell ref="Q239:U239"/>
    <mergeCell ref="V239:Y239"/>
    <mergeCell ref="AI241:AM241"/>
    <mergeCell ref="AE241:AH241"/>
    <mergeCell ref="AE243:AH243"/>
    <mergeCell ref="AM221:AQ221"/>
    <mergeCell ref="F233:F242"/>
    <mergeCell ref="Z242:AD242"/>
    <mergeCell ref="Z238:AD238"/>
    <mergeCell ref="AE239:AH239"/>
    <mergeCell ref="G236:P236"/>
    <mergeCell ref="G240:P240"/>
    <mergeCell ref="G238:P238"/>
    <mergeCell ref="G239:P239"/>
    <mergeCell ref="G237:P237"/>
    <mergeCell ref="AI239:AM239"/>
    <mergeCell ref="Z240:AD240"/>
    <mergeCell ref="AM222:AQ222"/>
    <mergeCell ref="Q242:U242"/>
    <mergeCell ref="Q241:U241"/>
    <mergeCell ref="V241:Y241"/>
    <mergeCell ref="Q240:U240"/>
    <mergeCell ref="Z223:AD223"/>
    <mergeCell ref="Z234:AD234"/>
    <mergeCell ref="G235:P235"/>
    <mergeCell ref="R221:Y221"/>
    <mergeCell ref="Z221:AD221"/>
    <mergeCell ref="G222:P222"/>
    <mergeCell ref="V235:Y235"/>
    <mergeCell ref="Q233:U233"/>
    <mergeCell ref="AE232:AH232"/>
    <mergeCell ref="AE233:AH233"/>
    <mergeCell ref="Z235:AD235"/>
    <mergeCell ref="AE222:AL222"/>
    <mergeCell ref="G234:P234"/>
    <mergeCell ref="AI233:AM233"/>
    <mergeCell ref="V234:Y234"/>
    <mergeCell ref="V233:Y233"/>
    <mergeCell ref="Q234:U234"/>
    <mergeCell ref="AI237:AM237"/>
    <mergeCell ref="R222:Y222"/>
    <mergeCell ref="Z284:AD284"/>
    <mergeCell ref="AE283:AL283"/>
    <mergeCell ref="Z236:AD236"/>
    <mergeCell ref="R283:Y283"/>
    <mergeCell ref="V266:AD266"/>
    <mergeCell ref="Q231:U232"/>
    <mergeCell ref="Q236:U236"/>
    <mergeCell ref="V240:Y240"/>
    <mergeCell ref="Z222:AD222"/>
    <mergeCell ref="AE231:AH231"/>
    <mergeCell ref="AI231:AM232"/>
    <mergeCell ref="Q235:U235"/>
    <mergeCell ref="Z243:AD243"/>
    <mergeCell ref="Z241:AD241"/>
    <mergeCell ref="AI247:AM247"/>
    <mergeCell ref="AE244:AH244"/>
    <mergeCell ref="AE242:AH242"/>
    <mergeCell ref="AI243:AM243"/>
    <mergeCell ref="AI244:AM244"/>
    <mergeCell ref="AE247:AH247"/>
    <mergeCell ref="Z237:AD237"/>
    <mergeCell ref="Q237:U237"/>
    <mergeCell ref="Z281:AD281"/>
    <mergeCell ref="AM283:AQ283"/>
    <mergeCell ref="AE285:AL285"/>
    <mergeCell ref="AM282:AQ282"/>
    <mergeCell ref="G241:P241"/>
    <mergeCell ref="G242:P242"/>
    <mergeCell ref="AE245:AH245"/>
    <mergeCell ref="AI245:AM245"/>
    <mergeCell ref="AE246:AH246"/>
    <mergeCell ref="AI246:AM246"/>
    <mergeCell ref="V250:Y250"/>
    <mergeCell ref="AE250:AH250"/>
    <mergeCell ref="Q246:U246"/>
    <mergeCell ref="Z245:AD245"/>
    <mergeCell ref="G248:P248"/>
    <mergeCell ref="AM284:AQ284"/>
    <mergeCell ref="G247:P247"/>
    <mergeCell ref="G250:P250"/>
    <mergeCell ref="F265:P266"/>
    <mergeCell ref="Z248:AD248"/>
    <mergeCell ref="Q265:U265"/>
    <mergeCell ref="V265:AD265"/>
    <mergeCell ref="G251:P251"/>
    <mergeCell ref="Q251:U251"/>
    <mergeCell ref="R197:Y197"/>
    <mergeCell ref="R196:Y196"/>
    <mergeCell ref="R199:Y199"/>
    <mergeCell ref="G220:P220"/>
    <mergeCell ref="G217:P217"/>
    <mergeCell ref="AE214:AQ214"/>
    <mergeCell ref="F214:Q215"/>
    <mergeCell ref="R215:Y215"/>
    <mergeCell ref="R214:AD214"/>
    <mergeCell ref="AE217:AL217"/>
    <mergeCell ref="G216:P216"/>
    <mergeCell ref="R217:Y217"/>
    <mergeCell ref="R218:Y218"/>
    <mergeCell ref="G219:P219"/>
    <mergeCell ref="AE218:AL218"/>
    <mergeCell ref="Z219:AD219"/>
    <mergeCell ref="Z198:AD198"/>
    <mergeCell ref="I196:J196"/>
    <mergeCell ref="AE197:AL197"/>
    <mergeCell ref="AE196:AL196"/>
    <mergeCell ref="AM196:AQ196"/>
    <mergeCell ref="Z199:AD199"/>
    <mergeCell ref="G218:P218"/>
    <mergeCell ref="R216:Y216"/>
    <mergeCell ref="R138:Y138"/>
    <mergeCell ref="G136:P136"/>
    <mergeCell ref="R136:Y136"/>
    <mergeCell ref="Z136:AD136"/>
    <mergeCell ref="Z138:AD138"/>
    <mergeCell ref="G138:P138"/>
    <mergeCell ref="G140:P140"/>
    <mergeCell ref="R140:Y140"/>
    <mergeCell ref="Z140:AD140"/>
    <mergeCell ref="G139:P139"/>
    <mergeCell ref="R139:Y139"/>
    <mergeCell ref="G135:P135"/>
    <mergeCell ref="R135:Y135"/>
    <mergeCell ref="Z135:AD135"/>
    <mergeCell ref="G134:P134"/>
    <mergeCell ref="R134:Y134"/>
    <mergeCell ref="Z134:AD134"/>
    <mergeCell ref="G137:P137"/>
    <mergeCell ref="R137:Y137"/>
    <mergeCell ref="Z137:AD137"/>
    <mergeCell ref="G131:P131"/>
    <mergeCell ref="R131:Y131"/>
    <mergeCell ref="Z131:AD131"/>
    <mergeCell ref="G130:P130"/>
    <mergeCell ref="R130:Y130"/>
    <mergeCell ref="Z130:AD130"/>
    <mergeCell ref="G133:P133"/>
    <mergeCell ref="R133:Y133"/>
    <mergeCell ref="Z133:AD133"/>
    <mergeCell ref="G132:P132"/>
    <mergeCell ref="R132:Y132"/>
    <mergeCell ref="Z132:AD132"/>
    <mergeCell ref="AE123:AL123"/>
    <mergeCell ref="F104:G108"/>
    <mergeCell ref="V108:Y108"/>
    <mergeCell ref="Q104:U104"/>
    <mergeCell ref="AE106:AH106"/>
    <mergeCell ref="H116:AM116"/>
    <mergeCell ref="H117:AM117"/>
    <mergeCell ref="Q105:U105"/>
    <mergeCell ref="Z106:AD106"/>
    <mergeCell ref="Z105:AD105"/>
    <mergeCell ref="Q106:U106"/>
    <mergeCell ref="AE105:AH105"/>
    <mergeCell ref="I108:O108"/>
    <mergeCell ref="Z99:AD99"/>
    <mergeCell ref="V103:Y103"/>
    <mergeCell ref="Q103:U103"/>
    <mergeCell ref="G70:AQ70"/>
    <mergeCell ref="G82:AQ84"/>
    <mergeCell ref="G78:AQ79"/>
    <mergeCell ref="AI104:AM104"/>
    <mergeCell ref="Z104:AD104"/>
    <mergeCell ref="H104:P104"/>
    <mergeCell ref="V99:Y99"/>
    <mergeCell ref="AI103:AM103"/>
    <mergeCell ref="V102:Y102"/>
    <mergeCell ref="Z97:AD98"/>
    <mergeCell ref="AE100:AH100"/>
    <mergeCell ref="Z100:AD100"/>
    <mergeCell ref="AE101:AH101"/>
    <mergeCell ref="AI99:AM99"/>
    <mergeCell ref="AI100:AM100"/>
    <mergeCell ref="Z103:AD103"/>
    <mergeCell ref="AE103:AH103"/>
    <mergeCell ref="Q102:U102"/>
    <mergeCell ref="H6:AP6"/>
    <mergeCell ref="AI97:AM98"/>
    <mergeCell ref="V98:Y98"/>
    <mergeCell ref="AE98:AH98"/>
    <mergeCell ref="AB24:AE24"/>
    <mergeCell ref="G81:AQ81"/>
    <mergeCell ref="F99:G103"/>
    <mergeCell ref="I102:O102"/>
    <mergeCell ref="Q101:U101"/>
    <mergeCell ref="Z101:AD101"/>
    <mergeCell ref="AI102:AM102"/>
    <mergeCell ref="AE102:AH102"/>
    <mergeCell ref="AI101:AM101"/>
    <mergeCell ref="F97:P98"/>
    <mergeCell ref="Z102:AD102"/>
    <mergeCell ref="V100:Y100"/>
    <mergeCell ref="I99:O99"/>
    <mergeCell ref="I103:O103"/>
    <mergeCell ref="AE99:AH99"/>
    <mergeCell ref="Q97:U98"/>
    <mergeCell ref="Q99:U99"/>
    <mergeCell ref="AF27:AM27"/>
    <mergeCell ref="X29:AA30"/>
    <mergeCell ref="X39:Z39"/>
    <mergeCell ref="AE104:AH104"/>
    <mergeCell ref="V106:Y106"/>
    <mergeCell ref="AI109:AM109"/>
    <mergeCell ref="AM129:AQ129"/>
    <mergeCell ref="AI106:AM106"/>
    <mergeCell ref="AE107:AH107"/>
    <mergeCell ref="AI108:AM108"/>
    <mergeCell ref="H114:AM115"/>
    <mergeCell ref="H105:P105"/>
    <mergeCell ref="H106:P106"/>
    <mergeCell ref="AM124:AQ124"/>
    <mergeCell ref="G125:P125"/>
    <mergeCell ref="AM126:AQ126"/>
    <mergeCell ref="V104:Y104"/>
    <mergeCell ref="Q107:U107"/>
    <mergeCell ref="AE109:AH109"/>
    <mergeCell ref="Q109:U109"/>
    <mergeCell ref="Z124:AD124"/>
    <mergeCell ref="R125:Y125"/>
    <mergeCell ref="G126:P126"/>
    <mergeCell ref="R126:Y126"/>
    <mergeCell ref="Q108:U108"/>
    <mergeCell ref="V107:Y107"/>
    <mergeCell ref="H107:P107"/>
    <mergeCell ref="AM130:AQ130"/>
    <mergeCell ref="AE130:AL130"/>
    <mergeCell ref="AM125:AQ125"/>
    <mergeCell ref="AE132:AL132"/>
    <mergeCell ref="AE125:AL125"/>
    <mergeCell ref="AE124:AL124"/>
    <mergeCell ref="R124:Y124"/>
    <mergeCell ref="AE131:AL131"/>
    <mergeCell ref="AM131:AQ131"/>
    <mergeCell ref="AM132:AQ132"/>
    <mergeCell ref="R129:Y129"/>
    <mergeCell ref="Z129:AD129"/>
    <mergeCell ref="Z125:AD125"/>
    <mergeCell ref="G128:P128"/>
    <mergeCell ref="R128:Y128"/>
    <mergeCell ref="Z128:AD128"/>
    <mergeCell ref="G127:P127"/>
    <mergeCell ref="R127:Y127"/>
    <mergeCell ref="Z127:AD127"/>
    <mergeCell ref="G129:P129"/>
    <mergeCell ref="AI105:AM105"/>
    <mergeCell ref="AE108:AH108"/>
    <mergeCell ref="AE126:AL126"/>
    <mergeCell ref="AE127:AL127"/>
    <mergeCell ref="AE128:AL128"/>
    <mergeCell ref="AM128:AQ128"/>
    <mergeCell ref="AE129:AL129"/>
    <mergeCell ref="AM127:AQ127"/>
    <mergeCell ref="Z126:AD126"/>
    <mergeCell ref="V105:Y105"/>
    <mergeCell ref="G124:P124"/>
    <mergeCell ref="F122:Q123"/>
    <mergeCell ref="R122:AD122"/>
    <mergeCell ref="AE122:AQ122"/>
    <mergeCell ref="R123:Y123"/>
    <mergeCell ref="Z123:AD123"/>
    <mergeCell ref="AM123:AQ123"/>
    <mergeCell ref="AM133:AQ133"/>
    <mergeCell ref="AM137:AQ137"/>
    <mergeCell ref="AM136:AQ136"/>
    <mergeCell ref="AE135:AL135"/>
    <mergeCell ref="AM135:AQ135"/>
    <mergeCell ref="AE136:AL136"/>
    <mergeCell ref="AE137:AL137"/>
    <mergeCell ref="AE134:AL134"/>
    <mergeCell ref="AM134:AQ134"/>
    <mergeCell ref="AE133:AL133"/>
    <mergeCell ref="AE138:AL138"/>
    <mergeCell ref="AM138:AQ138"/>
    <mergeCell ref="Z161:AD161"/>
    <mergeCell ref="AM142:AQ142"/>
    <mergeCell ref="AM173:AQ173"/>
    <mergeCell ref="AM172:AQ172"/>
    <mergeCell ref="Z142:AD142"/>
    <mergeCell ref="AE142:AL142"/>
    <mergeCell ref="AE160:AQ160"/>
    <mergeCell ref="AM161:AQ161"/>
    <mergeCell ref="AM141:AQ141"/>
    <mergeCell ref="AM139:AQ139"/>
    <mergeCell ref="Z139:AD139"/>
    <mergeCell ref="H153:AP154"/>
    <mergeCell ref="H149:AP151"/>
    <mergeCell ref="I168:J168"/>
    <mergeCell ref="N168:P168"/>
    <mergeCell ref="I166:J166"/>
    <mergeCell ref="I172:J172"/>
    <mergeCell ref="N172:P172"/>
    <mergeCell ref="N171:P171"/>
    <mergeCell ref="R160:AD160"/>
    <mergeCell ref="I170:J170"/>
    <mergeCell ref="I167:J167"/>
    <mergeCell ref="AE139:AL139"/>
    <mergeCell ref="R142:Y142"/>
    <mergeCell ref="G141:P141"/>
    <mergeCell ref="R141:Y141"/>
    <mergeCell ref="Z141:AD141"/>
    <mergeCell ref="AE175:AL175"/>
    <mergeCell ref="AE140:AL140"/>
    <mergeCell ref="AM140:AQ140"/>
    <mergeCell ref="AE192:AL192"/>
    <mergeCell ref="AE191:AQ191"/>
    <mergeCell ref="AM162:AQ162"/>
    <mergeCell ref="AE162:AL162"/>
    <mergeCell ref="AM174:AQ174"/>
    <mergeCell ref="AE161:AL161"/>
    <mergeCell ref="AE141:AL141"/>
    <mergeCell ref="AE172:AL172"/>
    <mergeCell ref="N166:P166"/>
    <mergeCell ref="G142:P142"/>
    <mergeCell ref="F174:Q174"/>
    <mergeCell ref="I175:N175"/>
    <mergeCell ref="N167:P167"/>
    <mergeCell ref="R171:Y171"/>
    <mergeCell ref="G183:AQ184"/>
    <mergeCell ref="AM175:AQ175"/>
    <mergeCell ref="H145:AP146"/>
    <mergeCell ref="G179:AQ181"/>
    <mergeCell ref="G182:AQ182"/>
    <mergeCell ref="I169:J169"/>
    <mergeCell ref="N169:P169"/>
    <mergeCell ref="AM171:AQ171"/>
    <mergeCell ref="AE173:AL173"/>
    <mergeCell ref="Z172:AD172"/>
    <mergeCell ref="AE171:AL171"/>
    <mergeCell ref="R175:Y175"/>
    <mergeCell ref="I173:J173"/>
    <mergeCell ref="R173:Y173"/>
    <mergeCell ref="R161:Y161"/>
    <mergeCell ref="Z171:AD171"/>
    <mergeCell ref="Z174:AD174"/>
    <mergeCell ref="AE170:AL170"/>
    <mergeCell ref="R172:Y172"/>
    <mergeCell ref="F176:AD176"/>
    <mergeCell ref="R174:Y174"/>
    <mergeCell ref="Z173:AD173"/>
    <mergeCell ref="AM170:AQ170"/>
    <mergeCell ref="AM169:AQ169"/>
    <mergeCell ref="AM168:AQ168"/>
    <mergeCell ref="AE164:AL164"/>
    <mergeCell ref="N173:P173"/>
    <mergeCell ref="AJ176:AL176"/>
    <mergeCell ref="AE174:AL174"/>
    <mergeCell ref="R162:Y162"/>
    <mergeCell ref="R169:Y169"/>
    <mergeCell ref="R164:Y164"/>
    <mergeCell ref="R163:Y163"/>
    <mergeCell ref="R168:Y168"/>
    <mergeCell ref="R167:Y167"/>
    <mergeCell ref="R166:Y166"/>
    <mergeCell ref="R165:Y165"/>
    <mergeCell ref="R170:Y170"/>
    <mergeCell ref="Z167:AD167"/>
    <mergeCell ref="Z166:AD166"/>
    <mergeCell ref="Z165:AD165"/>
    <mergeCell ref="Z164:AD164"/>
    <mergeCell ref="AM166:AQ166"/>
    <mergeCell ref="AE163:AL163"/>
    <mergeCell ref="AE167:AL167"/>
    <mergeCell ref="Z163:AD163"/>
    <mergeCell ref="AM164:AQ164"/>
    <mergeCell ref="AM165:AQ165"/>
    <mergeCell ref="AE166:AL166"/>
    <mergeCell ref="AE165:AL165"/>
    <mergeCell ref="AM167:AQ167"/>
    <mergeCell ref="AE194:AL194"/>
    <mergeCell ref="AE176:AI176"/>
    <mergeCell ref="G185:AQ185"/>
    <mergeCell ref="Z193:AD193"/>
    <mergeCell ref="R193:Y193"/>
    <mergeCell ref="AM195:AQ195"/>
    <mergeCell ref="AM194:AQ194"/>
    <mergeCell ref="Z194:AD194"/>
    <mergeCell ref="Z192:AD192"/>
    <mergeCell ref="R194:Y194"/>
    <mergeCell ref="G186:AQ186"/>
    <mergeCell ref="R195:Y195"/>
    <mergeCell ref="AM193:AQ193"/>
    <mergeCell ref="AE195:AL195"/>
    <mergeCell ref="F191:Q192"/>
    <mergeCell ref="AM192:AQ192"/>
    <mergeCell ref="R191:AD191"/>
    <mergeCell ref="AM176:AQ176"/>
    <mergeCell ref="AM202:AQ202"/>
    <mergeCell ref="Z215:AD215"/>
    <mergeCell ref="AM216:AQ216"/>
    <mergeCell ref="F202:AD202"/>
    <mergeCell ref="I201:N201"/>
    <mergeCell ref="Z200:AD200"/>
    <mergeCell ref="Z201:AD201"/>
    <mergeCell ref="I199:J199"/>
    <mergeCell ref="R200:Y200"/>
    <mergeCell ref="AE200:AL200"/>
    <mergeCell ref="R201:Y201"/>
    <mergeCell ref="G206:AQ206"/>
    <mergeCell ref="AM215:AQ215"/>
    <mergeCell ref="AE215:AL215"/>
    <mergeCell ref="AE216:AL216"/>
    <mergeCell ref="Z216:AD216"/>
    <mergeCell ref="AM198:AQ198"/>
    <mergeCell ref="AM286:AQ286"/>
    <mergeCell ref="AM217:AQ217"/>
    <mergeCell ref="AK202:AL202"/>
    <mergeCell ref="AM351:AQ351"/>
    <mergeCell ref="AE350:AL350"/>
    <mergeCell ref="AM348:AQ348"/>
    <mergeCell ref="AM347:AQ347"/>
    <mergeCell ref="AM349:AQ349"/>
    <mergeCell ref="AE348:AL348"/>
    <mergeCell ref="AM350:AQ350"/>
    <mergeCell ref="AE349:AL349"/>
    <mergeCell ref="AE198:AL198"/>
    <mergeCell ref="AM219:AQ219"/>
    <mergeCell ref="AM220:AQ220"/>
    <mergeCell ref="AI236:AM236"/>
    <mergeCell ref="AM223:AQ223"/>
    <mergeCell ref="AE221:AL221"/>
    <mergeCell ref="G226:AP226"/>
    <mergeCell ref="G223:P223"/>
    <mergeCell ref="G221:P221"/>
    <mergeCell ref="Z233:AD233"/>
    <mergeCell ref="V236:Y236"/>
    <mergeCell ref="AI234:AM234"/>
    <mergeCell ref="BH264:BI264"/>
    <mergeCell ref="AZ281:BA281"/>
    <mergeCell ref="BB281:BC281"/>
    <mergeCell ref="BD281:BE281"/>
    <mergeCell ref="BF281:BG281"/>
    <mergeCell ref="BH281:BI281"/>
    <mergeCell ref="AM285:AQ285"/>
    <mergeCell ref="AM346:AQ346"/>
    <mergeCell ref="Z175:AD175"/>
    <mergeCell ref="AE346:AL346"/>
    <mergeCell ref="Z195:AD195"/>
    <mergeCell ref="Z197:AD197"/>
    <mergeCell ref="AE281:AL281"/>
    <mergeCell ref="AE202:AJ202"/>
    <mergeCell ref="G207:AQ209"/>
    <mergeCell ref="AM201:AQ201"/>
    <mergeCell ref="AM200:AQ200"/>
    <mergeCell ref="AM218:AQ218"/>
    <mergeCell ref="AM197:AQ197"/>
    <mergeCell ref="AM288:AQ288"/>
    <mergeCell ref="AM287:AQ287"/>
    <mergeCell ref="AE201:AL201"/>
    <mergeCell ref="AM199:AQ199"/>
    <mergeCell ref="AE199:AL199"/>
    <mergeCell ref="BH232:BI232"/>
    <mergeCell ref="AZ192:BA192"/>
    <mergeCell ref="BB192:BC192"/>
    <mergeCell ref="BD192:BE192"/>
    <mergeCell ref="BF192:BG192"/>
    <mergeCell ref="BH192:BI192"/>
    <mergeCell ref="AZ215:BA215"/>
    <mergeCell ref="BB215:BC215"/>
    <mergeCell ref="BD215:BE215"/>
    <mergeCell ref="BD232:BE232"/>
    <mergeCell ref="BF215:BG215"/>
    <mergeCell ref="BH215:BI215"/>
    <mergeCell ref="BF232:BG232"/>
    <mergeCell ref="AZ264:BA264"/>
    <mergeCell ref="BB264:BC264"/>
    <mergeCell ref="BD264:BE264"/>
    <mergeCell ref="BF264:BG264"/>
    <mergeCell ref="AZ232:BA232"/>
    <mergeCell ref="BB232:BC232"/>
    <mergeCell ref="R350:Y350"/>
    <mergeCell ref="R349:Y349"/>
    <mergeCell ref="P363:Y364"/>
    <mergeCell ref="AE353:AL353"/>
    <mergeCell ref="AE235:AH235"/>
    <mergeCell ref="AI235:AM235"/>
    <mergeCell ref="AI242:AM242"/>
    <mergeCell ref="AI240:AM240"/>
    <mergeCell ref="AE234:AH234"/>
    <mergeCell ref="AI238:AM238"/>
    <mergeCell ref="AE236:AH236"/>
    <mergeCell ref="AE240:AH240"/>
    <mergeCell ref="AE237:AH237"/>
    <mergeCell ref="G233:P233"/>
    <mergeCell ref="R282:Y282"/>
    <mergeCell ref="Z282:AD282"/>
    <mergeCell ref="R285:Y285"/>
    <mergeCell ref="AM281:AQ281"/>
  </mergeCells>
  <phoneticPr fontId="3"/>
  <conditionalFormatting sqref="M120:AQ120">
    <cfRule type="expression" dxfId="40" priority="12" stopIfTrue="1">
      <formula>BK143&gt;0</formula>
    </cfRule>
  </conditionalFormatting>
  <conditionalFormatting sqref="N95:AM95">
    <cfRule type="expression" dxfId="39" priority="13" stopIfTrue="1">
      <formula>BK110&gt;0</formula>
    </cfRule>
  </conditionalFormatting>
  <conditionalFormatting sqref="O158:AQ158">
    <cfRule type="expression" dxfId="38" priority="11" stopIfTrue="1">
      <formula>BK176&gt;0</formula>
    </cfRule>
  </conditionalFormatting>
  <conditionalFormatting sqref="O189:AQ189">
    <cfRule type="expression" dxfId="37" priority="10" stopIfTrue="1">
      <formula>BK203&gt;0</formula>
    </cfRule>
  </conditionalFormatting>
  <conditionalFormatting sqref="O212:AQ212">
    <cfRule type="expression" dxfId="36" priority="9" stopIfTrue="1">
      <formula>BK224&gt;0</formula>
    </cfRule>
  </conditionalFormatting>
  <conditionalFormatting sqref="P367:W367">
    <cfRule type="expression" dxfId="35" priority="123" stopIfTrue="1">
      <formula>AND($P$365:$W$366="")</formula>
    </cfRule>
  </conditionalFormatting>
  <conditionalFormatting sqref="P382:W382">
    <cfRule type="expression" dxfId="34" priority="161" stopIfTrue="1">
      <formula>$P$380:$W$381=""</formula>
    </cfRule>
  </conditionalFormatting>
  <conditionalFormatting sqref="P396:W396">
    <cfRule type="expression" dxfId="33" priority="162" stopIfTrue="1">
      <formula>$P$394:$W$395=""</formula>
    </cfRule>
  </conditionalFormatting>
  <conditionalFormatting sqref="R261:AD261">
    <cfRule type="expression" dxfId="32" priority="7" stopIfTrue="1">
      <formula>BK267&gt;0</formula>
    </cfRule>
  </conditionalFormatting>
  <conditionalFormatting sqref="T278:AQ278">
    <cfRule type="expression" dxfId="31" priority="6" stopIfTrue="1">
      <formula>BK294&gt;0</formula>
    </cfRule>
  </conditionalFormatting>
  <conditionalFormatting sqref="T302:AQ302">
    <cfRule type="expression" dxfId="30" priority="5" stopIfTrue="1">
      <formula>BK314&gt;0</formula>
    </cfRule>
  </conditionalFormatting>
  <conditionalFormatting sqref="T320:AQ320">
    <cfRule type="expression" dxfId="29" priority="4" stopIfTrue="1">
      <formula>BK334&gt;0</formula>
    </cfRule>
  </conditionalFormatting>
  <conditionalFormatting sqref="T341:AQ341">
    <cfRule type="expression" dxfId="28" priority="3" stopIfTrue="1">
      <formula>BK354&gt;0</formula>
    </cfRule>
  </conditionalFormatting>
  <conditionalFormatting sqref="U229:AM229">
    <cfRule type="expression" dxfId="27" priority="8" stopIfTrue="1">
      <formula>BK253&gt;0</formula>
    </cfRule>
  </conditionalFormatting>
  <conditionalFormatting sqref="V100:Y108 AE100:AH108">
    <cfRule type="expression" dxfId="26" priority="68" stopIfTrue="1">
      <formula>AND($Q$100:$U$109="",$Z$100:$AD$109="",$AI$100:$AM$102="",$AI$104:$AM$107="")</formula>
    </cfRule>
    <cfRule type="cellIs" dxfId="25" priority="67" stopIfTrue="1" operator="greaterThan">
      <formula>100</formula>
    </cfRule>
  </conditionalFormatting>
  <conditionalFormatting sqref="V234:Y251 AE234:AH251">
    <cfRule type="expression" dxfId="24" priority="53" stopIfTrue="1">
      <formula>AND($Q$234:$U$252="",$Z$234:$AD$252="",$AI$234:$AM$241="",$AI$243:$AM$250="")</formula>
    </cfRule>
    <cfRule type="cellIs" dxfId="23" priority="52" stopIfTrue="1" operator="greaterThan">
      <formula>100</formula>
    </cfRule>
  </conditionalFormatting>
  <conditionalFormatting sqref="V360:AG360">
    <cfRule type="expression" dxfId="22" priority="2" stopIfTrue="1">
      <formula>BK371&gt;0</formula>
    </cfRule>
  </conditionalFormatting>
  <conditionalFormatting sqref="Z125:AD141 AM125:AQ141">
    <cfRule type="cellIs" dxfId="21" priority="69" stopIfTrue="1" operator="greaterThan">
      <formula>100</formula>
    </cfRule>
    <cfRule type="expression" dxfId="20" priority="70" stopIfTrue="1">
      <formula>AND($R$125:$Y$142="",$AE$125:$AL$142="")</formula>
    </cfRule>
  </conditionalFormatting>
  <conditionalFormatting sqref="Z163:AD174 AM163:AQ174">
    <cfRule type="cellIs" dxfId="19" priority="78" stopIfTrue="1" operator="greaterThan">
      <formula>100</formula>
    </cfRule>
    <cfRule type="expression" dxfId="18" priority="79" stopIfTrue="1">
      <formula>AND($R$163:$Y$175="",$AE$163:$AL$175="")</formula>
    </cfRule>
  </conditionalFormatting>
  <conditionalFormatting sqref="Z194:AD200 AM194:AQ200">
    <cfRule type="cellIs" dxfId="17" priority="64" stopIfTrue="1" operator="greaterThan">
      <formula>100</formula>
    </cfRule>
    <cfRule type="expression" dxfId="16" priority="65" stopIfTrue="1">
      <formula>AND($R$194:$Y$201="",$AE$194:$AL$201="")</formula>
    </cfRule>
  </conditionalFormatting>
  <conditionalFormatting sqref="Z217:AD222 AM217:AQ222">
    <cfRule type="cellIs" dxfId="15" priority="59" stopIfTrue="1" operator="greaterThan">
      <formula>100</formula>
    </cfRule>
    <cfRule type="expression" dxfId="14" priority="60" stopIfTrue="1">
      <formula>AND($R$217:$Y$223="",$AE$217:$AL$223="")</formula>
    </cfRule>
  </conditionalFormatting>
  <conditionalFormatting sqref="Z283:AD292 AM283:AQ292">
    <cfRule type="cellIs" dxfId="13" priority="37" stopIfTrue="1" operator="greaterThan">
      <formula>100</formula>
    </cfRule>
    <cfRule type="expression" dxfId="12" priority="132" stopIfTrue="1">
      <formula>AND($R$283:$Y$293="",$AE$283:$AL$293="")</formula>
    </cfRule>
  </conditionalFormatting>
  <conditionalFormatting sqref="Z307:AD312 AM307:AQ312">
    <cfRule type="expression" dxfId="11" priority="34" stopIfTrue="1">
      <formula>AND($R$307:$Y$313="",$AE$307:$AL$313="")</formula>
    </cfRule>
    <cfRule type="cellIs" dxfId="10" priority="33" stopIfTrue="1" operator="greaterThan">
      <formula>100</formula>
    </cfRule>
  </conditionalFormatting>
  <conditionalFormatting sqref="Z325:AD332 AM325:AQ332">
    <cfRule type="expression" dxfId="9" priority="130" stopIfTrue="1">
      <formula>AND($R$325:$Y$333="",$AE$325:$AL$333="")</formula>
    </cfRule>
    <cfRule type="cellIs" dxfId="8" priority="29" stopIfTrue="1" operator="greaterThan">
      <formula>100</formula>
    </cfRule>
  </conditionalFormatting>
  <conditionalFormatting sqref="Z346:AD352 AM346:AQ352">
    <cfRule type="cellIs" dxfId="7" priority="25" stopIfTrue="1" operator="greaterThan">
      <formula>100</formula>
    </cfRule>
    <cfRule type="expression" dxfId="6" priority="129" stopIfTrue="1">
      <formula>AND($R$346:$Y$353="",$AE$346:$AL$353="")</formula>
    </cfRule>
  </conditionalFormatting>
  <conditionalFormatting sqref="AE334:AL334">
    <cfRule type="expression" dxfId="5" priority="28" stopIfTrue="1">
      <formula>AND($R$325:$Y$333="",$AE$325:$AL$333="")</formula>
    </cfRule>
  </conditionalFormatting>
  <conditionalFormatting sqref="AI103 AI108:AI109">
    <cfRule type="expression" dxfId="4" priority="66" stopIfTrue="1">
      <formula>AND($Q$100:$U$109="",$Z$100:$AD$109="",$AI$100:$AM$102="",$AI$104:$AM$107="")</formula>
    </cfRule>
  </conditionalFormatting>
  <conditionalFormatting sqref="AI242 AI251:AI252">
    <cfRule type="expression" dxfId="3" priority="133" stopIfTrue="1">
      <formula>AND($Q$234:$U$241="",$Q$243:$U$250="",$Z$234:$AD$241="",$Z$243:$AD$250="",$AI$234:$AM$241="",$AI$243:$AM$250="")</formula>
    </cfRule>
  </conditionalFormatting>
  <conditionalFormatting sqref="AZ100:AZ109 BB100:BB109 BD100:BD109 BF100:BF109 BH100:BH109 AZ125:AZ142 BB125:BB142 BD125:BD142 BF125:BF142 BH125:BH142 AZ163:AZ175 BB163:BB175 BD163:BD175 BF163:BF175 BH163:BH175 AZ194:AZ202 BB194:BB202 BD194:BD202 BF194:BF202 BH194:BH202 AZ217:AZ223 BB217:BB223 BD217:BD223 BF217:BF223 BH217:BH223 AZ234:AZ252 BB234:BB252 BD234:BD252 BF234:BF252 BH234:BH252 AZ266 BB266 BD266 BF266 BH266 AZ283:AZ293 BB283:BB293 BD283:BD293 BF283:BF293 BH283:BH293 AZ307:AZ313 BB307:BB313 BD307:BD313 BF307:BF313 BH307:BH313 AZ346:AZ353 BB346:BB353 BD346:BD353 BF346:BF353 BH346:BH353 AZ365:AZ370 BB365:BB370 BD365:BD370 BF365:BF370 BH365:BH370">
    <cfRule type="expression" dxfId="2" priority="118" stopIfTrue="1">
      <formula>BA100&lt;&gt;""</formula>
    </cfRule>
  </conditionalFormatting>
  <conditionalFormatting sqref="AZ325:AZ333 BB325:BB333 BD325:BD333 BF325:BF333 BH325:BH333">
    <cfRule type="expression" dxfId="1" priority="18" stopIfTrue="1">
      <formula>$BA$325&lt;&gt;""</formula>
    </cfRule>
  </conditionalFormatting>
  <conditionalFormatting sqref="AZ426">
    <cfRule type="expression" dxfId="0" priority="54" stopIfTrue="1">
      <formula>MID($AF$22,2,1)="N"</formula>
    </cfRule>
  </conditionalFormatting>
  <dataValidations count="11">
    <dataValidation type="custom" allowBlank="1" showInputMessage="1" showErrorMessage="1" sqref="P394:W394 V266:AD266 P380:W380 AE346:AL353 AE325:AL333 AE307:AL313 AE194:AL201 AE163:AL175 AE283:AL293 Z234:AD252 AE217:AL223 Z100:AD109 AE125:AL142" xr:uid="{00000000-0002-0000-0000-000000000000}">
      <formula1>OR(AND(0&lt;=P100,P100&lt;1000000000),P100="-")</formula1>
    </dataValidation>
    <dataValidation type="custom" allowBlank="1" showInputMessage="1" showErrorMessage="1" sqref="P395:W395 P381:W381 P365:W366 R346:Y353 R325:Y333 R307:Y313 R283:Y293 Q266:U266 Q234:U252 R217:Y223 R194:Y201 R163:Y175 R125:Y142" xr:uid="{00000000-0002-0000-0000-000001000000}">
      <formula1>OR(AND(0&lt;P125,P125&lt;100000000),P125="-")</formula1>
    </dataValidation>
    <dataValidation type="list" allowBlank="1" showInputMessage="1" showErrorMessage="1" sqref="F406:H406 F414:F427 G414:H414 G416:H427" xr:uid="{00000000-0002-0000-0000-000002000000}">
      <formula1>$AZ$405:$AZ$406</formula1>
    </dataValidation>
    <dataValidation type="custom" allowBlank="1" showInputMessage="1" showErrorMessage="1" sqref="AI243:AM250 AI234:AM241 AI104:AM107 AI100:AM102" xr:uid="{00000000-0002-0000-0000-000003000000}">
      <formula1>OR(AND(0&lt;=AI100,AI100&lt;1000),AI100="-")</formula1>
    </dataValidation>
    <dataValidation type="custom" allowBlank="1" showInputMessage="1" showErrorMessage="1" sqref="AE202:AJ202" xr:uid="{00000000-0002-0000-0000-000004000000}">
      <formula1>OR(AND(0&lt;=AE202,AE202&lt;100),AE202="-")</formula1>
    </dataValidation>
    <dataValidation type="whole" allowBlank="1" showInputMessage="1" showErrorMessage="1" sqref="E97" xr:uid="{00000000-0002-0000-0000-000005000000}">
      <formula1>0</formula1>
      <formula2>3</formula2>
    </dataValidation>
    <dataValidation type="custom" allowBlank="1" showInputMessage="1" showErrorMessage="1" errorTitle="入力エラー" error="　「1」以上の整数を入力して下さい。_x000a_　貸付実績（件数）がない場合は、「-」を入力して下さい（「0」は入力できません）。" sqref="Q109:U109" xr:uid="{00000000-0002-0000-0000-000006000000}">
      <formula1>OR(AND(0&lt;Q109,Q109&lt;100000000),Q109="-")</formula1>
    </dataValidation>
    <dataValidation type="list" allowBlank="1" showInputMessage="1" showErrorMessage="1" sqref="F10:L10" xr:uid="{00000000-0002-0000-0000-000007000000}">
      <formula1>$AY$3:$AY$71</formula1>
    </dataValidation>
    <dataValidation type="list" allowBlank="1" showInputMessage="1" sqref="Y22:AE22" xr:uid="{00000000-0002-0000-0000-000008000000}">
      <formula1>$AY$3:$AY$71</formula1>
    </dataValidation>
    <dataValidation type="custom" imeMode="off" allowBlank="1" showInputMessage="1" errorTitle="入力エラー" error="　「1」以上の整数を入力して下さい。_x000a_　貸付実績（件数）がない場合は、「-」を入力して下さい（「0」は入力できません）。" sqref="Q103:U103 Q108:U108" xr:uid="{00000000-0002-0000-0000-000009000000}">
      <formula1>OR(AND(0&lt;Q103,Q103&lt;100000000),Q103="-")</formula1>
    </dataValidation>
    <dataValidation type="custom" imeMode="off" allowBlank="1" showInputMessage="1" showErrorMessage="1" errorTitle="入力エラー" error="　「1」以上の整数を入力して下さい。_x000a_　貸付実績（件数）がない場合は、「-」を入力して下さい（「0」は入力できません）。" sqref="Q100:U102 Q104:U107" xr:uid="{00000000-0002-0000-0000-00000A000000}">
      <formula1>OR(AND(0&lt;Q100,Q100&lt;100000000),Q100="-")</formula1>
    </dataValidation>
  </dataValidations>
  <pageMargins left="0.70866141732283472" right="0.55118110236220474" top="0.78740157480314965" bottom="0.51181102362204722" header="0.51181102362204722" footer="0.43307086614173229"/>
  <pageSetup paperSize="9" orientation="portrait" r:id="rId1"/>
  <headerFooter alignWithMargins="0"/>
  <rowBreaks count="8" manualBreakCount="8">
    <brk id="43" min="4" max="44" man="1"/>
    <brk id="118" min="4" max="44" man="1"/>
    <brk id="156" min="4" max="44" man="1"/>
    <brk id="227" min="4" max="44" man="1"/>
    <brk id="276" min="4" max="44" man="1"/>
    <brk id="318" min="4" max="44" man="1"/>
    <brk id="358" min="4" max="44" man="1"/>
    <brk id="410" min="4" max="44" man="1"/>
  </rowBreaks>
  <ignoredErrors>
    <ignoredError sqref="F49:F61 G145:G153 G399:G402 H346 G347 H348:H352 M347:M351 H325:H331 M326:M331 H307:H312 M308:M311 H283:H291 M284:M291 H195:H200 L195:L199 H163:H173 M164:M173 G112:G116 G155 G385:G386 G387:G389 G432:G4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6"/>
  <sheetViews>
    <sheetView topLeftCell="A4" workbookViewId="0">
      <selection activeCell="Q18" sqref="Q18"/>
    </sheetView>
  </sheetViews>
  <sheetFormatPr defaultColWidth="9" defaultRowHeight="12" x14ac:dyDescent="0.15"/>
  <cols>
    <col min="1" max="19" width="4.125" style="241" customWidth="1"/>
    <col min="20" max="20" width="7.875" style="241" customWidth="1"/>
    <col min="21" max="21" width="2.75" style="241" customWidth="1"/>
    <col min="22" max="25" width="4.125" style="241" customWidth="1"/>
    <col min="26" max="16384" width="9" style="241"/>
  </cols>
  <sheetData>
    <row r="1" spans="1:20" ht="29.25" customHeight="1" x14ac:dyDescent="0.15">
      <c r="A1" s="687" t="s">
        <v>524</v>
      </c>
      <c r="B1" s="687"/>
      <c r="C1" s="687"/>
      <c r="D1" s="687"/>
      <c r="E1" s="687"/>
      <c r="F1" s="687"/>
      <c r="G1" s="687"/>
      <c r="H1" s="687"/>
      <c r="I1" s="687"/>
      <c r="J1" s="687"/>
      <c r="K1" s="687"/>
      <c r="L1" s="687"/>
      <c r="M1" s="687"/>
      <c r="N1" s="687"/>
      <c r="O1" s="687"/>
      <c r="P1" s="687"/>
      <c r="Q1" s="687"/>
      <c r="R1" s="687"/>
      <c r="S1" s="687"/>
      <c r="T1" s="687"/>
    </row>
    <row r="2" spans="1:20" ht="13.5" customHeight="1" x14ac:dyDescent="0.15">
      <c r="A2" s="242"/>
      <c r="B2" s="242"/>
      <c r="C2" s="242"/>
      <c r="D2" s="242"/>
      <c r="E2" s="242"/>
      <c r="F2" s="242"/>
      <c r="G2" s="242"/>
      <c r="H2" s="242"/>
      <c r="I2" s="242"/>
      <c r="J2" s="242"/>
      <c r="K2" s="242"/>
      <c r="L2" s="242"/>
      <c r="M2" s="242"/>
      <c r="N2" s="242"/>
      <c r="O2" s="242"/>
      <c r="P2" s="242"/>
      <c r="Q2" s="242"/>
      <c r="R2" s="242"/>
      <c r="S2" s="242"/>
      <c r="T2" s="242"/>
    </row>
    <row r="3" spans="1:20" ht="13.5" customHeight="1" x14ac:dyDescent="0.15">
      <c r="A3" s="242"/>
      <c r="B3" s="242"/>
      <c r="C3" s="242"/>
      <c r="D3" s="242"/>
      <c r="E3" s="242"/>
      <c r="F3" s="242"/>
      <c r="G3" s="242"/>
      <c r="H3" s="242"/>
      <c r="I3" s="242"/>
      <c r="J3" s="242"/>
      <c r="K3" s="242"/>
      <c r="L3" s="242"/>
      <c r="M3" s="242"/>
      <c r="N3" s="242"/>
      <c r="O3" s="242"/>
      <c r="P3" s="242"/>
      <c r="Q3" s="242"/>
      <c r="R3" s="242"/>
      <c r="S3" s="242"/>
      <c r="T3" s="242"/>
    </row>
    <row r="4" spans="1:20" ht="15.75" customHeight="1" x14ac:dyDescent="0.15">
      <c r="A4" s="243" t="s">
        <v>538</v>
      </c>
    </row>
    <row r="5" spans="1:20" ht="15.75" customHeight="1" x14ac:dyDescent="0.15">
      <c r="B5" s="241" t="s">
        <v>525</v>
      </c>
    </row>
    <row r="6" spans="1:20" ht="31.5" customHeight="1" x14ac:dyDescent="0.15">
      <c r="B6" s="688" t="s">
        <v>546</v>
      </c>
      <c r="C6" s="689"/>
      <c r="D6" s="689"/>
      <c r="E6" s="689"/>
      <c r="F6" s="689"/>
      <c r="G6" s="689"/>
      <c r="H6" s="689"/>
      <c r="I6" s="689"/>
      <c r="J6" s="689"/>
      <c r="K6" s="689"/>
      <c r="L6" s="689"/>
      <c r="M6" s="689"/>
      <c r="N6" s="689"/>
      <c r="O6" s="689"/>
      <c r="P6" s="689"/>
      <c r="Q6" s="689"/>
      <c r="R6" s="689"/>
      <c r="S6" s="689"/>
      <c r="T6" s="689"/>
    </row>
    <row r="7" spans="1:20" ht="17.25" customHeight="1" x14ac:dyDescent="0.15">
      <c r="B7" s="246" t="s">
        <v>547</v>
      </c>
      <c r="C7" s="245"/>
      <c r="D7" s="245"/>
      <c r="E7" s="245"/>
      <c r="F7" s="245"/>
      <c r="G7" s="245"/>
      <c r="H7" s="245"/>
      <c r="I7" s="245"/>
      <c r="J7" s="245"/>
      <c r="K7" s="245"/>
      <c r="L7" s="245"/>
      <c r="M7" s="245"/>
      <c r="N7" s="245"/>
      <c r="O7" s="245"/>
      <c r="P7" s="245"/>
      <c r="Q7" s="245"/>
      <c r="R7" s="245"/>
      <c r="S7" s="245"/>
      <c r="T7" s="245"/>
    </row>
    <row r="8" spans="1:20" ht="16.5" customHeight="1" x14ac:dyDescent="0.15">
      <c r="B8" s="244" t="s">
        <v>548</v>
      </c>
    </row>
    <row r="9" spans="1:20" ht="17.25" customHeight="1" x14ac:dyDescent="0.15">
      <c r="B9" s="686" t="s">
        <v>526</v>
      </c>
      <c r="C9" s="679"/>
      <c r="D9" s="679"/>
      <c r="E9" s="679"/>
      <c r="F9" s="679"/>
      <c r="G9" s="679"/>
      <c r="H9" s="679"/>
      <c r="I9" s="679"/>
      <c r="J9" s="679"/>
      <c r="K9" s="679"/>
      <c r="L9" s="679"/>
      <c r="M9" s="679"/>
      <c r="N9" s="679"/>
      <c r="O9" s="679"/>
      <c r="P9" s="679"/>
      <c r="Q9" s="679"/>
      <c r="R9" s="679"/>
      <c r="S9" s="679"/>
      <c r="T9" s="679"/>
    </row>
    <row r="10" spans="1:20" ht="17.25" customHeight="1" x14ac:dyDescent="0.15">
      <c r="B10" s="679" t="s">
        <v>527</v>
      </c>
      <c r="C10" s="679"/>
      <c r="D10" s="679"/>
      <c r="E10" s="679"/>
      <c r="F10" s="679"/>
      <c r="G10" s="679"/>
      <c r="H10" s="679"/>
      <c r="I10" s="679"/>
      <c r="J10" s="679"/>
      <c r="K10" s="679"/>
      <c r="L10" s="679"/>
      <c r="M10" s="679"/>
      <c r="N10" s="679"/>
      <c r="O10" s="679"/>
      <c r="P10" s="679"/>
      <c r="Q10" s="679"/>
      <c r="R10" s="679"/>
      <c r="S10" s="679"/>
      <c r="T10" s="679"/>
    </row>
    <row r="11" spans="1:20" ht="17.25" customHeight="1" x14ac:dyDescent="0.15">
      <c r="B11" s="679" t="s">
        <v>528</v>
      </c>
      <c r="C11" s="679"/>
      <c r="D11" s="679"/>
      <c r="E11" s="679"/>
      <c r="F11" s="679"/>
      <c r="G11" s="679"/>
      <c r="H11" s="679"/>
      <c r="I11" s="679"/>
      <c r="J11" s="679"/>
      <c r="K11" s="679"/>
      <c r="L11" s="679"/>
      <c r="M11" s="679"/>
      <c r="N11" s="679"/>
      <c r="O11" s="679"/>
      <c r="P11" s="679"/>
      <c r="Q11" s="679"/>
      <c r="R11" s="679"/>
      <c r="S11" s="679"/>
      <c r="T11" s="679"/>
    </row>
    <row r="12" spans="1:20" ht="17.25" customHeight="1" x14ac:dyDescent="0.15">
      <c r="B12" s="679" t="s">
        <v>529</v>
      </c>
      <c r="C12" s="679"/>
      <c r="D12" s="679"/>
      <c r="E12" s="679"/>
      <c r="F12" s="679"/>
      <c r="G12" s="679"/>
      <c r="H12" s="679"/>
      <c r="I12" s="679"/>
      <c r="J12" s="679"/>
      <c r="K12" s="679"/>
      <c r="L12" s="679"/>
      <c r="M12" s="679"/>
      <c r="N12" s="679"/>
      <c r="O12" s="679"/>
      <c r="P12" s="679"/>
      <c r="Q12" s="679"/>
      <c r="R12" s="679"/>
      <c r="S12" s="679"/>
      <c r="T12" s="679"/>
    </row>
    <row r="13" spans="1:20" ht="17.25" customHeight="1" x14ac:dyDescent="0.15">
      <c r="B13" s="679" t="s">
        <v>530</v>
      </c>
      <c r="C13" s="679"/>
      <c r="D13" s="679"/>
      <c r="E13" s="679"/>
      <c r="F13" s="679"/>
      <c r="G13" s="679"/>
      <c r="H13" s="679"/>
      <c r="I13" s="679"/>
      <c r="J13" s="679"/>
      <c r="K13" s="679"/>
      <c r="L13" s="679"/>
      <c r="M13" s="679"/>
      <c r="N13" s="679"/>
      <c r="O13" s="679"/>
      <c r="P13" s="679"/>
      <c r="Q13" s="679"/>
      <c r="R13" s="679"/>
      <c r="S13" s="679"/>
      <c r="T13" s="679"/>
    </row>
    <row r="14" spans="1:20" ht="17.25" customHeight="1" x14ac:dyDescent="0.15">
      <c r="B14" s="684" t="s">
        <v>531</v>
      </c>
      <c r="C14" s="684"/>
      <c r="D14" s="684"/>
      <c r="E14" s="684"/>
      <c r="F14" s="684"/>
      <c r="G14" s="684"/>
      <c r="H14" s="684"/>
      <c r="I14" s="684"/>
      <c r="J14" s="684"/>
      <c r="K14" s="684"/>
      <c r="L14" s="684"/>
      <c r="M14" s="684"/>
      <c r="N14" s="684"/>
      <c r="O14" s="684"/>
      <c r="P14" s="684"/>
      <c r="Q14" s="684"/>
      <c r="R14" s="684"/>
      <c r="S14" s="684"/>
      <c r="T14" s="684"/>
    </row>
    <row r="15" spans="1:20" ht="17.25" customHeight="1" x14ac:dyDescent="0.15">
      <c r="B15" s="684" t="s">
        <v>532</v>
      </c>
      <c r="C15" s="684"/>
      <c r="D15" s="684"/>
      <c r="E15" s="684"/>
      <c r="F15" s="684"/>
      <c r="G15" s="684"/>
      <c r="H15" s="684"/>
      <c r="I15" s="684"/>
      <c r="J15" s="684"/>
      <c r="K15" s="684"/>
      <c r="L15" s="684"/>
      <c r="M15" s="684"/>
      <c r="N15" s="684"/>
      <c r="O15" s="684"/>
      <c r="P15" s="684"/>
      <c r="Q15" s="684"/>
      <c r="R15" s="684"/>
      <c r="S15" s="684"/>
      <c r="T15" s="684"/>
    </row>
    <row r="16" spans="1:20" ht="17.25" customHeight="1" x14ac:dyDescent="0.15">
      <c r="B16" s="679"/>
      <c r="C16" s="679"/>
      <c r="D16" s="679"/>
      <c r="E16" s="679"/>
      <c r="F16" s="679"/>
      <c r="G16" s="679"/>
      <c r="H16" s="679"/>
      <c r="I16" s="679"/>
      <c r="J16" s="679"/>
      <c r="K16" s="679"/>
      <c r="L16" s="679"/>
      <c r="M16" s="679"/>
      <c r="N16" s="679"/>
      <c r="O16" s="679"/>
      <c r="P16" s="679"/>
      <c r="Q16" s="679"/>
      <c r="R16" s="679"/>
      <c r="S16" s="679"/>
      <c r="T16" s="679"/>
    </row>
    <row r="17" spans="1:20" ht="17.25" customHeight="1" x14ac:dyDescent="0.15"/>
    <row r="18" spans="1:20" ht="15.75" customHeight="1" x14ac:dyDescent="0.15">
      <c r="A18" s="243" t="s">
        <v>539</v>
      </c>
    </row>
    <row r="19" spans="1:20" ht="17.25" customHeight="1" x14ac:dyDescent="0.15">
      <c r="B19" s="685" t="s">
        <v>541</v>
      </c>
      <c r="C19" s="682"/>
      <c r="D19" s="682"/>
      <c r="E19" s="682"/>
      <c r="F19" s="682"/>
      <c r="G19" s="682"/>
      <c r="H19" s="682"/>
      <c r="I19" s="682"/>
      <c r="J19" s="682"/>
      <c r="K19" s="682"/>
      <c r="L19" s="682"/>
      <c r="M19" s="682"/>
      <c r="N19" s="682"/>
      <c r="O19" s="682"/>
      <c r="P19" s="682"/>
      <c r="Q19" s="682"/>
      <c r="R19" s="682"/>
      <c r="S19" s="682"/>
      <c r="T19" s="682"/>
    </row>
    <row r="20" spans="1:20" ht="17.25" customHeight="1" x14ac:dyDescent="0.15">
      <c r="B20" s="682" t="s">
        <v>533</v>
      </c>
      <c r="C20" s="682"/>
      <c r="D20" s="682"/>
      <c r="E20" s="682"/>
      <c r="F20" s="682"/>
      <c r="G20" s="682"/>
      <c r="H20" s="682"/>
      <c r="I20" s="682"/>
      <c r="J20" s="682"/>
      <c r="K20" s="682"/>
      <c r="L20" s="682"/>
      <c r="M20" s="682"/>
      <c r="N20" s="682"/>
      <c r="O20" s="682"/>
      <c r="P20" s="682"/>
      <c r="Q20" s="682"/>
      <c r="R20" s="682"/>
      <c r="S20" s="682"/>
      <c r="T20" s="682"/>
    </row>
    <row r="21" spans="1:20" ht="17.25" customHeight="1" x14ac:dyDescent="0.15">
      <c r="B21" s="682" t="s">
        <v>534</v>
      </c>
      <c r="C21" s="682"/>
      <c r="D21" s="682"/>
      <c r="E21" s="682"/>
      <c r="F21" s="682"/>
      <c r="G21" s="682"/>
      <c r="H21" s="682"/>
      <c r="I21" s="682"/>
      <c r="J21" s="682"/>
      <c r="K21" s="682"/>
      <c r="L21" s="682"/>
      <c r="M21" s="682"/>
      <c r="N21" s="682"/>
      <c r="O21" s="682"/>
      <c r="P21" s="682"/>
      <c r="Q21" s="682"/>
      <c r="R21" s="682"/>
      <c r="S21" s="682"/>
      <c r="T21" s="682"/>
    </row>
    <row r="22" spans="1:20" ht="17.25" customHeight="1" x14ac:dyDescent="0.15">
      <c r="B22" s="682" t="s">
        <v>535</v>
      </c>
      <c r="C22" s="682"/>
      <c r="D22" s="682"/>
      <c r="E22" s="682"/>
      <c r="F22" s="682"/>
      <c r="G22" s="682"/>
      <c r="H22" s="682"/>
      <c r="I22" s="682"/>
      <c r="J22" s="682"/>
      <c r="K22" s="682"/>
      <c r="L22" s="682"/>
      <c r="M22" s="682"/>
      <c r="N22" s="682"/>
      <c r="O22" s="682"/>
      <c r="P22" s="682"/>
      <c r="Q22" s="682"/>
      <c r="R22" s="682"/>
      <c r="S22" s="682"/>
      <c r="T22" s="682"/>
    </row>
    <row r="23" spans="1:20" ht="17.25" customHeight="1" x14ac:dyDescent="0.15">
      <c r="B23" s="679"/>
      <c r="C23" s="679"/>
      <c r="D23" s="679"/>
      <c r="E23" s="679"/>
      <c r="F23" s="679"/>
      <c r="G23" s="679"/>
      <c r="H23" s="679"/>
      <c r="I23" s="679"/>
      <c r="J23" s="679"/>
      <c r="K23" s="679"/>
      <c r="L23" s="679"/>
      <c r="M23" s="679"/>
      <c r="N23" s="679"/>
      <c r="O23" s="679"/>
      <c r="P23" s="679"/>
      <c r="Q23" s="679"/>
      <c r="R23" s="679"/>
      <c r="S23" s="679"/>
      <c r="T23" s="679"/>
    </row>
    <row r="24" spans="1:20" ht="15.75" customHeight="1" x14ac:dyDescent="0.15">
      <c r="A24" s="243" t="s">
        <v>540</v>
      </c>
    </row>
    <row r="25" spans="1:20" ht="17.25" customHeight="1" x14ac:dyDescent="0.15">
      <c r="B25" s="686" t="s">
        <v>542</v>
      </c>
      <c r="C25" s="679"/>
      <c r="D25" s="679"/>
      <c r="E25" s="679"/>
      <c r="F25" s="679"/>
      <c r="G25" s="679"/>
      <c r="H25" s="679"/>
      <c r="I25" s="679"/>
      <c r="J25" s="679"/>
      <c r="K25" s="679"/>
      <c r="L25" s="679"/>
      <c r="M25" s="679"/>
      <c r="N25" s="679"/>
      <c r="O25" s="679"/>
      <c r="P25" s="679"/>
      <c r="Q25" s="679"/>
      <c r="R25" s="679"/>
      <c r="S25" s="679"/>
      <c r="T25" s="679"/>
    </row>
    <row r="26" spans="1:20" ht="17.25" customHeight="1" x14ac:dyDescent="0.15">
      <c r="B26" s="686" t="s">
        <v>543</v>
      </c>
      <c r="C26" s="679"/>
      <c r="D26" s="679"/>
      <c r="E26" s="679"/>
      <c r="F26" s="679"/>
      <c r="G26" s="679"/>
      <c r="H26" s="679"/>
      <c r="I26" s="679"/>
      <c r="J26" s="679"/>
      <c r="K26" s="679"/>
      <c r="L26" s="679"/>
      <c r="M26" s="679"/>
      <c r="N26" s="679"/>
      <c r="O26" s="679"/>
      <c r="P26" s="679"/>
      <c r="Q26" s="679"/>
      <c r="R26" s="679"/>
      <c r="S26" s="679"/>
      <c r="T26" s="679"/>
    </row>
    <row r="27" spans="1:20" ht="17.25" customHeight="1" x14ac:dyDescent="0.15">
      <c r="B27" s="679"/>
      <c r="C27" s="679"/>
      <c r="D27" s="679"/>
      <c r="E27" s="679"/>
      <c r="F27" s="679"/>
      <c r="G27" s="679"/>
      <c r="H27" s="679"/>
      <c r="I27" s="679"/>
      <c r="J27" s="679"/>
      <c r="K27" s="679"/>
      <c r="L27" s="679"/>
      <c r="M27" s="679"/>
      <c r="N27" s="679"/>
      <c r="O27" s="679"/>
      <c r="P27" s="679"/>
      <c r="Q27" s="679"/>
      <c r="R27" s="679"/>
      <c r="S27" s="679"/>
      <c r="T27" s="679"/>
    </row>
    <row r="28" spans="1:20" ht="32.25" customHeight="1" x14ac:dyDescent="0.15">
      <c r="B28" s="680" t="s">
        <v>544</v>
      </c>
      <c r="C28" s="681"/>
      <c r="D28" s="681"/>
      <c r="E28" s="681"/>
      <c r="F28" s="681"/>
      <c r="G28" s="681"/>
      <c r="H28" s="681"/>
      <c r="I28" s="681"/>
      <c r="J28" s="681"/>
      <c r="K28" s="681"/>
      <c r="L28" s="681"/>
      <c r="M28" s="681"/>
      <c r="N28" s="681"/>
      <c r="O28" s="681"/>
      <c r="P28" s="681"/>
      <c r="Q28" s="681"/>
      <c r="R28" s="681"/>
      <c r="S28" s="681"/>
      <c r="T28" s="681"/>
    </row>
    <row r="29" spans="1:20" ht="5.25" customHeight="1" x14ac:dyDescent="0.15">
      <c r="B29" s="682" t="s">
        <v>1</v>
      </c>
      <c r="C29" s="682"/>
      <c r="D29" s="682"/>
      <c r="E29" s="682"/>
      <c r="F29" s="682"/>
      <c r="G29" s="682"/>
      <c r="H29" s="682"/>
      <c r="I29" s="682"/>
      <c r="J29" s="682"/>
      <c r="K29" s="682"/>
      <c r="L29" s="682"/>
      <c r="M29" s="682"/>
      <c r="N29" s="682"/>
      <c r="O29" s="682"/>
      <c r="P29" s="682"/>
      <c r="Q29" s="682"/>
      <c r="R29" s="682"/>
      <c r="S29" s="682"/>
      <c r="T29" s="682"/>
    </row>
    <row r="30" spans="1:20" ht="17.25" customHeight="1" x14ac:dyDescent="0.15">
      <c r="B30" s="682" t="s">
        <v>536</v>
      </c>
      <c r="C30" s="682"/>
      <c r="D30" s="682"/>
      <c r="E30" s="682"/>
      <c r="F30" s="682"/>
      <c r="G30" s="682"/>
      <c r="H30" s="682"/>
      <c r="I30" s="682"/>
      <c r="J30" s="682"/>
      <c r="K30" s="682"/>
      <c r="L30" s="682"/>
      <c r="M30" s="682"/>
      <c r="N30" s="682"/>
      <c r="O30" s="682"/>
      <c r="P30" s="682"/>
      <c r="Q30" s="682"/>
      <c r="R30" s="682"/>
      <c r="S30" s="682"/>
      <c r="T30" s="682"/>
    </row>
    <row r="31" spans="1:20" ht="61.5" customHeight="1" x14ac:dyDescent="0.15">
      <c r="B31" s="683" t="s">
        <v>537</v>
      </c>
      <c r="C31" s="683"/>
      <c r="D31" s="683"/>
      <c r="E31" s="683"/>
      <c r="F31" s="683"/>
      <c r="G31" s="683"/>
      <c r="H31" s="683"/>
      <c r="I31" s="683"/>
      <c r="J31" s="683"/>
      <c r="K31" s="683"/>
      <c r="L31" s="683"/>
      <c r="M31" s="683"/>
      <c r="N31" s="683"/>
      <c r="O31" s="683"/>
      <c r="P31" s="683"/>
      <c r="Q31" s="683"/>
      <c r="R31" s="683"/>
      <c r="S31" s="683"/>
      <c r="T31" s="683"/>
    </row>
    <row r="32" spans="1:20" ht="31.5" customHeight="1" x14ac:dyDescent="0.15">
      <c r="B32" s="680" t="s">
        <v>545</v>
      </c>
      <c r="C32" s="681"/>
      <c r="D32" s="681"/>
      <c r="E32" s="681"/>
      <c r="F32" s="681"/>
      <c r="G32" s="681"/>
      <c r="H32" s="681"/>
      <c r="I32" s="681"/>
      <c r="J32" s="681"/>
      <c r="K32" s="681"/>
      <c r="L32" s="681"/>
      <c r="M32" s="681"/>
      <c r="N32" s="681"/>
      <c r="O32" s="681"/>
      <c r="P32" s="681"/>
      <c r="Q32" s="681"/>
      <c r="R32" s="681"/>
      <c r="S32" s="681"/>
      <c r="T32" s="681"/>
    </row>
    <row r="33" spans="2:20" ht="17.25" customHeight="1" x14ac:dyDescent="0.15">
      <c r="B33" s="679"/>
      <c r="C33" s="679"/>
      <c r="D33" s="679"/>
      <c r="E33" s="679"/>
      <c r="F33" s="679"/>
      <c r="G33" s="679"/>
      <c r="H33" s="679"/>
      <c r="I33" s="679"/>
      <c r="J33" s="679"/>
      <c r="K33" s="679"/>
      <c r="L33" s="679"/>
      <c r="M33" s="679"/>
      <c r="N33" s="679"/>
      <c r="O33" s="679"/>
      <c r="P33" s="679"/>
      <c r="Q33" s="679"/>
      <c r="R33" s="679"/>
      <c r="S33" s="679"/>
      <c r="T33" s="679"/>
    </row>
    <row r="34" spans="2:20" ht="17.25" customHeight="1" x14ac:dyDescent="0.15">
      <c r="B34" s="679"/>
      <c r="C34" s="679"/>
      <c r="D34" s="679"/>
      <c r="E34" s="679"/>
      <c r="F34" s="679"/>
      <c r="G34" s="679"/>
      <c r="H34" s="679"/>
      <c r="I34" s="679"/>
      <c r="J34" s="679"/>
      <c r="K34" s="679"/>
      <c r="L34" s="679"/>
      <c r="M34" s="679"/>
      <c r="N34" s="679"/>
      <c r="O34" s="679"/>
      <c r="P34" s="679"/>
      <c r="Q34" s="679"/>
      <c r="R34" s="679"/>
      <c r="S34" s="679"/>
      <c r="T34" s="679"/>
    </row>
    <row r="35" spans="2:20" ht="17.25" customHeight="1" x14ac:dyDescent="0.15"/>
    <row r="36" spans="2:20" ht="17.25" customHeight="1" x14ac:dyDescent="0.15"/>
  </sheetData>
  <mergeCells count="25">
    <mergeCell ref="B12:T12"/>
    <mergeCell ref="A1:T1"/>
    <mergeCell ref="B6:T6"/>
    <mergeCell ref="B9:T9"/>
    <mergeCell ref="B10:T10"/>
    <mergeCell ref="B11:T11"/>
    <mergeCell ref="B27:T27"/>
    <mergeCell ref="B13:T13"/>
    <mergeCell ref="B14:T14"/>
    <mergeCell ref="B15:T15"/>
    <mergeCell ref="B16:T16"/>
    <mergeCell ref="B19:T19"/>
    <mergeCell ref="B20:T20"/>
    <mergeCell ref="B21:T21"/>
    <mergeCell ref="B22:T22"/>
    <mergeCell ref="B23:T23"/>
    <mergeCell ref="B25:T25"/>
    <mergeCell ref="B26:T26"/>
    <mergeCell ref="B34:T34"/>
    <mergeCell ref="B28:T28"/>
    <mergeCell ref="B29:T29"/>
    <mergeCell ref="B30:T30"/>
    <mergeCell ref="B31:T31"/>
    <mergeCell ref="B32:T32"/>
    <mergeCell ref="B33:T33"/>
  </mergeCells>
  <phoneticPr fontId="3"/>
  <pageMargins left="0.79"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G57"/>
  <sheetViews>
    <sheetView workbookViewId="0">
      <selection activeCell="B2" sqref="B2"/>
    </sheetView>
  </sheetViews>
  <sheetFormatPr defaultColWidth="9" defaultRowHeight="13.5" x14ac:dyDescent="0.15"/>
  <cols>
    <col min="1" max="59" width="2.875" style="28" customWidth="1"/>
    <col min="60" max="16384" width="9" style="28"/>
  </cols>
  <sheetData>
    <row r="2" spans="2:32" ht="17.25" x14ac:dyDescent="0.15">
      <c r="B2" s="239" t="s">
        <v>498</v>
      </c>
      <c r="C2" s="239"/>
      <c r="D2" s="239"/>
      <c r="E2" s="239"/>
      <c r="F2" s="239"/>
      <c r="G2" s="239"/>
      <c r="H2" s="239"/>
      <c r="I2" s="239"/>
      <c r="J2" s="239"/>
      <c r="K2" s="239"/>
      <c r="L2" s="239"/>
      <c r="M2" s="239"/>
      <c r="N2" s="239"/>
      <c r="O2" s="239"/>
      <c r="AB2" s="690" t="s">
        <v>350</v>
      </c>
      <c r="AC2" s="690"/>
      <c r="AD2" s="690"/>
      <c r="AE2" s="690"/>
      <c r="AF2" s="690"/>
    </row>
    <row r="3" spans="2:32" ht="13.5" customHeight="1" x14ac:dyDescent="0.15">
      <c r="AB3" s="690" t="s">
        <v>351</v>
      </c>
      <c r="AC3" s="690"/>
      <c r="AD3" s="690"/>
      <c r="AE3" s="690"/>
      <c r="AF3" s="690"/>
    </row>
    <row r="4" spans="2:32" x14ac:dyDescent="0.15">
      <c r="B4" s="69"/>
      <c r="C4" s="70"/>
      <c r="D4" s="70"/>
      <c r="E4" s="70"/>
      <c r="F4" s="70"/>
      <c r="G4" s="70"/>
      <c r="H4" s="70"/>
      <c r="I4" s="70"/>
      <c r="J4" s="70"/>
      <c r="K4" s="70"/>
      <c r="L4" s="70"/>
      <c r="M4" s="70"/>
      <c r="N4" s="70"/>
      <c r="O4" s="70"/>
      <c r="P4" s="70"/>
      <c r="Q4" s="70"/>
      <c r="R4" s="70"/>
      <c r="S4" s="70"/>
      <c r="T4" s="70"/>
      <c r="U4" s="70"/>
      <c r="V4" s="70"/>
      <c r="W4" s="70"/>
      <c r="X4" s="70"/>
      <c r="Y4" s="70"/>
      <c r="Z4" s="71"/>
    </row>
    <row r="5" spans="2:32" x14ac:dyDescent="0.15">
      <c r="B5" s="72"/>
      <c r="C5" s="73"/>
      <c r="D5" s="73"/>
      <c r="E5" s="73"/>
      <c r="F5" s="73"/>
      <c r="G5" s="73"/>
      <c r="H5" s="73"/>
      <c r="I5" s="73"/>
      <c r="J5" s="73"/>
      <c r="K5" s="73"/>
      <c r="L5" s="73"/>
      <c r="M5" s="73"/>
      <c r="N5" s="691" t="s">
        <v>339</v>
      </c>
      <c r="O5" s="692"/>
      <c r="P5" s="692"/>
      <c r="Q5" s="693"/>
      <c r="R5" s="73"/>
      <c r="S5" s="73"/>
      <c r="T5" s="73"/>
      <c r="U5" s="73"/>
      <c r="V5" s="691" t="s">
        <v>340</v>
      </c>
      <c r="W5" s="692"/>
      <c r="X5" s="692"/>
      <c r="Y5" s="693"/>
      <c r="Z5" s="74"/>
    </row>
    <row r="6" spans="2:32" x14ac:dyDescent="0.15">
      <c r="B6" s="72"/>
      <c r="C6" s="75" t="s">
        <v>341</v>
      </c>
      <c r="D6" s="73"/>
      <c r="E6" s="73"/>
      <c r="F6" s="73"/>
      <c r="G6" s="73"/>
      <c r="H6" s="73"/>
      <c r="I6" s="73"/>
      <c r="J6" s="73"/>
      <c r="K6" s="73"/>
      <c r="L6" s="73"/>
      <c r="M6" s="76"/>
      <c r="N6" s="694"/>
      <c r="O6" s="695"/>
      <c r="P6" s="695"/>
      <c r="Q6" s="696"/>
      <c r="R6" s="73"/>
      <c r="S6" s="73"/>
      <c r="T6" s="73"/>
      <c r="U6" s="73"/>
      <c r="V6" s="694"/>
      <c r="W6" s="695"/>
      <c r="X6" s="695"/>
      <c r="Y6" s="696"/>
      <c r="Z6" s="74"/>
    </row>
    <row r="7" spans="2:32" x14ac:dyDescent="0.15">
      <c r="B7" s="72"/>
      <c r="C7" s="73"/>
      <c r="D7" s="73"/>
      <c r="E7" s="73"/>
      <c r="F7" s="73"/>
      <c r="G7" s="73"/>
      <c r="H7" s="73"/>
      <c r="I7" s="73"/>
      <c r="J7" s="73"/>
      <c r="K7" s="73"/>
      <c r="L7" s="73"/>
      <c r="M7" s="73"/>
      <c r="N7" s="73"/>
      <c r="O7" s="73"/>
      <c r="P7" s="77"/>
      <c r="Q7" s="73"/>
      <c r="R7" s="73"/>
      <c r="S7" s="73"/>
      <c r="T7" s="73"/>
      <c r="U7" s="73"/>
      <c r="V7" s="73"/>
      <c r="W7" s="76"/>
      <c r="X7" s="73"/>
      <c r="Y7" s="73"/>
      <c r="Z7" s="74"/>
    </row>
    <row r="8" spans="2:32" x14ac:dyDescent="0.15">
      <c r="B8" s="72"/>
      <c r="C8" s="73"/>
      <c r="D8" s="73"/>
      <c r="E8" s="73"/>
      <c r="F8" s="73"/>
      <c r="G8" s="73"/>
      <c r="H8" s="73"/>
      <c r="I8" s="73"/>
      <c r="J8" s="73"/>
      <c r="K8" s="73"/>
      <c r="L8" s="73"/>
      <c r="M8" s="73"/>
      <c r="N8" s="73"/>
      <c r="O8" s="73"/>
      <c r="P8" s="78"/>
      <c r="Q8" s="79" t="s">
        <v>342</v>
      </c>
      <c r="R8" s="80"/>
      <c r="S8" s="80"/>
      <c r="T8" s="80"/>
      <c r="U8" s="80"/>
      <c r="V8" s="79" t="s">
        <v>343</v>
      </c>
      <c r="W8" s="81"/>
      <c r="X8" s="73"/>
      <c r="Y8" s="73"/>
      <c r="Z8" s="74"/>
    </row>
    <row r="9" spans="2:32" ht="14.25" thickBot="1" x14ac:dyDescent="0.2">
      <c r="B9" s="72"/>
      <c r="C9" s="73"/>
      <c r="D9" s="73"/>
      <c r="E9" s="73"/>
      <c r="F9" s="73"/>
      <c r="G9" s="73"/>
      <c r="H9" s="73"/>
      <c r="I9" s="73"/>
      <c r="J9" s="73"/>
      <c r="K9" s="73"/>
      <c r="L9" s="73"/>
      <c r="M9" s="73"/>
      <c r="N9" s="73"/>
      <c r="O9" s="73"/>
      <c r="P9" s="73"/>
      <c r="Q9" s="73"/>
      <c r="R9" s="73"/>
      <c r="S9" s="76"/>
      <c r="T9" s="73"/>
      <c r="U9" s="73"/>
      <c r="V9" s="73"/>
      <c r="W9" s="73"/>
      <c r="X9" s="73"/>
      <c r="Y9" s="73"/>
      <c r="Z9" s="74"/>
    </row>
    <row r="10" spans="2:32" x14ac:dyDescent="0.15">
      <c r="B10" s="72"/>
      <c r="C10" s="73"/>
      <c r="D10" s="73"/>
      <c r="E10" s="73"/>
      <c r="F10" s="73"/>
      <c r="G10" s="73"/>
      <c r="H10" s="73"/>
      <c r="I10" s="73"/>
      <c r="J10" s="73"/>
      <c r="K10" s="73"/>
      <c r="L10" s="73"/>
      <c r="M10" s="73"/>
      <c r="N10" s="73"/>
      <c r="O10" s="73"/>
      <c r="P10" s="73"/>
      <c r="Q10" s="107"/>
      <c r="R10" s="108"/>
      <c r="S10" s="109"/>
      <c r="T10" s="108"/>
      <c r="U10" s="108"/>
      <c r="V10" s="108"/>
      <c r="W10" s="108"/>
      <c r="X10" s="108"/>
      <c r="Y10" s="108"/>
      <c r="Z10" s="110"/>
      <c r="AA10" s="89"/>
      <c r="AB10" s="89"/>
      <c r="AC10" s="89"/>
      <c r="AD10" s="89"/>
      <c r="AE10" s="89"/>
      <c r="AF10" s="90"/>
    </row>
    <row r="11" spans="2:32" x14ac:dyDescent="0.15">
      <c r="B11" s="72"/>
      <c r="C11" s="73"/>
      <c r="D11" s="73"/>
      <c r="E11" s="73"/>
      <c r="F11" s="73"/>
      <c r="G11" s="73"/>
      <c r="H11" s="73"/>
      <c r="I11" s="73"/>
      <c r="J11" s="73"/>
      <c r="K11" s="73"/>
      <c r="L11" s="73"/>
      <c r="M11" s="73"/>
      <c r="N11" s="73"/>
      <c r="O11" s="73"/>
      <c r="P11" s="73"/>
      <c r="Q11" s="111"/>
      <c r="R11" s="709" t="s">
        <v>339</v>
      </c>
      <c r="S11" s="710"/>
      <c r="T11" s="710"/>
      <c r="U11" s="711"/>
      <c r="V11" s="112"/>
      <c r="W11" s="112"/>
      <c r="X11" s="112"/>
      <c r="Y11" s="112"/>
      <c r="Z11" s="113"/>
      <c r="AA11" s="92"/>
      <c r="AB11" s="697" t="s">
        <v>340</v>
      </c>
      <c r="AC11" s="698"/>
      <c r="AD11" s="698"/>
      <c r="AE11" s="699"/>
      <c r="AF11" s="93"/>
    </row>
    <row r="12" spans="2:32" x14ac:dyDescent="0.15">
      <c r="B12" s="72"/>
      <c r="C12" s="73"/>
      <c r="D12" s="73"/>
      <c r="E12" s="73"/>
      <c r="F12" s="73"/>
      <c r="G12" s="73"/>
      <c r="H12" s="73"/>
      <c r="I12" s="73"/>
      <c r="J12" s="73"/>
      <c r="K12" s="73"/>
      <c r="L12" s="73"/>
      <c r="M12" s="73"/>
      <c r="N12" s="73"/>
      <c r="O12" s="73"/>
      <c r="P12" s="73"/>
      <c r="Q12" s="111"/>
      <c r="R12" s="712"/>
      <c r="S12" s="713"/>
      <c r="T12" s="713"/>
      <c r="U12" s="714"/>
      <c r="V12" s="112"/>
      <c r="W12" s="112"/>
      <c r="X12" s="112"/>
      <c r="Y12" s="112"/>
      <c r="Z12" s="113"/>
      <c r="AA12" s="92"/>
      <c r="AB12" s="700"/>
      <c r="AC12" s="701"/>
      <c r="AD12" s="701"/>
      <c r="AE12" s="702"/>
      <c r="AF12" s="93"/>
    </row>
    <row r="13" spans="2:32" x14ac:dyDescent="0.15">
      <c r="B13" s="72"/>
      <c r="C13" s="73"/>
      <c r="D13" s="73"/>
      <c r="E13" s="73"/>
      <c r="F13" s="73"/>
      <c r="G13" s="73"/>
      <c r="H13" s="73"/>
      <c r="I13" s="73"/>
      <c r="J13" s="73"/>
      <c r="K13" s="73"/>
      <c r="L13" s="73"/>
      <c r="M13" s="73"/>
      <c r="N13" s="73"/>
      <c r="O13" s="73"/>
      <c r="P13" s="73"/>
      <c r="Q13" s="111"/>
      <c r="R13" s="112"/>
      <c r="S13" s="114"/>
      <c r="T13" s="115"/>
      <c r="U13" s="112"/>
      <c r="V13" s="112"/>
      <c r="W13" s="112"/>
      <c r="X13" s="112"/>
      <c r="Y13" s="112"/>
      <c r="Z13" s="113"/>
      <c r="AA13" s="92"/>
      <c r="AB13" s="96"/>
      <c r="AC13" s="97"/>
      <c r="AD13" s="92"/>
      <c r="AE13" s="92"/>
      <c r="AF13" s="93"/>
    </row>
    <row r="14" spans="2:32" x14ac:dyDescent="0.15">
      <c r="B14" s="72"/>
      <c r="C14" s="73"/>
      <c r="D14" s="73"/>
      <c r="E14" s="73"/>
      <c r="F14" s="73"/>
      <c r="G14" s="73"/>
      <c r="H14" s="73"/>
      <c r="I14" s="73"/>
      <c r="J14" s="73"/>
      <c r="K14" s="73"/>
      <c r="L14" s="73"/>
      <c r="M14" s="80"/>
      <c r="N14" s="80"/>
      <c r="O14" s="80"/>
      <c r="P14" s="80"/>
      <c r="Q14" s="116"/>
      <c r="R14" s="117"/>
      <c r="S14" s="118"/>
      <c r="T14" s="119"/>
      <c r="U14" s="120" t="s">
        <v>342</v>
      </c>
      <c r="V14" s="117"/>
      <c r="W14" s="117"/>
      <c r="X14" s="117"/>
      <c r="Y14" s="117"/>
      <c r="Z14" s="121"/>
      <c r="AA14" s="98"/>
      <c r="AB14" s="101" t="s">
        <v>343</v>
      </c>
      <c r="AC14" s="99"/>
      <c r="AD14" s="92"/>
      <c r="AE14" s="92"/>
      <c r="AF14" s="93"/>
    </row>
    <row r="15" spans="2:32" x14ac:dyDescent="0.15">
      <c r="B15" s="72"/>
      <c r="C15" s="73"/>
      <c r="D15" s="73"/>
      <c r="E15" s="82"/>
      <c r="F15" s="83"/>
      <c r="G15" s="83"/>
      <c r="H15" s="83"/>
      <c r="I15" s="83"/>
      <c r="J15" s="84"/>
      <c r="K15" s="82"/>
      <c r="L15" s="83"/>
      <c r="M15" s="84"/>
      <c r="N15" s="73"/>
      <c r="O15" s="73"/>
      <c r="P15" s="73"/>
      <c r="Q15" s="111"/>
      <c r="R15" s="112"/>
      <c r="S15" s="112"/>
      <c r="T15" s="112"/>
      <c r="U15" s="112"/>
      <c r="V15" s="112"/>
      <c r="W15" s="114"/>
      <c r="X15" s="112"/>
      <c r="Y15" s="112"/>
      <c r="Z15" s="113"/>
      <c r="AA15" s="92"/>
      <c r="AB15" s="92"/>
      <c r="AC15" s="92"/>
      <c r="AD15" s="92"/>
      <c r="AE15" s="92"/>
      <c r="AF15" s="93"/>
    </row>
    <row r="16" spans="2:32" ht="14.25" thickBot="1" x14ac:dyDescent="0.2">
      <c r="B16" s="72"/>
      <c r="C16" s="73"/>
      <c r="D16" s="73"/>
      <c r="E16" s="77"/>
      <c r="F16" s="73"/>
      <c r="G16" s="73"/>
      <c r="H16" s="73"/>
      <c r="I16" s="73"/>
      <c r="J16" s="76"/>
      <c r="K16" s="78"/>
      <c r="L16" s="80"/>
      <c r="M16" s="76"/>
      <c r="N16" s="73"/>
      <c r="O16" s="73"/>
      <c r="P16" s="73"/>
      <c r="Q16" s="111"/>
      <c r="R16" s="112"/>
      <c r="S16" s="112"/>
      <c r="T16" s="112"/>
      <c r="U16" s="112"/>
      <c r="V16" s="112"/>
      <c r="W16" s="114"/>
      <c r="X16" s="112"/>
      <c r="Y16" s="112"/>
      <c r="Z16" s="113"/>
      <c r="AA16" s="92"/>
      <c r="AB16" s="92"/>
      <c r="AC16" s="92"/>
      <c r="AD16" s="92"/>
      <c r="AE16" s="92"/>
      <c r="AF16" s="93"/>
    </row>
    <row r="17" spans="2:32" ht="14.25" thickTop="1" x14ac:dyDescent="0.15">
      <c r="B17" s="72"/>
      <c r="C17" s="691" t="s">
        <v>344</v>
      </c>
      <c r="D17" s="692"/>
      <c r="E17" s="692"/>
      <c r="F17" s="693"/>
      <c r="G17" s="73"/>
      <c r="H17" s="73"/>
      <c r="I17" s="691" t="s">
        <v>345</v>
      </c>
      <c r="J17" s="692"/>
      <c r="K17" s="692"/>
      <c r="L17" s="693"/>
      <c r="M17" s="76"/>
      <c r="N17" s="73"/>
      <c r="O17" s="73"/>
      <c r="P17" s="73"/>
      <c r="Q17" s="111"/>
      <c r="R17" s="112"/>
      <c r="S17" s="112"/>
      <c r="T17" s="112"/>
      <c r="U17" s="112"/>
      <c r="V17" s="703" t="s">
        <v>346</v>
      </c>
      <c r="W17" s="704"/>
      <c r="X17" s="704"/>
      <c r="Y17" s="705"/>
      <c r="Z17" s="113"/>
      <c r="AA17" s="92"/>
      <c r="AB17" s="715" t="s">
        <v>348</v>
      </c>
      <c r="AC17" s="716"/>
      <c r="AD17" s="716"/>
      <c r="AE17" s="716"/>
      <c r="AF17" s="717"/>
    </row>
    <row r="18" spans="2:32" ht="14.25" thickBot="1" x14ac:dyDescent="0.2">
      <c r="B18" s="72"/>
      <c r="C18" s="694"/>
      <c r="D18" s="695"/>
      <c r="E18" s="695"/>
      <c r="F18" s="696"/>
      <c r="G18" s="73"/>
      <c r="H18" s="73"/>
      <c r="I18" s="694"/>
      <c r="J18" s="695"/>
      <c r="K18" s="695"/>
      <c r="L18" s="696"/>
      <c r="M18" s="76"/>
      <c r="N18" s="73"/>
      <c r="O18" s="73"/>
      <c r="P18" s="73"/>
      <c r="Q18" s="111"/>
      <c r="R18" s="112"/>
      <c r="S18" s="112"/>
      <c r="T18" s="112"/>
      <c r="U18" s="112"/>
      <c r="V18" s="706"/>
      <c r="W18" s="707"/>
      <c r="X18" s="707"/>
      <c r="Y18" s="708"/>
      <c r="Z18" s="113"/>
      <c r="AA18" s="92"/>
      <c r="AB18" s="716"/>
      <c r="AC18" s="716"/>
      <c r="AD18" s="716"/>
      <c r="AE18" s="716"/>
      <c r="AF18" s="717"/>
    </row>
    <row r="19" spans="2:32" ht="14.25" thickTop="1" x14ac:dyDescent="0.15">
      <c r="B19" s="72"/>
      <c r="C19" s="73"/>
      <c r="D19" s="73"/>
      <c r="E19" s="73"/>
      <c r="F19" s="73"/>
      <c r="G19" s="73"/>
      <c r="H19" s="73"/>
      <c r="I19" s="73"/>
      <c r="J19" s="84"/>
      <c r="K19" s="73"/>
      <c r="L19" s="73"/>
      <c r="M19" s="76"/>
      <c r="N19" s="73"/>
      <c r="O19" s="73"/>
      <c r="P19" s="73"/>
      <c r="Q19" s="111"/>
      <c r="R19" s="112"/>
      <c r="S19" s="112"/>
      <c r="T19" s="112"/>
      <c r="U19" s="112"/>
      <c r="V19" s="112"/>
      <c r="W19" s="114"/>
      <c r="X19" s="112"/>
      <c r="Y19" s="112"/>
      <c r="Z19" s="113"/>
      <c r="AA19" s="92"/>
      <c r="AB19" s="92"/>
      <c r="AC19" s="92"/>
      <c r="AD19" s="92"/>
      <c r="AE19" s="92"/>
      <c r="AF19" s="93"/>
    </row>
    <row r="20" spans="2:32" x14ac:dyDescent="0.15">
      <c r="B20" s="72"/>
      <c r="C20" s="73"/>
      <c r="D20" s="73"/>
      <c r="E20" s="73"/>
      <c r="F20" s="73"/>
      <c r="G20" s="73"/>
      <c r="H20" s="73"/>
      <c r="I20" s="73"/>
      <c r="J20" s="76"/>
      <c r="K20" s="73"/>
      <c r="L20" s="73"/>
      <c r="M20" s="76"/>
      <c r="N20" s="85" t="s">
        <v>347</v>
      </c>
      <c r="O20" s="73"/>
      <c r="P20" s="73"/>
      <c r="Q20" s="111"/>
      <c r="R20" s="112"/>
      <c r="S20" s="112"/>
      <c r="T20" s="117"/>
      <c r="U20" s="120"/>
      <c r="V20" s="117"/>
      <c r="W20" s="118"/>
      <c r="X20" s="117"/>
      <c r="Y20" s="117"/>
      <c r="Z20" s="122"/>
      <c r="AA20" s="98"/>
      <c r="AB20" s="92"/>
      <c r="AC20" s="92"/>
      <c r="AD20" s="92"/>
      <c r="AE20" s="92"/>
      <c r="AF20" s="93"/>
    </row>
    <row r="21" spans="2:32" x14ac:dyDescent="0.15">
      <c r="B21" s="72"/>
      <c r="C21" s="73"/>
      <c r="D21" s="73"/>
      <c r="E21" s="73"/>
      <c r="F21" s="73"/>
      <c r="G21" s="73"/>
      <c r="H21" s="82"/>
      <c r="I21" s="83"/>
      <c r="J21" s="83"/>
      <c r="K21" s="83"/>
      <c r="L21" s="83"/>
      <c r="M21" s="84"/>
      <c r="N21" s="73"/>
      <c r="O21" s="73"/>
      <c r="P21" s="73"/>
      <c r="Q21" s="111"/>
      <c r="R21" s="112"/>
      <c r="S21" s="114"/>
      <c r="T21" s="123"/>
      <c r="U21" s="123"/>
      <c r="V21" s="124"/>
      <c r="W21" s="125"/>
      <c r="X21" s="123"/>
      <c r="Y21" s="123"/>
      <c r="Z21" s="126"/>
      <c r="AA21" s="96"/>
      <c r="AB21" s="96"/>
      <c r="AC21" s="95"/>
      <c r="AD21" s="92"/>
      <c r="AE21" s="92"/>
      <c r="AF21" s="93"/>
    </row>
    <row r="22" spans="2:32" x14ac:dyDescent="0.15">
      <c r="B22" s="72"/>
      <c r="C22" s="73"/>
      <c r="D22" s="73"/>
      <c r="E22" s="73"/>
      <c r="F22" s="73"/>
      <c r="G22" s="73"/>
      <c r="H22" s="77"/>
      <c r="I22" s="73"/>
      <c r="J22" s="73"/>
      <c r="K22" s="73"/>
      <c r="L22" s="73"/>
      <c r="M22" s="81"/>
      <c r="N22" s="73"/>
      <c r="O22" s="73"/>
      <c r="P22" s="73"/>
      <c r="Q22" s="111"/>
      <c r="R22" s="112"/>
      <c r="S22" s="114"/>
      <c r="T22" s="112"/>
      <c r="U22" s="112"/>
      <c r="V22" s="114"/>
      <c r="W22" s="115"/>
      <c r="X22" s="112"/>
      <c r="Y22" s="112"/>
      <c r="Z22" s="113"/>
      <c r="AA22" s="92"/>
      <c r="AB22" s="92"/>
      <c r="AC22" s="100"/>
      <c r="AD22" s="98"/>
      <c r="AE22" s="92"/>
      <c r="AF22" s="93"/>
    </row>
    <row r="23" spans="2:32" x14ac:dyDescent="0.15">
      <c r="B23" s="72"/>
      <c r="C23" s="73"/>
      <c r="D23" s="73"/>
      <c r="E23" s="73"/>
      <c r="F23" s="691" t="s">
        <v>345</v>
      </c>
      <c r="G23" s="692"/>
      <c r="H23" s="692"/>
      <c r="I23" s="693"/>
      <c r="J23" s="73"/>
      <c r="K23" s="73"/>
      <c r="L23" s="691" t="s">
        <v>345</v>
      </c>
      <c r="M23" s="692"/>
      <c r="N23" s="692"/>
      <c r="O23" s="693"/>
      <c r="P23" s="73"/>
      <c r="Q23" s="111"/>
      <c r="R23" s="112"/>
      <c r="S23" s="114"/>
      <c r="T23" s="112"/>
      <c r="U23" s="709" t="s">
        <v>345</v>
      </c>
      <c r="V23" s="710"/>
      <c r="W23" s="710"/>
      <c r="X23" s="711"/>
      <c r="Y23" s="112"/>
      <c r="Z23" s="113"/>
      <c r="AA23" s="92"/>
      <c r="AB23" s="697" t="s">
        <v>344</v>
      </c>
      <c r="AC23" s="698"/>
      <c r="AD23" s="698"/>
      <c r="AE23" s="699"/>
      <c r="AF23" s="93"/>
    </row>
    <row r="24" spans="2:32" x14ac:dyDescent="0.15">
      <c r="B24" s="72"/>
      <c r="C24" s="73"/>
      <c r="D24" s="73"/>
      <c r="E24" s="73"/>
      <c r="F24" s="694"/>
      <c r="G24" s="695"/>
      <c r="H24" s="695"/>
      <c r="I24" s="696"/>
      <c r="J24" s="73"/>
      <c r="K24" s="73"/>
      <c r="L24" s="694"/>
      <c r="M24" s="695"/>
      <c r="N24" s="695"/>
      <c r="O24" s="696"/>
      <c r="P24" s="73"/>
      <c r="Q24" s="111"/>
      <c r="R24" s="112"/>
      <c r="S24" s="114"/>
      <c r="T24" s="112"/>
      <c r="U24" s="712"/>
      <c r="V24" s="713"/>
      <c r="W24" s="713"/>
      <c r="X24" s="714"/>
      <c r="Y24" s="112"/>
      <c r="Z24" s="113"/>
      <c r="AA24" s="92"/>
      <c r="AB24" s="700"/>
      <c r="AC24" s="701"/>
      <c r="AD24" s="701"/>
      <c r="AE24" s="702"/>
      <c r="AF24" s="93"/>
    </row>
    <row r="25" spans="2:32" x14ac:dyDescent="0.15">
      <c r="B25" s="86"/>
      <c r="C25" s="87"/>
      <c r="D25" s="87"/>
      <c r="E25" s="87"/>
      <c r="F25" s="87"/>
      <c r="G25" s="87"/>
      <c r="H25" s="87"/>
      <c r="I25" s="87"/>
      <c r="J25" s="87"/>
      <c r="K25" s="87"/>
      <c r="L25" s="87"/>
      <c r="M25" s="87"/>
      <c r="N25" s="87"/>
      <c r="O25" s="87"/>
      <c r="P25" s="88"/>
      <c r="Q25" s="127"/>
      <c r="R25" s="128"/>
      <c r="S25" s="129"/>
      <c r="T25" s="128"/>
      <c r="U25" s="128"/>
      <c r="V25" s="129"/>
      <c r="W25" s="130"/>
      <c r="X25" s="128"/>
      <c r="Y25" s="128"/>
      <c r="Z25" s="131"/>
      <c r="AA25" s="92"/>
      <c r="AB25" s="92"/>
      <c r="AC25" s="92"/>
      <c r="AD25" s="92"/>
      <c r="AE25" s="92"/>
      <c r="AF25" s="93"/>
    </row>
    <row r="26" spans="2:32" x14ac:dyDescent="0.15">
      <c r="Q26" s="91"/>
      <c r="R26" s="92"/>
      <c r="S26" s="103" t="s">
        <v>347</v>
      </c>
      <c r="T26" s="92"/>
      <c r="U26" s="92"/>
      <c r="V26" s="94"/>
      <c r="W26" s="92"/>
      <c r="X26" s="92"/>
      <c r="Y26" s="92"/>
      <c r="Z26" s="92"/>
      <c r="AA26" s="92"/>
      <c r="AB26" s="92"/>
      <c r="AC26" s="92"/>
      <c r="AD26" s="92"/>
      <c r="AE26" s="92"/>
      <c r="AF26" s="93"/>
    </row>
    <row r="27" spans="2:32" x14ac:dyDescent="0.15">
      <c r="Q27" s="91"/>
      <c r="R27" s="92"/>
      <c r="S27" s="92"/>
      <c r="T27" s="102"/>
      <c r="U27" s="96"/>
      <c r="V27" s="96"/>
      <c r="W27" s="96"/>
      <c r="X27" s="96"/>
      <c r="Y27" s="97"/>
      <c r="Z27" s="92"/>
      <c r="AA27" s="92"/>
      <c r="AB27" s="92"/>
      <c r="AC27" s="92"/>
      <c r="AD27" s="92"/>
      <c r="AE27" s="92"/>
      <c r="AF27" s="93"/>
    </row>
    <row r="28" spans="2:32" x14ac:dyDescent="0.15">
      <c r="Q28" s="91"/>
      <c r="R28" s="92"/>
      <c r="S28" s="92"/>
      <c r="T28" s="95"/>
      <c r="U28" s="92"/>
      <c r="V28" s="92"/>
      <c r="W28" s="92"/>
      <c r="X28" s="92"/>
      <c r="Y28" s="94"/>
      <c r="Z28" s="92"/>
      <c r="AA28" s="92"/>
      <c r="AB28" s="92"/>
      <c r="AC28" s="92"/>
      <c r="AD28" s="92"/>
      <c r="AE28" s="92"/>
      <c r="AF28" s="93"/>
    </row>
    <row r="29" spans="2:32" x14ac:dyDescent="0.15">
      <c r="Q29" s="91"/>
      <c r="R29" s="697" t="s">
        <v>345</v>
      </c>
      <c r="S29" s="698"/>
      <c r="T29" s="698"/>
      <c r="U29" s="699"/>
      <c r="V29" s="92"/>
      <c r="W29" s="92"/>
      <c r="X29" s="697" t="s">
        <v>345</v>
      </c>
      <c r="Y29" s="698"/>
      <c r="Z29" s="698"/>
      <c r="AA29" s="699"/>
      <c r="AB29" s="92"/>
      <c r="AC29" s="92"/>
      <c r="AD29" s="92"/>
      <c r="AE29" s="92"/>
      <c r="AF29" s="93"/>
    </row>
    <row r="30" spans="2:32" x14ac:dyDescent="0.15">
      <c r="Q30" s="91"/>
      <c r="R30" s="700"/>
      <c r="S30" s="701"/>
      <c r="T30" s="701"/>
      <c r="U30" s="702"/>
      <c r="V30" s="92"/>
      <c r="W30" s="92"/>
      <c r="X30" s="700"/>
      <c r="Y30" s="701"/>
      <c r="Z30" s="701"/>
      <c r="AA30" s="702"/>
      <c r="AB30" s="92"/>
      <c r="AC30" s="92"/>
      <c r="AD30" s="92"/>
      <c r="AE30" s="92"/>
      <c r="AF30" s="93"/>
    </row>
    <row r="31" spans="2:32" ht="14.25" thickBot="1" x14ac:dyDescent="0.2">
      <c r="Q31" s="104"/>
      <c r="R31" s="105"/>
      <c r="S31" s="105"/>
      <c r="T31" s="105"/>
      <c r="U31" s="105"/>
      <c r="V31" s="105"/>
      <c r="W31" s="105"/>
      <c r="X31" s="105"/>
      <c r="Y31" s="105"/>
      <c r="Z31" s="105"/>
      <c r="AA31" s="105"/>
      <c r="AB31" s="105"/>
      <c r="AC31" s="105"/>
      <c r="AD31" s="105"/>
      <c r="AE31" s="105"/>
      <c r="AF31" s="106"/>
    </row>
    <row r="33" spans="2:32" x14ac:dyDescent="0.15">
      <c r="B33" s="725" t="s">
        <v>499</v>
      </c>
      <c r="C33" s="726"/>
      <c r="D33" s="726"/>
      <c r="E33" s="726"/>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7"/>
    </row>
    <row r="34" spans="2:32" ht="13.5" customHeight="1" x14ac:dyDescent="0.15">
      <c r="B34" s="728"/>
      <c r="C34" s="729"/>
      <c r="D34" s="729"/>
      <c r="E34" s="729"/>
      <c r="F34" s="729"/>
      <c r="G34" s="729"/>
      <c r="H34" s="729"/>
      <c r="I34" s="729"/>
      <c r="J34" s="729"/>
      <c r="K34" s="729"/>
      <c r="L34" s="729"/>
      <c r="M34" s="729"/>
      <c r="N34" s="729"/>
      <c r="O34" s="729"/>
      <c r="P34" s="729"/>
      <c r="Q34" s="729"/>
      <c r="R34" s="729"/>
      <c r="S34" s="729"/>
      <c r="T34" s="729"/>
      <c r="U34" s="729"/>
      <c r="V34" s="729"/>
      <c r="W34" s="729"/>
      <c r="X34" s="729"/>
      <c r="Y34" s="729"/>
      <c r="Z34" s="729"/>
      <c r="AA34" s="729"/>
      <c r="AB34" s="729"/>
      <c r="AC34" s="729"/>
      <c r="AD34" s="729"/>
      <c r="AE34" s="729"/>
      <c r="AF34" s="730"/>
    </row>
    <row r="35" spans="2:32" x14ac:dyDescent="0.15">
      <c r="B35" s="728"/>
      <c r="C35" s="729"/>
      <c r="D35" s="729"/>
      <c r="E35" s="729"/>
      <c r="F35" s="729"/>
      <c r="G35" s="729"/>
      <c r="H35" s="729"/>
      <c r="I35" s="729"/>
      <c r="J35" s="729"/>
      <c r="K35" s="729"/>
      <c r="L35" s="729"/>
      <c r="M35" s="729"/>
      <c r="N35" s="729"/>
      <c r="O35" s="729"/>
      <c r="P35" s="729"/>
      <c r="Q35" s="729"/>
      <c r="R35" s="729"/>
      <c r="S35" s="729"/>
      <c r="T35" s="729"/>
      <c r="U35" s="729"/>
      <c r="V35" s="729"/>
      <c r="W35" s="729"/>
      <c r="X35" s="729"/>
      <c r="Y35" s="729"/>
      <c r="Z35" s="729"/>
      <c r="AA35" s="729"/>
      <c r="AB35" s="729"/>
      <c r="AC35" s="729"/>
      <c r="AD35" s="729"/>
      <c r="AE35" s="729"/>
      <c r="AF35" s="730"/>
    </row>
    <row r="36" spans="2:32" x14ac:dyDescent="0.15">
      <c r="B36" s="728"/>
      <c r="C36" s="729"/>
      <c r="D36" s="729"/>
      <c r="E36" s="729"/>
      <c r="F36" s="729"/>
      <c r="G36" s="729"/>
      <c r="H36" s="729"/>
      <c r="I36" s="729"/>
      <c r="J36" s="729"/>
      <c r="K36" s="729"/>
      <c r="L36" s="729"/>
      <c r="M36" s="729"/>
      <c r="N36" s="729"/>
      <c r="O36" s="729"/>
      <c r="P36" s="729"/>
      <c r="Q36" s="729"/>
      <c r="R36" s="729"/>
      <c r="S36" s="729"/>
      <c r="T36" s="729"/>
      <c r="U36" s="729"/>
      <c r="V36" s="729"/>
      <c r="W36" s="729"/>
      <c r="X36" s="729"/>
      <c r="Y36" s="729"/>
      <c r="Z36" s="729"/>
      <c r="AA36" s="729"/>
      <c r="AB36" s="729"/>
      <c r="AC36" s="729"/>
      <c r="AD36" s="729"/>
      <c r="AE36" s="729"/>
      <c r="AF36" s="730"/>
    </row>
    <row r="37" spans="2:32" x14ac:dyDescent="0.15">
      <c r="B37" s="731"/>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3"/>
    </row>
    <row r="39" spans="2:32" ht="12.75" customHeight="1" x14ac:dyDescent="0.15">
      <c r="B39" s="719" t="s">
        <v>352</v>
      </c>
      <c r="C39" s="720"/>
      <c r="D39" s="720"/>
      <c r="E39" s="720"/>
      <c r="F39" s="720"/>
      <c r="G39" s="720"/>
      <c r="H39" s="720"/>
      <c r="I39" s="720"/>
      <c r="J39" s="720"/>
      <c r="K39" s="720"/>
      <c r="L39" s="720"/>
      <c r="M39" s="720"/>
      <c r="N39" s="720"/>
      <c r="O39" s="720"/>
      <c r="P39" s="721"/>
      <c r="R39" s="719" t="s">
        <v>353</v>
      </c>
      <c r="S39" s="720"/>
      <c r="T39" s="720"/>
      <c r="U39" s="720"/>
      <c r="V39" s="720"/>
      <c r="W39" s="720"/>
      <c r="X39" s="720"/>
      <c r="Y39" s="720"/>
      <c r="Z39" s="720"/>
      <c r="AA39" s="720"/>
      <c r="AB39" s="720"/>
      <c r="AC39" s="720"/>
      <c r="AD39" s="720"/>
      <c r="AE39" s="720"/>
      <c r="AF39" s="721"/>
    </row>
    <row r="40" spans="2:32" ht="12.75" customHeight="1" x14ac:dyDescent="0.15">
      <c r="B40" s="722"/>
      <c r="C40" s="723"/>
      <c r="D40" s="723"/>
      <c r="E40" s="723"/>
      <c r="F40" s="723"/>
      <c r="G40" s="723"/>
      <c r="H40" s="723"/>
      <c r="I40" s="723"/>
      <c r="J40" s="723"/>
      <c r="K40" s="723"/>
      <c r="L40" s="723"/>
      <c r="M40" s="723"/>
      <c r="N40" s="723"/>
      <c r="O40" s="723"/>
      <c r="P40" s="724"/>
      <c r="R40" s="722"/>
      <c r="S40" s="723"/>
      <c r="T40" s="723"/>
      <c r="U40" s="723"/>
      <c r="V40" s="723"/>
      <c r="W40" s="723"/>
      <c r="X40" s="723"/>
      <c r="Y40" s="723"/>
      <c r="Z40" s="723"/>
      <c r="AA40" s="723"/>
      <c r="AB40" s="723"/>
      <c r="AC40" s="723"/>
      <c r="AD40" s="723"/>
      <c r="AE40" s="723"/>
      <c r="AF40" s="724"/>
    </row>
    <row r="41" spans="2:32" ht="12.75" customHeight="1" x14ac:dyDescent="0.15">
      <c r="B41" s="722"/>
      <c r="C41" s="723"/>
      <c r="D41" s="723"/>
      <c r="E41" s="723"/>
      <c r="F41" s="723"/>
      <c r="G41" s="723"/>
      <c r="H41" s="723"/>
      <c r="I41" s="723"/>
      <c r="J41" s="723"/>
      <c r="K41" s="723"/>
      <c r="L41" s="723"/>
      <c r="M41" s="723"/>
      <c r="N41" s="723"/>
      <c r="O41" s="723"/>
      <c r="P41" s="724"/>
      <c r="R41" s="722"/>
      <c r="S41" s="723"/>
      <c r="T41" s="723"/>
      <c r="U41" s="723"/>
      <c r="V41" s="723"/>
      <c r="W41" s="723"/>
      <c r="X41" s="723"/>
      <c r="Y41" s="723"/>
      <c r="Z41" s="723"/>
      <c r="AA41" s="723"/>
      <c r="AB41" s="723"/>
      <c r="AC41" s="723"/>
      <c r="AD41" s="723"/>
      <c r="AE41" s="723"/>
      <c r="AF41" s="724"/>
    </row>
    <row r="42" spans="2:32" ht="12.75" customHeight="1" x14ac:dyDescent="0.15">
      <c r="B42" s="722"/>
      <c r="C42" s="723"/>
      <c r="D42" s="723"/>
      <c r="E42" s="723"/>
      <c r="F42" s="723"/>
      <c r="G42" s="723"/>
      <c r="H42" s="723"/>
      <c r="I42" s="723"/>
      <c r="J42" s="723"/>
      <c r="K42" s="723"/>
      <c r="L42" s="723"/>
      <c r="M42" s="723"/>
      <c r="N42" s="723"/>
      <c r="O42" s="723"/>
      <c r="P42" s="724"/>
      <c r="R42" s="722"/>
      <c r="S42" s="723"/>
      <c r="T42" s="723"/>
      <c r="U42" s="723"/>
      <c r="V42" s="723"/>
      <c r="W42" s="723"/>
      <c r="X42" s="723"/>
      <c r="Y42" s="723"/>
      <c r="Z42" s="723"/>
      <c r="AA42" s="723"/>
      <c r="AB42" s="723"/>
      <c r="AC42" s="723"/>
      <c r="AD42" s="723"/>
      <c r="AE42" s="723"/>
      <c r="AF42" s="724"/>
    </row>
    <row r="43" spans="2:32" ht="12.75" customHeight="1" x14ac:dyDescent="0.15">
      <c r="B43" s="722"/>
      <c r="C43" s="723"/>
      <c r="D43" s="723"/>
      <c r="E43" s="723"/>
      <c r="F43" s="723"/>
      <c r="G43" s="723"/>
      <c r="H43" s="723"/>
      <c r="I43" s="723"/>
      <c r="J43" s="723"/>
      <c r="K43" s="723"/>
      <c r="L43" s="723"/>
      <c r="M43" s="723"/>
      <c r="N43" s="723"/>
      <c r="O43" s="723"/>
      <c r="P43" s="724"/>
      <c r="R43" s="722"/>
      <c r="S43" s="723"/>
      <c r="T43" s="723"/>
      <c r="U43" s="723"/>
      <c r="V43" s="723"/>
      <c r="W43" s="723"/>
      <c r="X43" s="723"/>
      <c r="Y43" s="723"/>
      <c r="Z43" s="723"/>
      <c r="AA43" s="723"/>
      <c r="AB43" s="723"/>
      <c r="AC43" s="723"/>
      <c r="AD43" s="723"/>
      <c r="AE43" s="723"/>
      <c r="AF43" s="724"/>
    </row>
    <row r="44" spans="2:32" ht="12.75" customHeight="1" x14ac:dyDescent="0.15">
      <c r="B44" s="722"/>
      <c r="C44" s="723"/>
      <c r="D44" s="723"/>
      <c r="E44" s="723"/>
      <c r="F44" s="723"/>
      <c r="G44" s="723"/>
      <c r="H44" s="723"/>
      <c r="I44" s="723"/>
      <c r="J44" s="723"/>
      <c r="K44" s="723"/>
      <c r="L44" s="723"/>
      <c r="M44" s="723"/>
      <c r="N44" s="723"/>
      <c r="O44" s="723"/>
      <c r="P44" s="724"/>
      <c r="R44" s="722"/>
      <c r="S44" s="723"/>
      <c r="T44" s="723"/>
      <c r="U44" s="723"/>
      <c r="V44" s="723"/>
      <c r="W44" s="723"/>
      <c r="X44" s="723"/>
      <c r="Y44" s="723"/>
      <c r="Z44" s="723"/>
      <c r="AA44" s="723"/>
      <c r="AB44" s="723"/>
      <c r="AC44" s="723"/>
      <c r="AD44" s="723"/>
      <c r="AE44" s="723"/>
      <c r="AF44" s="724"/>
    </row>
    <row r="45" spans="2:32" ht="12.75" customHeight="1" x14ac:dyDescent="0.15">
      <c r="B45" s="722"/>
      <c r="C45" s="723"/>
      <c r="D45" s="723"/>
      <c r="E45" s="723"/>
      <c r="F45" s="723"/>
      <c r="G45" s="723"/>
      <c r="H45" s="723"/>
      <c r="I45" s="723"/>
      <c r="J45" s="723"/>
      <c r="K45" s="723"/>
      <c r="L45" s="723"/>
      <c r="M45" s="723"/>
      <c r="N45" s="723"/>
      <c r="O45" s="723"/>
      <c r="P45" s="724"/>
      <c r="R45" s="722"/>
      <c r="S45" s="723"/>
      <c r="T45" s="723"/>
      <c r="U45" s="723"/>
      <c r="V45" s="723"/>
      <c r="W45" s="723"/>
      <c r="X45" s="723"/>
      <c r="Y45" s="723"/>
      <c r="Z45" s="723"/>
      <c r="AA45" s="723"/>
      <c r="AB45" s="723"/>
      <c r="AC45" s="723"/>
      <c r="AD45" s="723"/>
      <c r="AE45" s="723"/>
      <c r="AF45" s="724"/>
    </row>
    <row r="46" spans="2:32" ht="12.75" customHeight="1" x14ac:dyDescent="0.15">
      <c r="B46" s="722"/>
      <c r="C46" s="723"/>
      <c r="D46" s="723"/>
      <c r="E46" s="723"/>
      <c r="F46" s="723"/>
      <c r="G46" s="723"/>
      <c r="H46" s="723"/>
      <c r="I46" s="723"/>
      <c r="J46" s="723"/>
      <c r="K46" s="723"/>
      <c r="L46" s="723"/>
      <c r="M46" s="723"/>
      <c r="N46" s="723"/>
      <c r="O46" s="723"/>
      <c r="P46" s="724"/>
      <c r="R46" s="722"/>
      <c r="S46" s="723"/>
      <c r="T46" s="723"/>
      <c r="U46" s="723"/>
      <c r="V46" s="723"/>
      <c r="W46" s="723"/>
      <c r="X46" s="723"/>
      <c r="Y46" s="723"/>
      <c r="Z46" s="723"/>
      <c r="AA46" s="723"/>
      <c r="AB46" s="723"/>
      <c r="AC46" s="723"/>
      <c r="AD46" s="723"/>
      <c r="AE46" s="723"/>
      <c r="AF46" s="724"/>
    </row>
    <row r="47" spans="2:32" ht="12.75" customHeight="1" x14ac:dyDescent="0.15">
      <c r="B47" s="722"/>
      <c r="C47" s="723"/>
      <c r="D47" s="723"/>
      <c r="E47" s="723"/>
      <c r="F47" s="723"/>
      <c r="G47" s="723"/>
      <c r="H47" s="723"/>
      <c r="I47" s="723"/>
      <c r="J47" s="723"/>
      <c r="K47" s="723"/>
      <c r="L47" s="723"/>
      <c r="M47" s="723"/>
      <c r="N47" s="723"/>
      <c r="O47" s="723"/>
      <c r="P47" s="724"/>
      <c r="R47" s="722"/>
      <c r="S47" s="723"/>
      <c r="T47" s="723"/>
      <c r="U47" s="723"/>
      <c r="V47" s="723"/>
      <c r="W47" s="723"/>
      <c r="X47" s="723"/>
      <c r="Y47" s="723"/>
      <c r="Z47" s="723"/>
      <c r="AA47" s="723"/>
      <c r="AB47" s="723"/>
      <c r="AC47" s="723"/>
      <c r="AD47" s="723"/>
      <c r="AE47" s="723"/>
      <c r="AF47" s="724"/>
    </row>
    <row r="48" spans="2:32" ht="12.75" customHeight="1" x14ac:dyDescent="0.15">
      <c r="B48" s="722"/>
      <c r="C48" s="723"/>
      <c r="D48" s="723"/>
      <c r="E48" s="723"/>
      <c r="F48" s="723"/>
      <c r="G48" s="723"/>
      <c r="H48" s="723"/>
      <c r="I48" s="723"/>
      <c r="J48" s="723"/>
      <c r="K48" s="723"/>
      <c r="L48" s="723"/>
      <c r="M48" s="723"/>
      <c r="N48" s="723"/>
      <c r="O48" s="723"/>
      <c r="P48" s="724"/>
      <c r="R48" s="722"/>
      <c r="S48" s="723"/>
      <c r="T48" s="723"/>
      <c r="U48" s="723"/>
      <c r="V48" s="723"/>
      <c r="W48" s="723"/>
      <c r="X48" s="723"/>
      <c r="Y48" s="723"/>
      <c r="Z48" s="723"/>
      <c r="AA48" s="723"/>
      <c r="AB48" s="723"/>
      <c r="AC48" s="723"/>
      <c r="AD48" s="723"/>
      <c r="AE48" s="723"/>
      <c r="AF48" s="724"/>
    </row>
    <row r="49" spans="1:33" ht="12.75" customHeight="1" x14ac:dyDescent="0.15">
      <c r="B49" s="722"/>
      <c r="C49" s="723"/>
      <c r="D49" s="723"/>
      <c r="E49" s="723"/>
      <c r="F49" s="723"/>
      <c r="G49" s="723"/>
      <c r="H49" s="723"/>
      <c r="I49" s="723"/>
      <c r="J49" s="723"/>
      <c r="K49" s="723"/>
      <c r="L49" s="723"/>
      <c r="M49" s="723"/>
      <c r="N49" s="723"/>
      <c r="O49" s="723"/>
      <c r="P49" s="724"/>
      <c r="R49" s="722"/>
      <c r="S49" s="723"/>
      <c r="T49" s="723"/>
      <c r="U49" s="723"/>
      <c r="V49" s="723"/>
      <c r="W49" s="723"/>
      <c r="X49" s="723"/>
      <c r="Y49" s="723"/>
      <c r="Z49" s="723"/>
      <c r="AA49" s="723"/>
      <c r="AB49" s="723"/>
      <c r="AC49" s="723"/>
      <c r="AD49" s="723"/>
      <c r="AE49" s="723"/>
      <c r="AF49" s="724"/>
    </row>
    <row r="50" spans="1:33" ht="12.75" customHeight="1" x14ac:dyDescent="0.15">
      <c r="B50" s="722"/>
      <c r="C50" s="723"/>
      <c r="D50" s="723"/>
      <c r="E50" s="723"/>
      <c r="F50" s="723"/>
      <c r="G50" s="723"/>
      <c r="H50" s="723"/>
      <c r="I50" s="723"/>
      <c r="J50" s="723"/>
      <c r="K50" s="723"/>
      <c r="L50" s="723"/>
      <c r="M50" s="723"/>
      <c r="N50" s="723"/>
      <c r="O50" s="723"/>
      <c r="P50" s="724"/>
      <c r="R50" s="722"/>
      <c r="S50" s="723"/>
      <c r="T50" s="723"/>
      <c r="U50" s="723"/>
      <c r="V50" s="723"/>
      <c r="W50" s="723"/>
      <c r="X50" s="723"/>
      <c r="Y50" s="723"/>
      <c r="Z50" s="723"/>
      <c r="AA50" s="723"/>
      <c r="AB50" s="723"/>
      <c r="AC50" s="723"/>
      <c r="AD50" s="723"/>
      <c r="AE50" s="723"/>
      <c r="AF50" s="724"/>
    </row>
    <row r="51" spans="1:33" ht="12.75" customHeight="1" x14ac:dyDescent="0.15">
      <c r="B51" s="722"/>
      <c r="C51" s="723"/>
      <c r="D51" s="723"/>
      <c r="E51" s="723"/>
      <c r="F51" s="723"/>
      <c r="G51" s="723"/>
      <c r="H51" s="723"/>
      <c r="I51" s="723"/>
      <c r="J51" s="723"/>
      <c r="K51" s="723"/>
      <c r="L51" s="723"/>
      <c r="M51" s="723"/>
      <c r="N51" s="723"/>
      <c r="O51" s="723"/>
      <c r="P51" s="724"/>
      <c r="R51" s="722"/>
      <c r="S51" s="723"/>
      <c r="T51" s="723"/>
      <c r="U51" s="723"/>
      <c r="V51" s="723"/>
      <c r="W51" s="723"/>
      <c r="X51" s="723"/>
      <c r="Y51" s="723"/>
      <c r="Z51" s="723"/>
      <c r="AA51" s="723"/>
      <c r="AB51" s="723"/>
      <c r="AC51" s="723"/>
      <c r="AD51" s="723"/>
      <c r="AE51" s="723"/>
      <c r="AF51" s="724"/>
    </row>
    <row r="52" spans="1:33" ht="12.75" customHeight="1" x14ac:dyDescent="0.15">
      <c r="B52" s="722"/>
      <c r="C52" s="723"/>
      <c r="D52" s="723"/>
      <c r="E52" s="723"/>
      <c r="F52" s="723"/>
      <c r="G52" s="723"/>
      <c r="H52" s="723"/>
      <c r="I52" s="723"/>
      <c r="J52" s="723"/>
      <c r="K52" s="723"/>
      <c r="L52" s="723"/>
      <c r="M52" s="723"/>
      <c r="N52" s="723"/>
      <c r="O52" s="723"/>
      <c r="P52" s="724"/>
      <c r="R52" s="722"/>
      <c r="S52" s="723"/>
      <c r="T52" s="723"/>
      <c r="U52" s="723"/>
      <c r="V52" s="723"/>
      <c r="W52" s="723"/>
      <c r="X52" s="723"/>
      <c r="Y52" s="723"/>
      <c r="Z52" s="723"/>
      <c r="AA52" s="723"/>
      <c r="AB52" s="723"/>
      <c r="AC52" s="723"/>
      <c r="AD52" s="723"/>
      <c r="AE52" s="723"/>
      <c r="AF52" s="724"/>
    </row>
    <row r="53" spans="1:33" ht="12.75" customHeight="1" x14ac:dyDescent="0.15">
      <c r="B53" s="722"/>
      <c r="C53" s="723"/>
      <c r="D53" s="723"/>
      <c r="E53" s="723"/>
      <c r="F53" s="723"/>
      <c r="G53" s="723"/>
      <c r="H53" s="723"/>
      <c r="I53" s="723"/>
      <c r="J53" s="723"/>
      <c r="K53" s="723"/>
      <c r="L53" s="723"/>
      <c r="M53" s="723"/>
      <c r="N53" s="723"/>
      <c r="O53" s="723"/>
      <c r="P53" s="724"/>
      <c r="R53" s="722"/>
      <c r="S53" s="723"/>
      <c r="T53" s="723"/>
      <c r="U53" s="723"/>
      <c r="V53" s="723"/>
      <c r="W53" s="723"/>
      <c r="X53" s="723"/>
      <c r="Y53" s="723"/>
      <c r="Z53" s="723"/>
      <c r="AA53" s="723"/>
      <c r="AB53" s="723"/>
      <c r="AC53" s="723"/>
      <c r="AD53" s="723"/>
      <c r="AE53" s="723"/>
      <c r="AF53" s="724"/>
    </row>
    <row r="54" spans="1:33" ht="12.75" customHeight="1" x14ac:dyDescent="0.15">
      <c r="B54" s="722"/>
      <c r="C54" s="723"/>
      <c r="D54" s="723"/>
      <c r="E54" s="723"/>
      <c r="F54" s="723"/>
      <c r="G54" s="723"/>
      <c r="H54" s="723"/>
      <c r="I54" s="723"/>
      <c r="J54" s="723"/>
      <c r="K54" s="723"/>
      <c r="L54" s="723"/>
      <c r="M54" s="723"/>
      <c r="N54" s="723"/>
      <c r="O54" s="723"/>
      <c r="P54" s="724"/>
      <c r="R54" s="722"/>
      <c r="S54" s="723"/>
      <c r="T54" s="723"/>
      <c r="U54" s="723"/>
      <c r="V54" s="723"/>
      <c r="W54" s="723"/>
      <c r="X54" s="723"/>
      <c r="Y54" s="723"/>
      <c r="Z54" s="723"/>
      <c r="AA54" s="723"/>
      <c r="AB54" s="723"/>
      <c r="AC54" s="723"/>
      <c r="AD54" s="723"/>
      <c r="AE54" s="723"/>
      <c r="AF54" s="724"/>
    </row>
    <row r="55" spans="1:33" x14ac:dyDescent="0.15">
      <c r="B55" s="132"/>
      <c r="C55" s="132"/>
      <c r="D55" s="132"/>
      <c r="E55" s="132"/>
      <c r="F55" s="132"/>
      <c r="G55" s="132"/>
      <c r="H55" s="132"/>
      <c r="I55" s="132"/>
      <c r="J55" s="132"/>
      <c r="K55" s="132"/>
      <c r="L55" s="132"/>
      <c r="M55" s="132"/>
      <c r="N55" s="132"/>
      <c r="O55" s="132"/>
      <c r="P55" s="132"/>
      <c r="R55" s="132"/>
      <c r="S55" s="132"/>
      <c r="T55" s="132"/>
      <c r="U55" s="132"/>
      <c r="V55" s="132"/>
      <c r="W55" s="132"/>
      <c r="X55" s="132"/>
      <c r="Y55" s="132"/>
      <c r="Z55" s="132"/>
      <c r="AA55" s="132"/>
      <c r="AB55" s="132"/>
      <c r="AC55" s="132"/>
      <c r="AD55" s="132"/>
      <c r="AE55" s="132"/>
      <c r="AF55" s="132"/>
    </row>
    <row r="56" spans="1:33" ht="13.5" customHeight="1" x14ac:dyDescent="0.15">
      <c r="A56" s="718" t="s">
        <v>349</v>
      </c>
      <c r="B56" s="718"/>
      <c r="C56" s="718"/>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c r="AE56" s="718"/>
      <c r="AF56" s="718"/>
      <c r="AG56" s="718"/>
    </row>
    <row r="57" spans="1:33" x14ac:dyDescent="0.15">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row>
  </sheetData>
  <sheetProtection selectLockedCells="1"/>
  <mergeCells count="20">
    <mergeCell ref="A56:AG56"/>
    <mergeCell ref="R29:U30"/>
    <mergeCell ref="B39:P54"/>
    <mergeCell ref="R39:AF54"/>
    <mergeCell ref="B33:AF37"/>
    <mergeCell ref="X29:AA30"/>
    <mergeCell ref="AB2:AF2"/>
    <mergeCell ref="F23:I24"/>
    <mergeCell ref="L23:O24"/>
    <mergeCell ref="AB3:AF3"/>
    <mergeCell ref="V5:Y6"/>
    <mergeCell ref="AB11:AE12"/>
    <mergeCell ref="C17:F18"/>
    <mergeCell ref="I17:L18"/>
    <mergeCell ref="V17:Y18"/>
    <mergeCell ref="N5:Q6"/>
    <mergeCell ref="R11:U12"/>
    <mergeCell ref="AB23:AE24"/>
    <mergeCell ref="AB17:AF18"/>
    <mergeCell ref="U23:X24"/>
  </mergeCells>
  <phoneticPr fontId="3"/>
  <pageMargins left="0.62992125984251968"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別紙様式２４</vt:lpstr>
      <vt:lpstr>残高の集計方法</vt:lpstr>
      <vt:lpstr>表１の「関係会社向」けの範囲</vt:lpstr>
      <vt:lpstr>別紙様式２４!Print_Area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2016-04-07T09:05:44Z</dcterms:created>
  <dcterms:modified xsi:type="dcterms:W3CDTF">2025-04-01T01:19:52Z</dcterms:modified>
</cp:coreProperties>
</file>