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codeName="ThisWorkbook" defaultThemeVersion="124226"/>
  <mc:AlternateContent xmlns:mc="http://schemas.openxmlformats.org/markup-compatibility/2006">
    <mc:Choice Requires="x15">
      <x15ac:absPath xmlns:x15ac="http://schemas.microsoft.com/office/spreadsheetml/2010/11/ac" url="\\10.250.11.170\uehatkuy\receive_無害化\20250612094814\"/>
    </mc:Choice>
  </mc:AlternateContent>
  <xr:revisionPtr revIDLastSave="0" documentId="13_ncr:1_{7A8E7E29-5400-4A26-9C3A-99059F7A5606}" xr6:coauthVersionLast="47" xr6:coauthVersionMax="47" xr10:uidLastSave="{00000000-0000-0000-0000-000000000000}"/>
  <bookViews>
    <workbookView xWindow="-120" yWindow="-120" windowWidth="29040" windowHeight="15720" tabRatio="688" firstSheet="1" activeTab="1" xr2:uid="{00000000-000D-0000-FFFF-FFFF00000000}"/>
  </bookViews>
  <sheets>
    <sheet name="（はじめにお読みください）本申請書の使い方" sheetId="25" state="hidden" r:id="rId1"/>
    <sheet name="交付申請書" sheetId="26" r:id="rId2"/>
    <sheet name="総括表" sheetId="20" r:id="rId3"/>
    <sheet name="申請額一覧" sheetId="24" r:id="rId4"/>
    <sheet name="Vlookup" sheetId="53" state="hidden" r:id="rId5"/>
    <sheet name="プルダウン" sheetId="52" state="hidden" r:id="rId6"/>
    <sheet name="個票1" sheetId="51" r:id="rId7"/>
    <sheet name="個票2" sheetId="93" r:id="rId8"/>
    <sheet name="個票3" sheetId="94" r:id="rId9"/>
    <sheet name="個票4" sheetId="95" r:id="rId10"/>
    <sheet name="個票5" sheetId="96" r:id="rId11"/>
    <sheet name="個票6" sheetId="97" r:id="rId12"/>
    <sheet name="個票7" sheetId="98" r:id="rId13"/>
    <sheet name="個票8" sheetId="99" r:id="rId14"/>
    <sheet name="個票9" sheetId="100" r:id="rId15"/>
    <sheet name="個票10" sheetId="101" r:id="rId16"/>
    <sheet name="個票11" sheetId="102" r:id="rId17"/>
    <sheet name="個票12" sheetId="103" r:id="rId18"/>
    <sheet name="個票13" sheetId="104" r:id="rId19"/>
    <sheet name="個票14" sheetId="105" r:id="rId20"/>
    <sheet name="個票15" sheetId="106" r:id="rId21"/>
    <sheet name="個票16" sheetId="107" r:id="rId22"/>
    <sheet name="個票17" sheetId="108" r:id="rId23"/>
    <sheet name="個票18" sheetId="109" r:id="rId24"/>
    <sheet name="個票19" sheetId="110" r:id="rId25"/>
    <sheet name="個票20" sheetId="111" r:id="rId26"/>
    <sheet name="個票21" sheetId="112" r:id="rId27"/>
    <sheet name="個票22" sheetId="113" r:id="rId28"/>
    <sheet name="個票23" sheetId="114" r:id="rId29"/>
    <sheet name="個票24" sheetId="115" r:id="rId30"/>
    <sheet name="個票25" sheetId="116" r:id="rId31"/>
    <sheet name="個票26" sheetId="117" r:id="rId32"/>
    <sheet name="個票27" sheetId="118" r:id="rId33"/>
    <sheet name="個票28" sheetId="119" r:id="rId34"/>
    <sheet name="個票29" sheetId="120" r:id="rId35"/>
    <sheet name="個票30" sheetId="121" r:id="rId36"/>
  </sheets>
  <definedNames>
    <definedName name="_xlnm._FilterDatabase" localSheetId="4" hidden="1">Vlookup!$A$1:$I$46</definedName>
    <definedName name="_xlnm.Print_Area" localSheetId="6">個票1!$A$1:$AM$37</definedName>
    <definedName name="_xlnm.Print_Area" localSheetId="15">個票10!$A$1:$AM$37</definedName>
    <definedName name="_xlnm.Print_Area" localSheetId="16">個票11!$A$1:$AM$37</definedName>
    <definedName name="_xlnm.Print_Area" localSheetId="17">個票12!$A$1:$AM$37</definedName>
    <definedName name="_xlnm.Print_Area" localSheetId="18">個票13!$A$1:$AM$37</definedName>
    <definedName name="_xlnm.Print_Area" localSheetId="19">個票14!$A$1:$AM$37</definedName>
    <definedName name="_xlnm.Print_Area" localSheetId="20">個票15!$A$1:$AM$37</definedName>
    <definedName name="_xlnm.Print_Area" localSheetId="21">個票16!$A$1:$AM$37</definedName>
    <definedName name="_xlnm.Print_Area" localSheetId="22">個票17!$A$1:$AM$37</definedName>
    <definedName name="_xlnm.Print_Area" localSheetId="23">個票18!$A$1:$AM$37</definedName>
    <definedName name="_xlnm.Print_Area" localSheetId="24">個票19!$A$1:$AM$37</definedName>
    <definedName name="_xlnm.Print_Area" localSheetId="7">個票2!$A$1:$AM$37</definedName>
    <definedName name="_xlnm.Print_Area" localSheetId="25">個票20!$A$1:$AM$37</definedName>
    <definedName name="_xlnm.Print_Area" localSheetId="26">個票21!$A$1:$AM$37</definedName>
    <definedName name="_xlnm.Print_Area" localSheetId="27">個票22!$A$1:$AM$37</definedName>
    <definedName name="_xlnm.Print_Area" localSheetId="28">個票23!$A$1:$AM$37</definedName>
    <definedName name="_xlnm.Print_Area" localSheetId="29">個票24!$A$1:$AM$37</definedName>
    <definedName name="_xlnm.Print_Area" localSheetId="30">個票25!$A$1:$AM$37</definedName>
    <definedName name="_xlnm.Print_Area" localSheetId="31">個票26!$A$1:$AM$37</definedName>
    <definedName name="_xlnm.Print_Area" localSheetId="32">個票27!$A$1:$AM$37</definedName>
    <definedName name="_xlnm.Print_Area" localSheetId="33">個票28!$A$1:$AM$37</definedName>
    <definedName name="_xlnm.Print_Area" localSheetId="34">個票29!$A$1:$AM$37</definedName>
    <definedName name="_xlnm.Print_Area" localSheetId="8">個票3!$A$1:$AM$37</definedName>
    <definedName name="_xlnm.Print_Area" localSheetId="35">個票30!$A$1:$AM$37</definedName>
    <definedName name="_xlnm.Print_Area" localSheetId="9">個票4!$A$1:$AM$37</definedName>
    <definedName name="_xlnm.Print_Area" localSheetId="10">個票5!$A$1:$AM$37</definedName>
    <definedName name="_xlnm.Print_Area" localSheetId="11">個票6!$A$1:$AM$37</definedName>
    <definedName name="_xlnm.Print_Area" localSheetId="12">個票7!$A$1:$AM$37</definedName>
    <definedName name="_xlnm.Print_Area" localSheetId="13">個票8!$A$1:$AM$37</definedName>
    <definedName name="_xlnm.Print_Area" localSheetId="14">個票9!$A$1:$AM$37</definedName>
    <definedName name="_xlnm.Print_Area" localSheetId="1">交付申請書!$A$1:$Z$51</definedName>
    <definedName name="_xlnm.Print_Area" localSheetId="3">申請額一覧!$A$1:$M$36</definedName>
    <definedName name="_xlnm.Print_Area" localSheetId="2">総括表!$A$1:$AB$59</definedName>
    <definedName name="_xlnm.Print_Titles" localSheetId="3">申請額一覧!$6:$6</definedName>
    <definedName name="_xlnm.Print_Titles" localSheetId="2">総括表!#REF!</definedName>
    <definedName name="サービス付き高齢者住宅">プルダウン!#REF!</definedName>
    <definedName name="ユニット">プルダウン!$A$1:$H$1</definedName>
    <definedName name="医療型障害児入所施設">プルダウン!$G$2:$G$4</definedName>
    <definedName name="介護医療院">プルダウン!$G$2:$G$4</definedName>
    <definedName name="介護療養型医療施設">プルダウン!#REF!</definedName>
    <definedName name="介護老人福祉施設">プルダウン!$E$2:$E$5</definedName>
    <definedName name="介護老人保健施設">プルダウン!$F$2:$F$4</definedName>
    <definedName name="軽費老人ホーム">プルダウン!#REF!</definedName>
    <definedName name="施設入所支援">プルダウン!$E$2:$E$4</definedName>
    <definedName name="相談系">プルダウン!$C$2:$C$6</definedName>
    <definedName name="多機能型サービス事業所">プルダウン!$D$2:$D$3</definedName>
    <definedName name="短期入所系サービス事業所">プルダウン!$C$2:$C$3</definedName>
    <definedName name="通所系">プルダウン!$A$2:$A$10</definedName>
    <definedName name="通所系サービス事業所">プルダウン!$A$2:$A$5</definedName>
    <definedName name="特定施設入居者生活介護">プルダウン!#REF!</definedName>
    <definedName name="入所系">プルダウン!$D$2:$D$5</definedName>
    <definedName name="認知症対応型共同生活介護事業所">プルダウン!#REF!</definedName>
    <definedName name="福祉型障害児入所施設">プルダウン!$F$2:$F$4</definedName>
    <definedName name="訪問及び相談系サービス事業所">プルダウン!$B$2:$B$9</definedName>
    <definedName name="訪問系">プルダウン!$B$2:$B$10</definedName>
    <definedName name="有料老人ホーム">プルダウン!#REF!</definedName>
    <definedName name="養護老人ホーム">プルダウン!$H$2:$H$4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04" i="121" l="1"/>
  <c r="AP101" i="121"/>
  <c r="AP100" i="121"/>
  <c r="AP31" i="121"/>
  <c r="AI28" i="121"/>
  <c r="AD28" i="121"/>
  <c r="Z28" i="121"/>
  <c r="U28" i="121"/>
  <c r="Q28" i="121"/>
  <c r="L28" i="121"/>
  <c r="AI27" i="121"/>
  <c r="U27" i="121"/>
  <c r="L27" i="121"/>
  <c r="AI26" i="121"/>
  <c r="U26" i="121"/>
  <c r="L26" i="121"/>
  <c r="AI25" i="121"/>
  <c r="U25" i="121"/>
  <c r="L25" i="121"/>
  <c r="AI24" i="121"/>
  <c r="U24" i="121"/>
  <c r="L24" i="121"/>
  <c r="AI23" i="121"/>
  <c r="U23" i="121"/>
  <c r="L23" i="121"/>
  <c r="AI22" i="121"/>
  <c r="U22" i="121"/>
  <c r="L22" i="121"/>
  <c r="AI21" i="121"/>
  <c r="U21" i="121"/>
  <c r="L21" i="121"/>
  <c r="AI20" i="121"/>
  <c r="U20" i="121"/>
  <c r="L20" i="121"/>
  <c r="AI19" i="121"/>
  <c r="U19" i="121"/>
  <c r="L19" i="121"/>
  <c r="AH15" i="121"/>
  <c r="X15" i="121"/>
  <c r="N15" i="121"/>
  <c r="AK11" i="121"/>
  <c r="AA11" i="121"/>
  <c r="AP104" i="120"/>
  <c r="AP101" i="120"/>
  <c r="AP100" i="120"/>
  <c r="AP31" i="120"/>
  <c r="AI28" i="120"/>
  <c r="AD28" i="120"/>
  <c r="Z28" i="120"/>
  <c r="U28" i="120"/>
  <c r="Q28" i="120"/>
  <c r="L28" i="120"/>
  <c r="AI27" i="120"/>
  <c r="U27" i="120"/>
  <c r="L27" i="120"/>
  <c r="AI26" i="120"/>
  <c r="U26" i="120"/>
  <c r="L26" i="120"/>
  <c r="AI25" i="120"/>
  <c r="U25" i="120"/>
  <c r="L25" i="120"/>
  <c r="AI24" i="120"/>
  <c r="U24" i="120"/>
  <c r="L24" i="120"/>
  <c r="AI23" i="120"/>
  <c r="U23" i="120"/>
  <c r="L23" i="120"/>
  <c r="AI22" i="120"/>
  <c r="U22" i="120"/>
  <c r="L22" i="120"/>
  <c r="AI21" i="120"/>
  <c r="U21" i="120"/>
  <c r="L21" i="120"/>
  <c r="AI20" i="120"/>
  <c r="U20" i="120"/>
  <c r="L20" i="120"/>
  <c r="AI19" i="120"/>
  <c r="U19" i="120"/>
  <c r="L19" i="120"/>
  <c r="AH15" i="120"/>
  <c r="X15" i="120"/>
  <c r="N15" i="120"/>
  <c r="AK11" i="120"/>
  <c r="AA11" i="120"/>
  <c r="AP104" i="119"/>
  <c r="AP101" i="119"/>
  <c r="AP100" i="119"/>
  <c r="AP31" i="119"/>
  <c r="AI28" i="119"/>
  <c r="AD28" i="119"/>
  <c r="Z28" i="119"/>
  <c r="U28" i="119"/>
  <c r="Q28" i="119"/>
  <c r="L28" i="119"/>
  <c r="AI27" i="119"/>
  <c r="U27" i="119"/>
  <c r="L27" i="119"/>
  <c r="AI26" i="119"/>
  <c r="U26" i="119"/>
  <c r="L26" i="119"/>
  <c r="AI25" i="119"/>
  <c r="U25" i="119"/>
  <c r="L25" i="119"/>
  <c r="AI24" i="119"/>
  <c r="U24" i="119"/>
  <c r="L24" i="119"/>
  <c r="AI23" i="119"/>
  <c r="U23" i="119"/>
  <c r="L23" i="119"/>
  <c r="AI22" i="119"/>
  <c r="U22" i="119"/>
  <c r="L22" i="119"/>
  <c r="AI21" i="119"/>
  <c r="U21" i="119"/>
  <c r="L21" i="119"/>
  <c r="AI20" i="119"/>
  <c r="U20" i="119"/>
  <c r="L20" i="119"/>
  <c r="AI19" i="119"/>
  <c r="U19" i="119"/>
  <c r="L19" i="119"/>
  <c r="AH15" i="119"/>
  <c r="X15" i="119"/>
  <c r="N15" i="119"/>
  <c r="AK11" i="119"/>
  <c r="AA11" i="119"/>
  <c r="AP104" i="118"/>
  <c r="AP101" i="118"/>
  <c r="AP100" i="118"/>
  <c r="AP31" i="118"/>
  <c r="AI28" i="118"/>
  <c r="AD28" i="118"/>
  <c r="Z28" i="118"/>
  <c r="U28" i="118"/>
  <c r="Q28" i="118"/>
  <c r="L28" i="118"/>
  <c r="AI27" i="118"/>
  <c r="U27" i="118"/>
  <c r="L27" i="118"/>
  <c r="AI26" i="118"/>
  <c r="U26" i="118"/>
  <c r="L26" i="118"/>
  <c r="AI25" i="118"/>
  <c r="U25" i="118"/>
  <c r="L25" i="118"/>
  <c r="AI24" i="118"/>
  <c r="U24" i="118"/>
  <c r="L24" i="118"/>
  <c r="AI23" i="118"/>
  <c r="U23" i="118"/>
  <c r="L23" i="118"/>
  <c r="AI22" i="118"/>
  <c r="U22" i="118"/>
  <c r="L22" i="118"/>
  <c r="AI21" i="118"/>
  <c r="U21" i="118"/>
  <c r="L21" i="118"/>
  <c r="AI20" i="118"/>
  <c r="U20" i="118"/>
  <c r="L20" i="118"/>
  <c r="AI19" i="118"/>
  <c r="U19" i="118"/>
  <c r="L19" i="118"/>
  <c r="AH15" i="118"/>
  <c r="X15" i="118"/>
  <c r="N15" i="118"/>
  <c r="AK11" i="118"/>
  <c r="AA11" i="118"/>
  <c r="AP104" i="117"/>
  <c r="AP101" i="117"/>
  <c r="AP100" i="117"/>
  <c r="AP31" i="117"/>
  <c r="AI28" i="117"/>
  <c r="AD28" i="117"/>
  <c r="Z28" i="117"/>
  <c r="U28" i="117"/>
  <c r="Q28" i="117"/>
  <c r="L28" i="117"/>
  <c r="AI27" i="117"/>
  <c r="U27" i="117"/>
  <c r="L27" i="117"/>
  <c r="AI26" i="117"/>
  <c r="U26" i="117"/>
  <c r="L26" i="117"/>
  <c r="AI25" i="117"/>
  <c r="U25" i="117"/>
  <c r="L25" i="117"/>
  <c r="AI24" i="117"/>
  <c r="U24" i="117"/>
  <c r="L24" i="117"/>
  <c r="AI23" i="117"/>
  <c r="U23" i="117"/>
  <c r="L23" i="117"/>
  <c r="AI22" i="117"/>
  <c r="U22" i="117"/>
  <c r="L22" i="117"/>
  <c r="AI21" i="117"/>
  <c r="U21" i="117"/>
  <c r="L21" i="117"/>
  <c r="AI20" i="117"/>
  <c r="U20" i="117"/>
  <c r="L20" i="117"/>
  <c r="AI19" i="117"/>
  <c r="U19" i="117"/>
  <c r="L19" i="117"/>
  <c r="AH15" i="117"/>
  <c r="X15" i="117"/>
  <c r="N15" i="117"/>
  <c r="AK11" i="117"/>
  <c r="AA11" i="117"/>
  <c r="AP104" i="116"/>
  <c r="AP101" i="116"/>
  <c r="AP100" i="116"/>
  <c r="AP31" i="116"/>
  <c r="AI28" i="116"/>
  <c r="AD28" i="116"/>
  <c r="Z28" i="116"/>
  <c r="U28" i="116"/>
  <c r="Q28" i="116"/>
  <c r="L28" i="116"/>
  <c r="AI27" i="116"/>
  <c r="U27" i="116"/>
  <c r="L27" i="116"/>
  <c r="AI26" i="116"/>
  <c r="U26" i="116"/>
  <c r="L26" i="116"/>
  <c r="AI25" i="116"/>
  <c r="U25" i="116"/>
  <c r="L25" i="116"/>
  <c r="AI24" i="116"/>
  <c r="U24" i="116"/>
  <c r="L24" i="116"/>
  <c r="AI23" i="116"/>
  <c r="U23" i="116"/>
  <c r="L23" i="116"/>
  <c r="AI22" i="116"/>
  <c r="U22" i="116"/>
  <c r="L22" i="116"/>
  <c r="AI21" i="116"/>
  <c r="U21" i="116"/>
  <c r="L21" i="116"/>
  <c r="AI20" i="116"/>
  <c r="U20" i="116"/>
  <c r="L20" i="116"/>
  <c r="AI19" i="116"/>
  <c r="U19" i="116"/>
  <c r="L19" i="116"/>
  <c r="AH15" i="116"/>
  <c r="X15" i="116"/>
  <c r="N15" i="116"/>
  <c r="AK11" i="116"/>
  <c r="AA11" i="116"/>
  <c r="AP104" i="115"/>
  <c r="AP101" i="115"/>
  <c r="AP100" i="115"/>
  <c r="AP31" i="115"/>
  <c r="AI28" i="115"/>
  <c r="AD28" i="115"/>
  <c r="Z28" i="115"/>
  <c r="U28" i="115"/>
  <c r="Q28" i="115"/>
  <c r="L28" i="115"/>
  <c r="AI27" i="115"/>
  <c r="U27" i="115"/>
  <c r="L27" i="115"/>
  <c r="AI26" i="115"/>
  <c r="U26" i="115"/>
  <c r="L26" i="115"/>
  <c r="AI25" i="115"/>
  <c r="U25" i="115"/>
  <c r="L25" i="115"/>
  <c r="AI24" i="115"/>
  <c r="U24" i="115"/>
  <c r="L24" i="115"/>
  <c r="AI23" i="115"/>
  <c r="U23" i="115"/>
  <c r="L23" i="115"/>
  <c r="AI22" i="115"/>
  <c r="U22" i="115"/>
  <c r="L22" i="115"/>
  <c r="AI21" i="115"/>
  <c r="U21" i="115"/>
  <c r="L21" i="115"/>
  <c r="AI20" i="115"/>
  <c r="U20" i="115"/>
  <c r="L20" i="115"/>
  <c r="AI19" i="115"/>
  <c r="U19" i="115"/>
  <c r="L19" i="115"/>
  <c r="AH15" i="115"/>
  <c r="X15" i="115"/>
  <c r="N15" i="115"/>
  <c r="AK11" i="115"/>
  <c r="AA11" i="115"/>
  <c r="AP104" i="114"/>
  <c r="AP101" i="114"/>
  <c r="AP100" i="114"/>
  <c r="AP31" i="114"/>
  <c r="AI28" i="114"/>
  <c r="AD28" i="114"/>
  <c r="Z28" i="114"/>
  <c r="U28" i="114"/>
  <c r="Q28" i="114"/>
  <c r="L28" i="114"/>
  <c r="AI27" i="114"/>
  <c r="U27" i="114"/>
  <c r="L27" i="114"/>
  <c r="AI26" i="114"/>
  <c r="U26" i="114"/>
  <c r="L26" i="114"/>
  <c r="AI25" i="114"/>
  <c r="U25" i="114"/>
  <c r="L25" i="114"/>
  <c r="AI24" i="114"/>
  <c r="U24" i="114"/>
  <c r="L24" i="114"/>
  <c r="AI23" i="114"/>
  <c r="U23" i="114"/>
  <c r="L23" i="114"/>
  <c r="AI22" i="114"/>
  <c r="U22" i="114"/>
  <c r="L22" i="114"/>
  <c r="AI21" i="114"/>
  <c r="U21" i="114"/>
  <c r="L21" i="114"/>
  <c r="AI20" i="114"/>
  <c r="U20" i="114"/>
  <c r="L20" i="114"/>
  <c r="AI19" i="114"/>
  <c r="U19" i="114"/>
  <c r="L19" i="114"/>
  <c r="AH15" i="114"/>
  <c r="X15" i="114"/>
  <c r="N15" i="114"/>
  <c r="AK11" i="114"/>
  <c r="AA11" i="114"/>
  <c r="AP104" i="113"/>
  <c r="AP101" i="113"/>
  <c r="AP100" i="113"/>
  <c r="AP31" i="113"/>
  <c r="AI28" i="113"/>
  <c r="AD28" i="113"/>
  <c r="Z28" i="113"/>
  <c r="U28" i="113"/>
  <c r="Q28" i="113"/>
  <c r="L28" i="113"/>
  <c r="AI27" i="113"/>
  <c r="U27" i="113"/>
  <c r="L27" i="113"/>
  <c r="AI26" i="113"/>
  <c r="U26" i="113"/>
  <c r="L26" i="113"/>
  <c r="AI25" i="113"/>
  <c r="U25" i="113"/>
  <c r="L25" i="113"/>
  <c r="AI24" i="113"/>
  <c r="U24" i="113"/>
  <c r="L24" i="113"/>
  <c r="AI23" i="113"/>
  <c r="U23" i="113"/>
  <c r="L23" i="113"/>
  <c r="AI22" i="113"/>
  <c r="U22" i="113"/>
  <c r="L22" i="113"/>
  <c r="AI21" i="113"/>
  <c r="U21" i="113"/>
  <c r="L21" i="113"/>
  <c r="AI20" i="113"/>
  <c r="U20" i="113"/>
  <c r="L20" i="113"/>
  <c r="AI19" i="113"/>
  <c r="U19" i="113"/>
  <c r="L19" i="113"/>
  <c r="AH15" i="113"/>
  <c r="X15" i="113"/>
  <c r="N15" i="113"/>
  <c r="AK11" i="113"/>
  <c r="AA11" i="113"/>
  <c r="AP104" i="112"/>
  <c r="AP101" i="112"/>
  <c r="AP100" i="112"/>
  <c r="AP31" i="112"/>
  <c r="AI28" i="112"/>
  <c r="AD28" i="112"/>
  <c r="Z28" i="112"/>
  <c r="U28" i="112"/>
  <c r="Q28" i="112"/>
  <c r="L28" i="112"/>
  <c r="AI27" i="112"/>
  <c r="U27" i="112"/>
  <c r="L27" i="112"/>
  <c r="AI26" i="112"/>
  <c r="U26" i="112"/>
  <c r="L26" i="112"/>
  <c r="AI25" i="112"/>
  <c r="U25" i="112"/>
  <c r="L25" i="112"/>
  <c r="AI24" i="112"/>
  <c r="U24" i="112"/>
  <c r="L24" i="112"/>
  <c r="AI23" i="112"/>
  <c r="U23" i="112"/>
  <c r="L23" i="112"/>
  <c r="AI22" i="112"/>
  <c r="U22" i="112"/>
  <c r="L22" i="112"/>
  <c r="AI21" i="112"/>
  <c r="U21" i="112"/>
  <c r="L21" i="112"/>
  <c r="AI20" i="112"/>
  <c r="U20" i="112"/>
  <c r="L20" i="112"/>
  <c r="AI19" i="112"/>
  <c r="U19" i="112"/>
  <c r="L19" i="112"/>
  <c r="AH15" i="112"/>
  <c r="X15" i="112"/>
  <c r="N15" i="112"/>
  <c r="AK11" i="112"/>
  <c r="AA11" i="112"/>
  <c r="AP104" i="111"/>
  <c r="AP101" i="111"/>
  <c r="AP100" i="111"/>
  <c r="AP31" i="111"/>
  <c r="AI28" i="111"/>
  <c r="AD28" i="111"/>
  <c r="Z28" i="111"/>
  <c r="U28" i="111"/>
  <c r="Q28" i="111"/>
  <c r="L28" i="111"/>
  <c r="AI27" i="111"/>
  <c r="U27" i="111"/>
  <c r="L27" i="111"/>
  <c r="AI26" i="111"/>
  <c r="U26" i="111"/>
  <c r="L26" i="111"/>
  <c r="AI25" i="111"/>
  <c r="U25" i="111"/>
  <c r="L25" i="111"/>
  <c r="AI24" i="111"/>
  <c r="U24" i="111"/>
  <c r="L24" i="111"/>
  <c r="AI23" i="111"/>
  <c r="U23" i="111"/>
  <c r="L23" i="111"/>
  <c r="AI22" i="111"/>
  <c r="U22" i="111"/>
  <c r="L22" i="111"/>
  <c r="AI21" i="111"/>
  <c r="U21" i="111"/>
  <c r="L21" i="111"/>
  <c r="AI20" i="111"/>
  <c r="U20" i="111"/>
  <c r="L20" i="111"/>
  <c r="AI19" i="111"/>
  <c r="U19" i="111"/>
  <c r="L19" i="111"/>
  <c r="AH15" i="111"/>
  <c r="X15" i="111"/>
  <c r="N15" i="111"/>
  <c r="AK11" i="111"/>
  <c r="AA11" i="111"/>
  <c r="AP104" i="110"/>
  <c r="AP101" i="110"/>
  <c r="AP100" i="110"/>
  <c r="AP31" i="110"/>
  <c r="AI28" i="110"/>
  <c r="AD28" i="110"/>
  <c r="Z28" i="110"/>
  <c r="U28" i="110"/>
  <c r="Q28" i="110"/>
  <c r="L28" i="110"/>
  <c r="AI27" i="110"/>
  <c r="U27" i="110"/>
  <c r="L27" i="110"/>
  <c r="AI26" i="110"/>
  <c r="U26" i="110"/>
  <c r="L26" i="110"/>
  <c r="AI25" i="110"/>
  <c r="U25" i="110"/>
  <c r="L25" i="110"/>
  <c r="AI24" i="110"/>
  <c r="U24" i="110"/>
  <c r="L24" i="110"/>
  <c r="AI23" i="110"/>
  <c r="U23" i="110"/>
  <c r="L23" i="110"/>
  <c r="AI22" i="110"/>
  <c r="U22" i="110"/>
  <c r="L22" i="110"/>
  <c r="AI21" i="110"/>
  <c r="U21" i="110"/>
  <c r="L21" i="110"/>
  <c r="AI20" i="110"/>
  <c r="U20" i="110"/>
  <c r="L20" i="110"/>
  <c r="AI19" i="110"/>
  <c r="U19" i="110"/>
  <c r="L19" i="110"/>
  <c r="AH15" i="110"/>
  <c r="X15" i="110"/>
  <c r="N15" i="110"/>
  <c r="AK11" i="110"/>
  <c r="AA11" i="110"/>
  <c r="AP104" i="109"/>
  <c r="AP101" i="109"/>
  <c r="AP100" i="109"/>
  <c r="AP31" i="109"/>
  <c r="AI28" i="109"/>
  <c r="AD28" i="109"/>
  <c r="Z28" i="109"/>
  <c r="U28" i="109"/>
  <c r="Q28" i="109"/>
  <c r="L28" i="109"/>
  <c r="AI27" i="109"/>
  <c r="U27" i="109"/>
  <c r="L27" i="109"/>
  <c r="AI26" i="109"/>
  <c r="U26" i="109"/>
  <c r="L26" i="109"/>
  <c r="AI25" i="109"/>
  <c r="U25" i="109"/>
  <c r="L25" i="109"/>
  <c r="AI24" i="109"/>
  <c r="U24" i="109"/>
  <c r="L24" i="109"/>
  <c r="AI23" i="109"/>
  <c r="U23" i="109"/>
  <c r="L23" i="109"/>
  <c r="AI22" i="109"/>
  <c r="U22" i="109"/>
  <c r="L22" i="109"/>
  <c r="AI21" i="109"/>
  <c r="U21" i="109"/>
  <c r="L21" i="109"/>
  <c r="AI20" i="109"/>
  <c r="U20" i="109"/>
  <c r="L20" i="109"/>
  <c r="AI19" i="109"/>
  <c r="U19" i="109"/>
  <c r="L19" i="109"/>
  <c r="AH15" i="109"/>
  <c r="X15" i="109"/>
  <c r="N15" i="109"/>
  <c r="AK11" i="109"/>
  <c r="AA11" i="109"/>
  <c r="AP104" i="108"/>
  <c r="AP101" i="108"/>
  <c r="AP100" i="108"/>
  <c r="AP31" i="108"/>
  <c r="AI28" i="108"/>
  <c r="AD28" i="108"/>
  <c r="Z28" i="108"/>
  <c r="U28" i="108"/>
  <c r="Q28" i="108"/>
  <c r="L28" i="108"/>
  <c r="AI27" i="108"/>
  <c r="U27" i="108"/>
  <c r="L27" i="108"/>
  <c r="AI26" i="108"/>
  <c r="U26" i="108"/>
  <c r="L26" i="108"/>
  <c r="AI25" i="108"/>
  <c r="U25" i="108"/>
  <c r="L25" i="108"/>
  <c r="AI24" i="108"/>
  <c r="U24" i="108"/>
  <c r="L24" i="108"/>
  <c r="AI23" i="108"/>
  <c r="U23" i="108"/>
  <c r="L23" i="108"/>
  <c r="AI22" i="108"/>
  <c r="U22" i="108"/>
  <c r="L22" i="108"/>
  <c r="AI21" i="108"/>
  <c r="U21" i="108"/>
  <c r="L21" i="108"/>
  <c r="AI20" i="108"/>
  <c r="U20" i="108"/>
  <c r="L20" i="108"/>
  <c r="AI19" i="108"/>
  <c r="U19" i="108"/>
  <c r="L19" i="108"/>
  <c r="AH15" i="108"/>
  <c r="X15" i="108"/>
  <c r="N15" i="108"/>
  <c r="AK11" i="108"/>
  <c r="AA11" i="108"/>
  <c r="AP104" i="107"/>
  <c r="AP101" i="107"/>
  <c r="AP100" i="107"/>
  <c r="AP31" i="107"/>
  <c r="AI28" i="107"/>
  <c r="AD28" i="107"/>
  <c r="Z28" i="107"/>
  <c r="U28" i="107"/>
  <c r="Q28" i="107"/>
  <c r="L28" i="107"/>
  <c r="AI27" i="107"/>
  <c r="U27" i="107"/>
  <c r="L27" i="107"/>
  <c r="AI26" i="107"/>
  <c r="U26" i="107"/>
  <c r="L26" i="107"/>
  <c r="AI25" i="107"/>
  <c r="U25" i="107"/>
  <c r="L25" i="107"/>
  <c r="AI24" i="107"/>
  <c r="U24" i="107"/>
  <c r="L24" i="107"/>
  <c r="AI23" i="107"/>
  <c r="U23" i="107"/>
  <c r="L23" i="107"/>
  <c r="AI22" i="107"/>
  <c r="U22" i="107"/>
  <c r="L22" i="107"/>
  <c r="AI21" i="107"/>
  <c r="U21" i="107"/>
  <c r="L21" i="107"/>
  <c r="AI20" i="107"/>
  <c r="U20" i="107"/>
  <c r="L20" i="107"/>
  <c r="AI19" i="107"/>
  <c r="U19" i="107"/>
  <c r="L19" i="107"/>
  <c r="AH15" i="107"/>
  <c r="X15" i="107"/>
  <c r="N15" i="107"/>
  <c r="AK11" i="107"/>
  <c r="AA11" i="107"/>
  <c r="AP104" i="106"/>
  <c r="AP101" i="106"/>
  <c r="AP100" i="106"/>
  <c r="AP31" i="106"/>
  <c r="AI28" i="106"/>
  <c r="AD28" i="106"/>
  <c r="Z28" i="106"/>
  <c r="U28" i="106"/>
  <c r="Q28" i="106"/>
  <c r="L28" i="106"/>
  <c r="AI27" i="106"/>
  <c r="U27" i="106"/>
  <c r="L27" i="106"/>
  <c r="AI26" i="106"/>
  <c r="U26" i="106"/>
  <c r="L26" i="106"/>
  <c r="AI25" i="106"/>
  <c r="U25" i="106"/>
  <c r="L25" i="106"/>
  <c r="AI24" i="106"/>
  <c r="U24" i="106"/>
  <c r="L24" i="106"/>
  <c r="AI23" i="106"/>
  <c r="U23" i="106"/>
  <c r="L23" i="106"/>
  <c r="AI22" i="106"/>
  <c r="U22" i="106"/>
  <c r="L22" i="106"/>
  <c r="AI21" i="106"/>
  <c r="U21" i="106"/>
  <c r="L21" i="106"/>
  <c r="AI20" i="106"/>
  <c r="U20" i="106"/>
  <c r="L20" i="106"/>
  <c r="AI19" i="106"/>
  <c r="U19" i="106"/>
  <c r="L19" i="106"/>
  <c r="AH15" i="106"/>
  <c r="X15" i="106"/>
  <c r="N15" i="106"/>
  <c r="AK11" i="106"/>
  <c r="AA11" i="106"/>
  <c r="AP104" i="105"/>
  <c r="AP101" i="105"/>
  <c r="AP100" i="105"/>
  <c r="AP31" i="105"/>
  <c r="AI28" i="105"/>
  <c r="AD28" i="105"/>
  <c r="Z28" i="105"/>
  <c r="U28" i="105"/>
  <c r="Q28" i="105"/>
  <c r="L28" i="105"/>
  <c r="AI27" i="105"/>
  <c r="U27" i="105"/>
  <c r="L27" i="105"/>
  <c r="AI26" i="105"/>
  <c r="U26" i="105"/>
  <c r="L26" i="105"/>
  <c r="AI25" i="105"/>
  <c r="U25" i="105"/>
  <c r="L25" i="105"/>
  <c r="AI24" i="105"/>
  <c r="U24" i="105"/>
  <c r="L24" i="105"/>
  <c r="AI23" i="105"/>
  <c r="U23" i="105"/>
  <c r="L23" i="105"/>
  <c r="AI22" i="105"/>
  <c r="U22" i="105"/>
  <c r="L22" i="105"/>
  <c r="AI21" i="105"/>
  <c r="U21" i="105"/>
  <c r="L21" i="105"/>
  <c r="AI20" i="105"/>
  <c r="U20" i="105"/>
  <c r="L20" i="105"/>
  <c r="AI19" i="105"/>
  <c r="U19" i="105"/>
  <c r="L19" i="105"/>
  <c r="AH15" i="105"/>
  <c r="X15" i="105"/>
  <c r="N15" i="105"/>
  <c r="AK11" i="105"/>
  <c r="AA11" i="105"/>
  <c r="AP104" i="104"/>
  <c r="AP101" i="104"/>
  <c r="AP100" i="104"/>
  <c r="AP31" i="104"/>
  <c r="AI28" i="104"/>
  <c r="AD28" i="104"/>
  <c r="Z28" i="104"/>
  <c r="U28" i="104"/>
  <c r="Q28" i="104"/>
  <c r="L28" i="104"/>
  <c r="AI27" i="104"/>
  <c r="U27" i="104"/>
  <c r="L27" i="104"/>
  <c r="AI26" i="104"/>
  <c r="U26" i="104"/>
  <c r="L26" i="104"/>
  <c r="AI25" i="104"/>
  <c r="U25" i="104"/>
  <c r="L25" i="104"/>
  <c r="AI24" i="104"/>
  <c r="U24" i="104"/>
  <c r="L24" i="104"/>
  <c r="AI23" i="104"/>
  <c r="U23" i="104"/>
  <c r="L23" i="104"/>
  <c r="AI22" i="104"/>
  <c r="U22" i="104"/>
  <c r="L22" i="104"/>
  <c r="AI21" i="104"/>
  <c r="U21" i="104"/>
  <c r="L21" i="104"/>
  <c r="AI20" i="104"/>
  <c r="U20" i="104"/>
  <c r="L20" i="104"/>
  <c r="AI19" i="104"/>
  <c r="U19" i="104"/>
  <c r="L19" i="104"/>
  <c r="AH15" i="104"/>
  <c r="X15" i="104"/>
  <c r="N15" i="104"/>
  <c r="AK11" i="104"/>
  <c r="AA11" i="104"/>
  <c r="AP104" i="103"/>
  <c r="AP101" i="103"/>
  <c r="AP100" i="103"/>
  <c r="AP31" i="103"/>
  <c r="AI28" i="103"/>
  <c r="AD28" i="103"/>
  <c r="Z28" i="103"/>
  <c r="U28" i="103"/>
  <c r="Q28" i="103"/>
  <c r="L28" i="103"/>
  <c r="AI27" i="103"/>
  <c r="U27" i="103"/>
  <c r="L27" i="103"/>
  <c r="AI26" i="103"/>
  <c r="U26" i="103"/>
  <c r="L26" i="103"/>
  <c r="AI25" i="103"/>
  <c r="U25" i="103"/>
  <c r="L25" i="103"/>
  <c r="AI24" i="103"/>
  <c r="U24" i="103"/>
  <c r="L24" i="103"/>
  <c r="AI23" i="103"/>
  <c r="U23" i="103"/>
  <c r="L23" i="103"/>
  <c r="AI22" i="103"/>
  <c r="U22" i="103"/>
  <c r="L22" i="103"/>
  <c r="AI21" i="103"/>
  <c r="U21" i="103"/>
  <c r="L21" i="103"/>
  <c r="AI20" i="103"/>
  <c r="U20" i="103"/>
  <c r="L20" i="103"/>
  <c r="AI19" i="103"/>
  <c r="U19" i="103"/>
  <c r="L19" i="103"/>
  <c r="AH15" i="103"/>
  <c r="X15" i="103"/>
  <c r="N15" i="103"/>
  <c r="AK11" i="103"/>
  <c r="AA11" i="103"/>
  <c r="AP104" i="102"/>
  <c r="AP101" i="102"/>
  <c r="AP100" i="102"/>
  <c r="AP31" i="102"/>
  <c r="AI28" i="102"/>
  <c r="AD28" i="102"/>
  <c r="Z28" i="102"/>
  <c r="U28" i="102"/>
  <c r="Q28" i="102"/>
  <c r="L28" i="102"/>
  <c r="AI27" i="102"/>
  <c r="U27" i="102"/>
  <c r="L27" i="102"/>
  <c r="AI26" i="102"/>
  <c r="U26" i="102"/>
  <c r="L26" i="102"/>
  <c r="AI25" i="102"/>
  <c r="U25" i="102"/>
  <c r="L25" i="102"/>
  <c r="AI24" i="102"/>
  <c r="U24" i="102"/>
  <c r="L24" i="102"/>
  <c r="AI23" i="102"/>
  <c r="U23" i="102"/>
  <c r="L23" i="102"/>
  <c r="AI22" i="102"/>
  <c r="U22" i="102"/>
  <c r="L22" i="102"/>
  <c r="AI21" i="102"/>
  <c r="U21" i="102"/>
  <c r="L21" i="102"/>
  <c r="AI20" i="102"/>
  <c r="U20" i="102"/>
  <c r="L20" i="102"/>
  <c r="AI19" i="102"/>
  <c r="U19" i="102"/>
  <c r="L19" i="102"/>
  <c r="AH15" i="102"/>
  <c r="X15" i="102"/>
  <c r="N15" i="102"/>
  <c r="AK11" i="102"/>
  <c r="AA11" i="102"/>
  <c r="AP104" i="101"/>
  <c r="AP101" i="101"/>
  <c r="AP100" i="101"/>
  <c r="AP31" i="101"/>
  <c r="AI28" i="101"/>
  <c r="AD28" i="101"/>
  <c r="Z28" i="101"/>
  <c r="U28" i="101"/>
  <c r="Q28" i="101"/>
  <c r="L28" i="101"/>
  <c r="AI27" i="101"/>
  <c r="U27" i="101"/>
  <c r="L27" i="101"/>
  <c r="AI26" i="101"/>
  <c r="U26" i="101"/>
  <c r="L26" i="101"/>
  <c r="AI25" i="101"/>
  <c r="U25" i="101"/>
  <c r="L25" i="101"/>
  <c r="AI24" i="101"/>
  <c r="U24" i="101"/>
  <c r="L24" i="101"/>
  <c r="AI23" i="101"/>
  <c r="U23" i="101"/>
  <c r="L23" i="101"/>
  <c r="AI22" i="101"/>
  <c r="U22" i="101"/>
  <c r="L22" i="101"/>
  <c r="AI21" i="101"/>
  <c r="U21" i="101"/>
  <c r="L21" i="101"/>
  <c r="AI20" i="101"/>
  <c r="U20" i="101"/>
  <c r="L20" i="101"/>
  <c r="AI19" i="101"/>
  <c r="U19" i="101"/>
  <c r="L19" i="101"/>
  <c r="AH15" i="101"/>
  <c r="X15" i="101"/>
  <c r="N15" i="101"/>
  <c r="AK11" i="101"/>
  <c r="AA11" i="101"/>
  <c r="AP104" i="100"/>
  <c r="AP101" i="100"/>
  <c r="AP100" i="100"/>
  <c r="AP31" i="100"/>
  <c r="AI28" i="100"/>
  <c r="AD28" i="100"/>
  <c r="Z28" i="100"/>
  <c r="U28" i="100"/>
  <c r="Q28" i="100"/>
  <c r="L28" i="100"/>
  <c r="AI27" i="100"/>
  <c r="U27" i="100"/>
  <c r="L27" i="100"/>
  <c r="AI26" i="100"/>
  <c r="U26" i="100"/>
  <c r="L26" i="100"/>
  <c r="AI25" i="100"/>
  <c r="U25" i="100"/>
  <c r="L25" i="100"/>
  <c r="AI24" i="100"/>
  <c r="U24" i="100"/>
  <c r="L24" i="100"/>
  <c r="AI23" i="100"/>
  <c r="U23" i="100"/>
  <c r="L23" i="100"/>
  <c r="AI22" i="100"/>
  <c r="U22" i="100"/>
  <c r="L22" i="100"/>
  <c r="AI21" i="100"/>
  <c r="U21" i="100"/>
  <c r="L21" i="100"/>
  <c r="AI20" i="100"/>
  <c r="U20" i="100"/>
  <c r="L20" i="100"/>
  <c r="AI19" i="100"/>
  <c r="U19" i="100"/>
  <c r="L19" i="100"/>
  <c r="AH15" i="100"/>
  <c r="X15" i="100"/>
  <c r="N15" i="100"/>
  <c r="AK11" i="100"/>
  <c r="AA11" i="100"/>
  <c r="AP104" i="99"/>
  <c r="AP101" i="99"/>
  <c r="AP100" i="99"/>
  <c r="AP31" i="99"/>
  <c r="AI28" i="99"/>
  <c r="AD28" i="99"/>
  <c r="Z28" i="99"/>
  <c r="U28" i="99"/>
  <c r="Q28" i="99"/>
  <c r="L28" i="99"/>
  <c r="AI27" i="99"/>
  <c r="U27" i="99"/>
  <c r="L27" i="99"/>
  <c r="AI26" i="99"/>
  <c r="U26" i="99"/>
  <c r="L26" i="99"/>
  <c r="AI25" i="99"/>
  <c r="U25" i="99"/>
  <c r="L25" i="99"/>
  <c r="AI24" i="99"/>
  <c r="U24" i="99"/>
  <c r="L24" i="99"/>
  <c r="AI23" i="99"/>
  <c r="U23" i="99"/>
  <c r="L23" i="99"/>
  <c r="AI22" i="99"/>
  <c r="U22" i="99"/>
  <c r="L22" i="99"/>
  <c r="AI21" i="99"/>
  <c r="U21" i="99"/>
  <c r="L21" i="99"/>
  <c r="AI20" i="99"/>
  <c r="U20" i="99"/>
  <c r="L20" i="99"/>
  <c r="AI19" i="99"/>
  <c r="U19" i="99"/>
  <c r="L19" i="99"/>
  <c r="AH15" i="99"/>
  <c r="X15" i="99"/>
  <c r="N15" i="99"/>
  <c r="AK11" i="99"/>
  <c r="AA11" i="99"/>
  <c r="AP104" i="98"/>
  <c r="AP101" i="98"/>
  <c r="AP100" i="98"/>
  <c r="AP31" i="98"/>
  <c r="AI28" i="98"/>
  <c r="AD28" i="98"/>
  <c r="Z28" i="98"/>
  <c r="U28" i="98"/>
  <c r="Q28" i="98"/>
  <c r="L28" i="98"/>
  <c r="AI27" i="98"/>
  <c r="U27" i="98"/>
  <c r="L27" i="98"/>
  <c r="AI26" i="98"/>
  <c r="U26" i="98"/>
  <c r="L26" i="98"/>
  <c r="AI25" i="98"/>
  <c r="U25" i="98"/>
  <c r="L25" i="98"/>
  <c r="AI24" i="98"/>
  <c r="U24" i="98"/>
  <c r="L24" i="98"/>
  <c r="AI23" i="98"/>
  <c r="U23" i="98"/>
  <c r="L23" i="98"/>
  <c r="AI22" i="98"/>
  <c r="U22" i="98"/>
  <c r="L22" i="98"/>
  <c r="AI21" i="98"/>
  <c r="U21" i="98"/>
  <c r="L21" i="98"/>
  <c r="AI20" i="98"/>
  <c r="U20" i="98"/>
  <c r="L20" i="98"/>
  <c r="AI19" i="98"/>
  <c r="U19" i="98"/>
  <c r="L19" i="98"/>
  <c r="AH15" i="98"/>
  <c r="X15" i="98"/>
  <c r="N15" i="98"/>
  <c r="AK11" i="98"/>
  <c r="AA11" i="98"/>
  <c r="AP104" i="97"/>
  <c r="AP101" i="97"/>
  <c r="AP100" i="97"/>
  <c r="AP31" i="97"/>
  <c r="AI28" i="97"/>
  <c r="AD28" i="97"/>
  <c r="Z28" i="97"/>
  <c r="U28" i="97"/>
  <c r="Q28" i="97"/>
  <c r="L28" i="97"/>
  <c r="AI27" i="97"/>
  <c r="U27" i="97"/>
  <c r="L27" i="97"/>
  <c r="AI26" i="97"/>
  <c r="U26" i="97"/>
  <c r="L26" i="97"/>
  <c r="AI25" i="97"/>
  <c r="U25" i="97"/>
  <c r="L25" i="97"/>
  <c r="AI24" i="97"/>
  <c r="U24" i="97"/>
  <c r="L24" i="97"/>
  <c r="AI23" i="97"/>
  <c r="U23" i="97"/>
  <c r="L23" i="97"/>
  <c r="AI22" i="97"/>
  <c r="U22" i="97"/>
  <c r="L22" i="97"/>
  <c r="AI21" i="97"/>
  <c r="U21" i="97"/>
  <c r="L21" i="97"/>
  <c r="AI20" i="97"/>
  <c r="U20" i="97"/>
  <c r="L20" i="97"/>
  <c r="AI19" i="97"/>
  <c r="U19" i="97"/>
  <c r="L19" i="97"/>
  <c r="AH15" i="97"/>
  <c r="X15" i="97"/>
  <c r="N15" i="97"/>
  <c r="AK11" i="97"/>
  <c r="AA11" i="97"/>
  <c r="AP104" i="96"/>
  <c r="AP101" i="96"/>
  <c r="AP100" i="96"/>
  <c r="AP31" i="96"/>
  <c r="AI28" i="96"/>
  <c r="AD28" i="96"/>
  <c r="Z28" i="96"/>
  <c r="U28" i="96"/>
  <c r="Q28" i="96"/>
  <c r="L28" i="96"/>
  <c r="AI27" i="96"/>
  <c r="U27" i="96"/>
  <c r="L27" i="96"/>
  <c r="AI26" i="96"/>
  <c r="U26" i="96"/>
  <c r="L26" i="96"/>
  <c r="AI25" i="96"/>
  <c r="U25" i="96"/>
  <c r="L25" i="96"/>
  <c r="AI24" i="96"/>
  <c r="U24" i="96"/>
  <c r="L24" i="96"/>
  <c r="AI23" i="96"/>
  <c r="U23" i="96"/>
  <c r="L23" i="96"/>
  <c r="AI22" i="96"/>
  <c r="U22" i="96"/>
  <c r="L22" i="96"/>
  <c r="AI21" i="96"/>
  <c r="U21" i="96"/>
  <c r="L21" i="96"/>
  <c r="AI20" i="96"/>
  <c r="U20" i="96"/>
  <c r="L20" i="96"/>
  <c r="AI19" i="96"/>
  <c r="U19" i="96"/>
  <c r="L19" i="96"/>
  <c r="AH15" i="96"/>
  <c r="X15" i="96"/>
  <c r="N15" i="96"/>
  <c r="AK11" i="96"/>
  <c r="AA11" i="96"/>
  <c r="AP104" i="95"/>
  <c r="AP101" i="95"/>
  <c r="AP100" i="95"/>
  <c r="AP31" i="95"/>
  <c r="AI28" i="95"/>
  <c r="AD28" i="95"/>
  <c r="Z28" i="95"/>
  <c r="U28" i="95"/>
  <c r="Q28" i="95"/>
  <c r="L28" i="95"/>
  <c r="AI27" i="95"/>
  <c r="U27" i="95"/>
  <c r="L27" i="95"/>
  <c r="AI26" i="95"/>
  <c r="U26" i="95"/>
  <c r="L26" i="95"/>
  <c r="AI25" i="95"/>
  <c r="U25" i="95"/>
  <c r="L25" i="95"/>
  <c r="AI24" i="95"/>
  <c r="U24" i="95"/>
  <c r="L24" i="95"/>
  <c r="AI23" i="95"/>
  <c r="U23" i="95"/>
  <c r="L23" i="95"/>
  <c r="AI22" i="95"/>
  <c r="U22" i="95"/>
  <c r="L22" i="95"/>
  <c r="AI21" i="95"/>
  <c r="U21" i="95"/>
  <c r="L21" i="95"/>
  <c r="AI20" i="95"/>
  <c r="U20" i="95"/>
  <c r="L20" i="95"/>
  <c r="AI19" i="95"/>
  <c r="U19" i="95"/>
  <c r="L19" i="95"/>
  <c r="AH15" i="95"/>
  <c r="X15" i="95"/>
  <c r="N15" i="95"/>
  <c r="AK11" i="95"/>
  <c r="AA11" i="95"/>
  <c r="AP104" i="94"/>
  <c r="AP101" i="94"/>
  <c r="AP100" i="94"/>
  <c r="AP31" i="94"/>
  <c r="AI28" i="94"/>
  <c r="AD28" i="94"/>
  <c r="Z28" i="94"/>
  <c r="U28" i="94"/>
  <c r="Q28" i="94"/>
  <c r="L28" i="94"/>
  <c r="AI27" i="94"/>
  <c r="U27" i="94"/>
  <c r="L27" i="94"/>
  <c r="AI26" i="94"/>
  <c r="U26" i="94"/>
  <c r="L26" i="94"/>
  <c r="AI25" i="94"/>
  <c r="U25" i="94"/>
  <c r="L25" i="94"/>
  <c r="AI24" i="94"/>
  <c r="U24" i="94"/>
  <c r="L24" i="94"/>
  <c r="AI23" i="94"/>
  <c r="U23" i="94"/>
  <c r="L23" i="94"/>
  <c r="AI22" i="94"/>
  <c r="U22" i="94"/>
  <c r="L22" i="94"/>
  <c r="AI21" i="94"/>
  <c r="U21" i="94"/>
  <c r="L21" i="94"/>
  <c r="AI20" i="94"/>
  <c r="U20" i="94"/>
  <c r="L20" i="94"/>
  <c r="AI19" i="94"/>
  <c r="U19" i="94"/>
  <c r="L19" i="94"/>
  <c r="AH15" i="94"/>
  <c r="X15" i="94"/>
  <c r="N15" i="94"/>
  <c r="AK11" i="94"/>
  <c r="AA11" i="94"/>
  <c r="AP104" i="93"/>
  <c r="AP101" i="93"/>
  <c r="AP100" i="93"/>
  <c r="AP31" i="93"/>
  <c r="AI28" i="93"/>
  <c r="AD28" i="93"/>
  <c r="Z28" i="93"/>
  <c r="U28" i="93"/>
  <c r="Q28" i="93"/>
  <c r="L28" i="93"/>
  <c r="AI27" i="93"/>
  <c r="U27" i="93"/>
  <c r="L27" i="93"/>
  <c r="AI26" i="93"/>
  <c r="U26" i="93"/>
  <c r="L26" i="93"/>
  <c r="AI25" i="93"/>
  <c r="U25" i="93"/>
  <c r="L25" i="93"/>
  <c r="AI24" i="93"/>
  <c r="U24" i="93"/>
  <c r="L24" i="93"/>
  <c r="AI23" i="93"/>
  <c r="U23" i="93"/>
  <c r="L23" i="93"/>
  <c r="AI22" i="93"/>
  <c r="U22" i="93"/>
  <c r="L22" i="93"/>
  <c r="AI21" i="93"/>
  <c r="U21" i="93"/>
  <c r="L21" i="93"/>
  <c r="AI20" i="93"/>
  <c r="U20" i="93"/>
  <c r="L20" i="93"/>
  <c r="AI19" i="93"/>
  <c r="U19" i="93"/>
  <c r="L19" i="93"/>
  <c r="AH15" i="93"/>
  <c r="X15" i="93"/>
  <c r="N15" i="93"/>
  <c r="AK11" i="93"/>
  <c r="AA11" i="93"/>
  <c r="AP104" i="51"/>
  <c r="AP101" i="51"/>
  <c r="AP100" i="51"/>
  <c r="AP31" i="51"/>
  <c r="AI28" i="51"/>
  <c r="AD28" i="51"/>
  <c r="Z28" i="51"/>
  <c r="U28" i="51"/>
  <c r="Q28" i="51"/>
  <c r="L28" i="51"/>
  <c r="AI27" i="51"/>
  <c r="U27" i="51"/>
  <c r="L27" i="51"/>
  <c r="AI26" i="51"/>
  <c r="U26" i="51"/>
  <c r="L26" i="51"/>
  <c r="AI25" i="51"/>
  <c r="U25" i="51"/>
  <c r="L25" i="51"/>
  <c r="AI24" i="51"/>
  <c r="U24" i="51"/>
  <c r="L24" i="51"/>
  <c r="AI23" i="51"/>
  <c r="U23" i="51"/>
  <c r="L23" i="51"/>
  <c r="AI22" i="51"/>
  <c r="U22" i="51"/>
  <c r="L22" i="51"/>
  <c r="AI21" i="51"/>
  <c r="U21" i="51"/>
  <c r="L21" i="51"/>
  <c r="AI20" i="51"/>
  <c r="U20" i="51"/>
  <c r="L20" i="51"/>
  <c r="AI19" i="51"/>
  <c r="U19" i="51"/>
  <c r="L19" i="51"/>
  <c r="AH15" i="51"/>
  <c r="X15" i="51"/>
  <c r="N15" i="51"/>
  <c r="AK11" i="51"/>
  <c r="AA11" i="51"/>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C5" i="24"/>
  <c r="C4" i="24"/>
  <c r="C3" i="24"/>
  <c r="Q16" i="26"/>
  <c r="M16" i="26"/>
  <c r="M14" i="26"/>
  <c r="M12" i="26"/>
  <c r="N56" i="24"/>
  <c r="N55" i="24"/>
  <c r="N54" i="24"/>
  <c r="N53" i="24"/>
  <c r="N52" i="24"/>
  <c r="N51" i="24"/>
  <c r="N50" i="24"/>
  <c r="N49" i="24"/>
  <c r="N48" i="24"/>
  <c r="N47" i="24"/>
  <c r="N46" i="24"/>
  <c r="N45" i="24"/>
  <c r="N44" i="24"/>
  <c r="N43" i="24"/>
  <c r="N42" i="24"/>
  <c r="N41" i="24"/>
  <c r="N40" i="24"/>
  <c r="N39" i="24"/>
  <c r="N38" i="24"/>
  <c r="N37" i="24"/>
  <c r="N36" i="24"/>
  <c r="N35" i="24"/>
  <c r="N34" i="24"/>
  <c r="N33" i="24"/>
  <c r="N32" i="24"/>
  <c r="N31" i="24"/>
  <c r="N30" i="24"/>
  <c r="N29" i="24"/>
  <c r="N28" i="24"/>
  <c r="N27" i="24"/>
  <c r="N26" i="24"/>
  <c r="N25" i="24"/>
  <c r="N24" i="24"/>
  <c r="N23" i="24"/>
  <c r="N22" i="24"/>
  <c r="N21" i="24"/>
  <c r="N20" i="24"/>
  <c r="N19" i="24"/>
  <c r="N18" i="24"/>
  <c r="N17" i="24"/>
  <c r="N16" i="24"/>
  <c r="N15" i="24"/>
  <c r="N14" i="24"/>
  <c r="N13" i="24"/>
  <c r="N12" i="24"/>
  <c r="N11" i="24"/>
  <c r="N10" i="24"/>
  <c r="N9" i="24"/>
  <c r="N8" i="24"/>
  <c r="N7" i="24"/>
  <c r="C37" i="24" l="1"/>
  <c r="L37" i="24"/>
  <c r="K37" i="24"/>
  <c r="J37" i="24"/>
  <c r="I37" i="24"/>
  <c r="H37" i="24"/>
  <c r="D37" i="24"/>
  <c r="G37" i="24"/>
  <c r="F37" i="24" s="1"/>
  <c r="E37" i="24"/>
  <c r="C38" i="24"/>
  <c r="L38" i="24"/>
  <c r="K38" i="24"/>
  <c r="J38" i="24"/>
  <c r="I38" i="24"/>
  <c r="D38" i="24"/>
  <c r="H38" i="24"/>
  <c r="G38" i="24"/>
  <c r="F38" i="24" s="1"/>
  <c r="E38" i="24"/>
  <c r="C39" i="24"/>
  <c r="L39" i="24"/>
  <c r="K39" i="24"/>
  <c r="J39" i="24"/>
  <c r="I39" i="24"/>
  <c r="H39" i="24"/>
  <c r="D39" i="24"/>
  <c r="G39" i="24"/>
  <c r="F39" i="24" s="1"/>
  <c r="E39" i="24"/>
  <c r="C40" i="24"/>
  <c r="L40" i="24"/>
  <c r="K40" i="24"/>
  <c r="J40" i="24"/>
  <c r="I40" i="24"/>
  <c r="H40" i="24"/>
  <c r="D40" i="24"/>
  <c r="G40" i="24"/>
  <c r="F40" i="24" s="1"/>
  <c r="E40" i="24"/>
  <c r="C41" i="24"/>
  <c r="L41" i="24"/>
  <c r="K41" i="24"/>
  <c r="J41" i="24"/>
  <c r="I41" i="24"/>
  <c r="D41" i="24"/>
  <c r="H41" i="24"/>
  <c r="G41" i="24"/>
  <c r="F41" i="24" s="1"/>
  <c r="E41" i="24"/>
  <c r="C42" i="24"/>
  <c r="L42" i="24"/>
  <c r="K42" i="24"/>
  <c r="J42" i="24"/>
  <c r="I42" i="24"/>
  <c r="H42" i="24"/>
  <c r="D42" i="24"/>
  <c r="G42" i="24"/>
  <c r="F42" i="24" s="1"/>
  <c r="E42" i="24"/>
  <c r="C43" i="24"/>
  <c r="L43" i="24"/>
  <c r="K43" i="24"/>
  <c r="J43" i="24"/>
  <c r="I43" i="24"/>
  <c r="H43" i="24"/>
  <c r="D43" i="24"/>
  <c r="G43" i="24"/>
  <c r="F43" i="24" s="1"/>
  <c r="E43" i="24"/>
  <c r="C44" i="24"/>
  <c r="L44" i="24"/>
  <c r="K44" i="24"/>
  <c r="J44" i="24"/>
  <c r="I44" i="24"/>
  <c r="H44" i="24"/>
  <c r="D44" i="24"/>
  <c r="G44" i="24"/>
  <c r="F44" i="24" s="1"/>
  <c r="E44" i="24"/>
  <c r="C45" i="24"/>
  <c r="L45" i="24"/>
  <c r="K45" i="24"/>
  <c r="J45" i="24"/>
  <c r="I45" i="24"/>
  <c r="D45" i="24"/>
  <c r="H45" i="24"/>
  <c r="G45" i="24"/>
  <c r="F45" i="24" s="1"/>
  <c r="E45" i="24"/>
  <c r="C46" i="24"/>
  <c r="L46" i="24"/>
  <c r="K46" i="24"/>
  <c r="J46" i="24"/>
  <c r="I46" i="24"/>
  <c r="H46" i="24"/>
  <c r="D46" i="24"/>
  <c r="G46" i="24"/>
  <c r="F46" i="24" s="1"/>
  <c r="E46" i="24"/>
  <c r="C47" i="24"/>
  <c r="D47" i="24"/>
  <c r="L47" i="24"/>
  <c r="K47" i="24"/>
  <c r="J47" i="24"/>
  <c r="I47" i="24"/>
  <c r="H47" i="24"/>
  <c r="G47" i="24"/>
  <c r="F47" i="24" s="1"/>
  <c r="E47" i="24"/>
  <c r="C48" i="24"/>
  <c r="L48" i="24"/>
  <c r="K48" i="24"/>
  <c r="J48" i="24"/>
  <c r="I48" i="24"/>
  <c r="H48" i="24"/>
  <c r="G48" i="24"/>
  <c r="F48" i="24" s="1"/>
  <c r="D48" i="24"/>
  <c r="E48" i="24"/>
  <c r="C49" i="24"/>
  <c r="D49" i="24"/>
  <c r="L49" i="24"/>
  <c r="K49" i="24"/>
  <c r="J49" i="24"/>
  <c r="I49" i="24"/>
  <c r="H49" i="24"/>
  <c r="G49" i="24"/>
  <c r="F49" i="24" s="1"/>
  <c r="E49" i="24"/>
  <c r="C50" i="24"/>
  <c r="D50" i="24"/>
  <c r="L50" i="24"/>
  <c r="K50" i="24"/>
  <c r="J50" i="24"/>
  <c r="I50" i="24"/>
  <c r="H50" i="24"/>
  <c r="G50" i="24"/>
  <c r="F50" i="24" s="1"/>
  <c r="E50" i="24"/>
  <c r="C51" i="24"/>
  <c r="L51" i="24"/>
  <c r="K51" i="24"/>
  <c r="J51" i="24"/>
  <c r="I51" i="24"/>
  <c r="H51" i="24"/>
  <c r="G51" i="24"/>
  <c r="F51" i="24" s="1"/>
  <c r="E51" i="24"/>
  <c r="D51" i="24"/>
  <c r="C52" i="24"/>
  <c r="L52" i="24"/>
  <c r="K52" i="24"/>
  <c r="J52" i="24"/>
  <c r="I52" i="24"/>
  <c r="H52" i="24"/>
  <c r="G52" i="24"/>
  <c r="F52" i="24" s="1"/>
  <c r="D52" i="24"/>
  <c r="E52" i="24"/>
  <c r="C53" i="24"/>
  <c r="L53" i="24"/>
  <c r="K53" i="24"/>
  <c r="J53" i="24"/>
  <c r="I53" i="24"/>
  <c r="H53" i="24"/>
  <c r="D53" i="24"/>
  <c r="G53" i="24"/>
  <c r="F53" i="24" s="1"/>
  <c r="E53" i="24"/>
  <c r="C54" i="24"/>
  <c r="L54" i="24"/>
  <c r="K54" i="24"/>
  <c r="D54" i="24"/>
  <c r="J54" i="24"/>
  <c r="I54" i="24"/>
  <c r="H54" i="24"/>
  <c r="G54" i="24"/>
  <c r="F54" i="24" s="1"/>
  <c r="E54" i="24"/>
  <c r="C55" i="24"/>
  <c r="L55" i="24"/>
  <c r="K55" i="24"/>
  <c r="J55" i="24"/>
  <c r="I55" i="24"/>
  <c r="D55" i="24"/>
  <c r="H55" i="24"/>
  <c r="G55" i="24"/>
  <c r="F55" i="24" s="1"/>
  <c r="E55" i="24"/>
  <c r="C56" i="24"/>
  <c r="L56" i="24"/>
  <c r="K56" i="24"/>
  <c r="J56" i="24"/>
  <c r="I56" i="24"/>
  <c r="H56" i="24"/>
  <c r="G56" i="24"/>
  <c r="F56" i="24" s="1"/>
  <c r="E56" i="24"/>
  <c r="D56" i="24"/>
  <c r="C7" i="24"/>
  <c r="G9" i="24"/>
  <c r="C11" i="24"/>
  <c r="K12" i="24"/>
  <c r="H13" i="24"/>
  <c r="C15" i="24"/>
  <c r="H17" i="24"/>
  <c r="C19" i="24"/>
  <c r="H21" i="24"/>
  <c r="C23" i="24"/>
  <c r="H25" i="24"/>
  <c r="C27" i="24"/>
  <c r="G29" i="24"/>
  <c r="C31" i="24"/>
  <c r="H33" i="24"/>
  <c r="C35" i="24"/>
  <c r="L15" i="24"/>
  <c r="L23" i="24"/>
  <c r="L27" i="24"/>
  <c r="D29" i="24"/>
  <c r="L35" i="24"/>
  <c r="L7" i="24"/>
  <c r="E9" i="24"/>
  <c r="L11" i="24"/>
  <c r="G13" i="24"/>
  <c r="G17" i="24"/>
  <c r="L19" i="24"/>
  <c r="G21" i="24"/>
  <c r="G25" i="24"/>
  <c r="L31" i="24"/>
  <c r="G33" i="24"/>
  <c r="K7" i="24"/>
  <c r="H8" i="24"/>
  <c r="D9" i="24"/>
  <c r="K11" i="24"/>
  <c r="E13" i="24"/>
  <c r="K15" i="24"/>
  <c r="H16" i="24"/>
  <c r="E17" i="24"/>
  <c r="K19" i="24"/>
  <c r="H20" i="24"/>
  <c r="E21" i="24"/>
  <c r="K23" i="24"/>
  <c r="H24" i="24"/>
  <c r="E25" i="24"/>
  <c r="K27" i="24"/>
  <c r="D28" i="24"/>
  <c r="E29" i="24"/>
  <c r="K31" i="24"/>
  <c r="H32" i="24"/>
  <c r="E33" i="24"/>
  <c r="K35" i="24"/>
  <c r="H36" i="24"/>
  <c r="D8" i="24"/>
  <c r="C10" i="24"/>
  <c r="D12" i="24"/>
  <c r="C14" i="24"/>
  <c r="G16" i="24"/>
  <c r="C18" i="24"/>
  <c r="G20" i="24"/>
  <c r="C22" i="24"/>
  <c r="D24" i="24"/>
  <c r="C26" i="24"/>
  <c r="H28" i="24"/>
  <c r="C30" i="24"/>
  <c r="D32" i="24"/>
  <c r="C34" i="24"/>
  <c r="G36" i="24"/>
  <c r="G8" i="24"/>
  <c r="D10" i="24"/>
  <c r="H12" i="24"/>
  <c r="L14" i="24"/>
  <c r="D16" i="24"/>
  <c r="D18" i="24"/>
  <c r="D20" i="24"/>
  <c r="L22" i="24"/>
  <c r="G24" i="24"/>
  <c r="L26" i="24"/>
  <c r="G28" i="24"/>
  <c r="D30" i="24"/>
  <c r="G32" i="24"/>
  <c r="L34" i="24"/>
  <c r="D36" i="24"/>
  <c r="D7" i="24"/>
  <c r="E8" i="24"/>
  <c r="L10" i="24"/>
  <c r="H11" i="24"/>
  <c r="G12" i="24"/>
  <c r="K14" i="24"/>
  <c r="H15" i="24"/>
  <c r="E16" i="24"/>
  <c r="L18" i="24"/>
  <c r="H19" i="24"/>
  <c r="E20" i="24"/>
  <c r="K22" i="24"/>
  <c r="H23" i="24"/>
  <c r="E24" i="24"/>
  <c r="K26" i="24"/>
  <c r="H27" i="24"/>
  <c r="E28" i="24"/>
  <c r="L30" i="24"/>
  <c r="D31" i="24"/>
  <c r="E32" i="24"/>
  <c r="K34" i="24"/>
  <c r="D35" i="24"/>
  <c r="E36" i="24"/>
  <c r="H7" i="24"/>
  <c r="C9" i="24"/>
  <c r="K10" i="24"/>
  <c r="G11" i="24"/>
  <c r="C13" i="24"/>
  <c r="D14" i="24"/>
  <c r="D15" i="24"/>
  <c r="C17" i="24"/>
  <c r="K18" i="24"/>
  <c r="D19" i="24"/>
  <c r="C21" i="24"/>
  <c r="G23" i="24"/>
  <c r="C25" i="24"/>
  <c r="D27" i="24"/>
  <c r="C29" i="24"/>
  <c r="K30" i="24"/>
  <c r="H31" i="24"/>
  <c r="C33" i="24"/>
  <c r="H35" i="24"/>
  <c r="G7" i="24"/>
  <c r="L9" i="24"/>
  <c r="D11" i="24"/>
  <c r="D13" i="24"/>
  <c r="G15" i="24"/>
  <c r="L17" i="24"/>
  <c r="G19" i="24"/>
  <c r="L21" i="24"/>
  <c r="D23" i="24"/>
  <c r="L25" i="24"/>
  <c r="G27" i="24"/>
  <c r="L29" i="24"/>
  <c r="G31" i="24"/>
  <c r="L33" i="24"/>
  <c r="G35" i="24"/>
  <c r="E7" i="24"/>
  <c r="K9" i="24"/>
  <c r="E12" i="24"/>
  <c r="L13" i="24"/>
  <c r="E15" i="24"/>
  <c r="K17" i="24"/>
  <c r="E19" i="24"/>
  <c r="K21" i="24"/>
  <c r="H22" i="24"/>
  <c r="E23" i="24"/>
  <c r="K25" i="24"/>
  <c r="H26" i="24"/>
  <c r="E27" i="24"/>
  <c r="K29" i="24"/>
  <c r="E31" i="24"/>
  <c r="K33" i="24"/>
  <c r="H34" i="24"/>
  <c r="E35" i="24"/>
  <c r="C8" i="24"/>
  <c r="H10" i="24"/>
  <c r="E11" i="24"/>
  <c r="K13" i="24"/>
  <c r="H14" i="24"/>
  <c r="C16" i="24"/>
  <c r="H18" i="24"/>
  <c r="C20" i="24"/>
  <c r="D22" i="24"/>
  <c r="C24" i="24"/>
  <c r="D26" i="24"/>
  <c r="C28" i="24"/>
  <c r="H30" i="24"/>
  <c r="C32" i="24"/>
  <c r="D34" i="24"/>
  <c r="C36" i="24"/>
  <c r="L8" i="24"/>
  <c r="G10" i="24"/>
  <c r="C12" i="24"/>
  <c r="G14" i="24"/>
  <c r="L16" i="24"/>
  <c r="G18" i="24"/>
  <c r="L20" i="24"/>
  <c r="G22" i="24"/>
  <c r="L24" i="24"/>
  <c r="G26" i="24"/>
  <c r="L28" i="24"/>
  <c r="G30" i="24"/>
  <c r="L32" i="24"/>
  <c r="G34" i="24"/>
  <c r="L36" i="24"/>
  <c r="K8" i="24"/>
  <c r="H9" i="24"/>
  <c r="E10" i="24"/>
  <c r="L12" i="24"/>
  <c r="E14" i="24"/>
  <c r="K16" i="24"/>
  <c r="D17" i="24"/>
  <c r="E18" i="24"/>
  <c r="K20" i="24"/>
  <c r="D21" i="24"/>
  <c r="E22" i="24"/>
  <c r="K24" i="24"/>
  <c r="D25" i="24"/>
  <c r="E26" i="24"/>
  <c r="K28" i="24"/>
  <c r="H29" i="24"/>
  <c r="E30" i="24"/>
  <c r="K32" i="24"/>
  <c r="D33" i="24"/>
  <c r="E34" i="24"/>
  <c r="K36" i="24"/>
  <c r="I12" i="24" l="1"/>
  <c r="I36" i="24"/>
  <c r="F34" i="24"/>
  <c r="I32" i="24"/>
  <c r="F30" i="24"/>
  <c r="I28" i="24"/>
  <c r="F26" i="24"/>
  <c r="I24" i="24"/>
  <c r="F22" i="24"/>
  <c r="I20" i="24"/>
  <c r="F18" i="24"/>
  <c r="I16" i="24"/>
  <c r="F14" i="24"/>
  <c r="F10" i="24"/>
  <c r="I8" i="24"/>
  <c r="I13" i="24"/>
  <c r="F35" i="24"/>
  <c r="I33" i="24"/>
  <c r="F31" i="24"/>
  <c r="I29" i="24"/>
  <c r="F27" i="24"/>
  <c r="I25" i="24"/>
  <c r="I21" i="24"/>
  <c r="F19" i="24"/>
  <c r="I17" i="24"/>
  <c r="F15" i="24"/>
  <c r="I9" i="24"/>
  <c r="X56" i="20"/>
  <c r="X47" i="20"/>
  <c r="X41" i="20"/>
  <c r="X35" i="20"/>
  <c r="X29" i="20"/>
  <c r="T40" i="20"/>
  <c r="T42" i="20"/>
  <c r="T56" i="20"/>
  <c r="T47" i="20"/>
  <c r="T41" i="20"/>
  <c r="T35" i="20"/>
  <c r="T29" i="20"/>
  <c r="T46" i="20"/>
  <c r="T28" i="20"/>
  <c r="T24" i="20"/>
  <c r="X54" i="20"/>
  <c r="X46" i="20"/>
  <c r="X40" i="20"/>
  <c r="X34" i="20"/>
  <c r="X28" i="20"/>
  <c r="T34" i="20"/>
  <c r="T54" i="20"/>
  <c r="X53" i="20"/>
  <c r="X39" i="20"/>
  <c r="X33" i="20"/>
  <c r="X27" i="20"/>
  <c r="T39" i="20"/>
  <c r="T33" i="20"/>
  <c r="T27" i="20"/>
  <c r="X26" i="20"/>
  <c r="T53" i="20"/>
  <c r="X51" i="20"/>
  <c r="X44" i="20"/>
  <c r="X38" i="20"/>
  <c r="T30" i="20"/>
  <c r="T51" i="20"/>
  <c r="T44" i="20"/>
  <c r="T38" i="20"/>
  <c r="T26" i="20"/>
  <c r="X37" i="20"/>
  <c r="X31" i="20"/>
  <c r="X48" i="20"/>
  <c r="X36" i="20"/>
  <c r="T36" i="20"/>
  <c r="X50" i="20"/>
  <c r="X43" i="20"/>
  <c r="X25" i="20"/>
  <c r="X42" i="20"/>
  <c r="X24" i="20"/>
  <c r="T48" i="20"/>
  <c r="F7" i="24"/>
  <c r="T50" i="20"/>
  <c r="T43" i="20"/>
  <c r="T37" i="20"/>
  <c r="T31" i="20"/>
  <c r="T25" i="20"/>
  <c r="X30" i="20"/>
  <c r="T57" i="20"/>
  <c r="X57" i="20"/>
  <c r="F23" i="24"/>
  <c r="F11" i="24"/>
  <c r="I30" i="24"/>
  <c r="I18" i="24"/>
  <c r="F12" i="24"/>
  <c r="I10" i="24"/>
  <c r="I34" i="24"/>
  <c r="F32" i="24"/>
  <c r="F28" i="24"/>
  <c r="I26" i="24"/>
  <c r="F24" i="24"/>
  <c r="I22" i="24"/>
  <c r="I14" i="24"/>
  <c r="F8" i="24"/>
  <c r="F36" i="24"/>
  <c r="F20" i="24"/>
  <c r="F16" i="24"/>
  <c r="F33" i="24"/>
  <c r="I31" i="24"/>
  <c r="F25" i="24"/>
  <c r="F21" i="24"/>
  <c r="I19" i="24"/>
  <c r="F17" i="24"/>
  <c r="F13" i="24"/>
  <c r="I11" i="24"/>
  <c r="L2" i="24"/>
  <c r="I7" i="24"/>
  <c r="I35" i="24"/>
  <c r="I27" i="24"/>
  <c r="I23" i="24"/>
  <c r="I15" i="24"/>
  <c r="F29" i="24"/>
  <c r="F9" i="24"/>
  <c r="J36" i="24"/>
  <c r="J29" i="24"/>
  <c r="J22" i="24"/>
  <c r="J32" i="24"/>
  <c r="J25" i="24"/>
  <c r="J28" i="24"/>
  <c r="J21" i="24"/>
  <c r="J14" i="24"/>
  <c r="J24" i="24"/>
  <c r="J17" i="24"/>
  <c r="J12" i="24"/>
  <c r="J20" i="24"/>
  <c r="J30" i="24"/>
  <c r="J35" i="24"/>
  <c r="J27" i="24"/>
  <c r="J16" i="24"/>
  <c r="J9" i="24"/>
  <c r="J31" i="24"/>
  <c r="J7" i="24"/>
  <c r="J18" i="24"/>
  <c r="J8" i="24"/>
  <c r="J23" i="24"/>
  <c r="J19" i="24"/>
  <c r="J10" i="24"/>
  <c r="J34" i="24"/>
  <c r="J15" i="24"/>
  <c r="J26" i="24"/>
  <c r="J13" i="24"/>
  <c r="J11" i="24"/>
  <c r="J33" i="24"/>
  <c r="X58" i="20" l="1"/>
  <c r="T45" i="20"/>
  <c r="T32" i="20"/>
  <c r="X32" i="20"/>
  <c r="X45" i="20"/>
  <c r="T58" i="20"/>
  <c r="T20" i="20" l="1"/>
  <c r="T59" i="20"/>
  <c r="X20" i="20"/>
  <c r="X59" i="20"/>
  <c r="L30" i="26" s="1"/>
</calcChain>
</file>

<file path=xl/sharedStrings.xml><?xml version="1.0" encoding="utf-8"?>
<sst xmlns="http://schemas.openxmlformats.org/spreadsheetml/2006/main" count="6298" uniqueCount="375">
  <si>
    <t>フリガナ</t>
    <phoneticPr fontId="3"/>
  </si>
  <si>
    <t>殿</t>
    <rPh sb="0" eb="1">
      <t>トノ</t>
    </rPh>
    <phoneticPr fontId="3"/>
  </si>
  <si>
    <t>日</t>
    <rPh sb="0" eb="1">
      <t>ニチ</t>
    </rPh>
    <phoneticPr fontId="3"/>
  </si>
  <si>
    <t>月</t>
    <rPh sb="0" eb="1">
      <t>ゲツ</t>
    </rPh>
    <phoneticPr fontId="3"/>
  </si>
  <si>
    <t>年</t>
    <rPh sb="0" eb="1">
      <t>ネン</t>
    </rPh>
    <phoneticPr fontId="3"/>
  </si>
  <si>
    <t>フリガナ</t>
    <phoneticPr fontId="3"/>
  </si>
  <si>
    <t>（郵便番号</t>
    <rPh sb="1" eb="3">
      <t>ユウビン</t>
    </rPh>
    <rPh sb="3" eb="5">
      <t>バンゴウ</t>
    </rPh>
    <phoneticPr fontId="3"/>
  </si>
  <si>
    <t>‐</t>
    <phoneticPr fontId="3"/>
  </si>
  <si>
    <t>）</t>
    <phoneticPr fontId="3"/>
  </si>
  <si>
    <t>連絡先</t>
    <rPh sb="0" eb="3">
      <t>レンラクサキ</t>
    </rPh>
    <phoneticPr fontId="3"/>
  </si>
  <si>
    <t>電話番号</t>
    <rPh sb="0" eb="2">
      <t>デンワ</t>
    </rPh>
    <rPh sb="2" eb="4">
      <t>バンゴウ</t>
    </rPh>
    <phoneticPr fontId="3"/>
  </si>
  <si>
    <t>代表者の職・氏名</t>
    <rPh sb="0" eb="3">
      <t>ダイヒョウシャ</t>
    </rPh>
    <rPh sb="4" eb="5">
      <t>ショク</t>
    </rPh>
    <rPh sb="6" eb="8">
      <t>シメイ</t>
    </rPh>
    <phoneticPr fontId="3"/>
  </si>
  <si>
    <t>職　　名</t>
    <rPh sb="0" eb="1">
      <t>ショク</t>
    </rPh>
    <rPh sb="3" eb="4">
      <t>ナ</t>
    </rPh>
    <phoneticPr fontId="3"/>
  </si>
  <si>
    <t>氏　　名</t>
    <rPh sb="0" eb="1">
      <t>シ</t>
    </rPh>
    <rPh sb="3" eb="4">
      <t>ナ</t>
    </rPh>
    <phoneticPr fontId="3"/>
  </si>
  <si>
    <t>　標記について、次のとおり申請します。</t>
    <rPh sb="1" eb="3">
      <t>ヒョウキ</t>
    </rPh>
    <rPh sb="8" eb="9">
      <t>ツギ</t>
    </rPh>
    <rPh sb="13" eb="15">
      <t>シンセイ</t>
    </rPh>
    <phoneticPr fontId="3"/>
  </si>
  <si>
    <t>申請に関する担当者</t>
    <rPh sb="0" eb="2">
      <t>シンセイ</t>
    </rPh>
    <rPh sb="3" eb="4">
      <t>カン</t>
    </rPh>
    <rPh sb="6" eb="9">
      <t>タントウシャ</t>
    </rPh>
    <phoneticPr fontId="3"/>
  </si>
  <si>
    <t>申請額</t>
    <rPh sb="0" eb="3">
      <t>シンセイガク</t>
    </rPh>
    <phoneticPr fontId="3"/>
  </si>
  <si>
    <t>か所</t>
    <rPh sb="1" eb="2">
      <t>ショ</t>
    </rPh>
    <phoneticPr fontId="3"/>
  </si>
  <si>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</si>
  <si>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</si>
  <si>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</si>
  <si>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</si>
  <si>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</si>
  <si>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</si>
  <si>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</si>
  <si>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</si>
  <si>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</si>
  <si>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小　　計</t>
    <rPh sb="0" eb="1">
      <t>ショウ</t>
    </rPh>
    <rPh sb="3" eb="4">
      <t>ケイ</t>
    </rPh>
    <phoneticPr fontId="3"/>
  </si>
  <si>
    <t>事業所・施設の名称</t>
    <rPh sb="0" eb="3">
      <t>ジギョウショ</t>
    </rPh>
    <rPh sb="4" eb="6">
      <t>シセツ</t>
    </rPh>
    <rPh sb="7" eb="9">
      <t>メイショウ</t>
    </rPh>
    <phoneticPr fontId="3"/>
  </si>
  <si>
    <t>管理者の氏名</t>
    <rPh sb="0" eb="3">
      <t>カンリシャ</t>
    </rPh>
    <rPh sb="4" eb="6">
      <t>シメイ</t>
    </rPh>
    <phoneticPr fontId="3"/>
  </si>
  <si>
    <t>事業所・施設の状況</t>
    <rPh sb="0" eb="3">
      <t>ジギョウショ</t>
    </rPh>
    <rPh sb="4" eb="6">
      <t>シセツ</t>
    </rPh>
    <rPh sb="7" eb="9">
      <t>ジョウキョウ</t>
    </rPh>
    <phoneticPr fontId="3"/>
  </si>
  <si>
    <t>短期入所生活介護事業所</t>
  </si>
  <si>
    <t>申　請　者</t>
    <rPh sb="0" eb="1">
      <t>サル</t>
    </rPh>
    <rPh sb="2" eb="3">
      <t>ショウ</t>
    </rPh>
    <rPh sb="4" eb="5">
      <t>シャ</t>
    </rPh>
    <phoneticPr fontId="3"/>
  </si>
  <si>
    <t>所在地</t>
    <rPh sb="0" eb="3">
      <t>ショザイチ</t>
    </rPh>
    <phoneticPr fontId="3"/>
  </si>
  <si>
    <t>E-mail</t>
    <phoneticPr fontId="3"/>
  </si>
  <si>
    <t>事業所･施設数</t>
    <rPh sb="0" eb="3">
      <t>ジギョウショ</t>
    </rPh>
    <rPh sb="4" eb="6">
      <t>シセツ</t>
    </rPh>
    <rPh sb="6" eb="7">
      <t>スウ</t>
    </rPh>
    <phoneticPr fontId="3"/>
  </si>
  <si>
    <t>事業所・施設の所在地</t>
    <rPh sb="0" eb="3">
      <t>ジギョウショ</t>
    </rPh>
    <rPh sb="4" eb="6">
      <t>シセツ</t>
    </rPh>
    <rPh sb="7" eb="10">
      <t>ショザイチ</t>
    </rPh>
    <phoneticPr fontId="3"/>
  </si>
  <si>
    <t>事業所・施設名</t>
    <rPh sb="0" eb="3">
      <t>ジギョウショ</t>
    </rPh>
    <rPh sb="4" eb="7">
      <t>シセツメイ</t>
    </rPh>
    <phoneticPr fontId="3"/>
  </si>
  <si>
    <t>基準単価</t>
    <rPh sb="0" eb="2">
      <t>キジュン</t>
    </rPh>
    <rPh sb="2" eb="4">
      <t>タンカ</t>
    </rPh>
    <phoneticPr fontId="3"/>
  </si>
  <si>
    <t>基準単価(a)</t>
    <rPh sb="0" eb="2">
      <t>キジュン</t>
    </rPh>
    <rPh sb="2" eb="4">
      <t>タンカ</t>
    </rPh>
    <phoneticPr fontId="3"/>
  </si>
  <si>
    <t>所要額(b)</t>
    <rPh sb="0" eb="3">
      <t>ショヨウガク</t>
    </rPh>
    <phoneticPr fontId="3"/>
  </si>
  <si>
    <t>サービス種別</t>
    <rPh sb="4" eb="6">
      <t>シュベツ</t>
    </rPh>
    <phoneticPr fontId="3"/>
  </si>
  <si>
    <t>No.</t>
    <phoneticPr fontId="3"/>
  </si>
  <si>
    <t>合計</t>
    <rPh sb="0" eb="2">
      <t>ゴウケイ</t>
    </rPh>
    <phoneticPr fontId="3"/>
  </si>
  <si>
    <t>　　令和</t>
    <rPh sb="2" eb="4">
      <t>レイワ</t>
    </rPh>
    <phoneticPr fontId="3"/>
  </si>
  <si>
    <t>各事業所の作業</t>
    <rPh sb="0" eb="1">
      <t>カク</t>
    </rPh>
    <rPh sb="1" eb="4">
      <t>ジギョウショ</t>
    </rPh>
    <rPh sb="5" eb="7">
      <t>サギョウ</t>
    </rPh>
    <phoneticPr fontId="3"/>
  </si>
  <si>
    <t>手順</t>
    <rPh sb="0" eb="2">
      <t>テジュン</t>
    </rPh>
    <phoneticPr fontId="3"/>
  </si>
  <si>
    <t>本Excelを管内の事業者・事業所に配布</t>
    <rPh sb="0" eb="1">
      <t>ホン</t>
    </rPh>
    <rPh sb="7" eb="9">
      <t>カンナイ</t>
    </rPh>
    <rPh sb="10" eb="13">
      <t>ジギョウシャ</t>
    </rPh>
    <rPh sb="14" eb="17">
      <t>ジギョウショ</t>
    </rPh>
    <rPh sb="18" eb="20">
      <t>ハイフ</t>
    </rPh>
    <phoneticPr fontId="3"/>
  </si>
  <si>
    <t>事業者（法人本部）の作業</t>
    <rPh sb="0" eb="3">
      <t>ジギョウシャ</t>
    </rPh>
    <rPh sb="4" eb="6">
      <t>ホウジン</t>
    </rPh>
    <rPh sb="6" eb="8">
      <t>ホンブ</t>
    </rPh>
    <rPh sb="10" eb="12">
      <t>サギョウ</t>
    </rPh>
    <phoneticPr fontId="3"/>
  </si>
  <si>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3"/>
  </si>
  <si>
    <t>シート名を修正した個票を一つのExcelファイルに集約</t>
    <rPh sb="3" eb="4">
      <t>メイ</t>
    </rPh>
    <rPh sb="5" eb="7">
      <t>シュウセイ</t>
    </rPh>
    <rPh sb="9" eb="11">
      <t>コヒョウ</t>
    </rPh>
    <rPh sb="12" eb="13">
      <t>ヒト</t>
    </rPh>
    <rPh sb="25" eb="27">
      <t>シュウヤク</t>
    </rPh>
    <phoneticPr fontId="3"/>
  </si>
  <si>
    <t>本申請書の使い方</t>
    <rPh sb="0" eb="1">
      <t>ホン</t>
    </rPh>
    <rPh sb="1" eb="4">
      <t>シンセイショ</t>
    </rPh>
    <rPh sb="5" eb="6">
      <t>ツカ</t>
    </rPh>
    <rPh sb="7" eb="8">
      <t>カタ</t>
    </rPh>
    <phoneticPr fontId="3"/>
  </si>
  <si>
    <t>都道府県の作業</t>
    <rPh sb="0" eb="4">
      <t>トドウフケン</t>
    </rPh>
    <rPh sb="5" eb="7">
      <t>サギョウ</t>
    </rPh>
    <phoneticPr fontId="3"/>
  </si>
  <si>
    <t>通所系</t>
    <rPh sb="0" eb="2">
      <t>ツウショ</t>
    </rPh>
    <rPh sb="2" eb="3">
      <t>ケイ</t>
    </rPh>
    <phoneticPr fontId="3"/>
  </si>
  <si>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</si>
  <si>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</si>
  <si>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</si>
  <si>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</si>
  <si>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</si>
  <si>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</si>
  <si>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</si>
  <si>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</si>
  <si>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</si>
  <si>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3"/>
  </si>
  <si>
    <t>訪問介護事業所（訪問回数1,200回以下）</t>
    <phoneticPr fontId="3"/>
  </si>
  <si>
    <t>訪問介護事業所（訪問回数1,201回以上2,000回以下）</t>
    <phoneticPr fontId="3"/>
  </si>
  <si>
    <t>訪問介護事業所（訪問回数2,001回以上）</t>
    <phoneticPr fontId="3"/>
  </si>
  <si>
    <t>介護老人福祉施設（定員39人以下）</t>
    <phoneticPr fontId="3"/>
  </si>
  <si>
    <t>介護老人福祉施設（定員40人以上49人以下）</t>
    <phoneticPr fontId="3"/>
  </si>
  <si>
    <t>介護老人福祉施設（定員50人以上69人以下）</t>
    <phoneticPr fontId="3"/>
  </si>
  <si>
    <t>介護老人福祉施設（定員70人以上89人以下）</t>
    <phoneticPr fontId="3"/>
  </si>
  <si>
    <t>介護老人福祉施設（定員90人以上）</t>
    <phoneticPr fontId="3"/>
  </si>
  <si>
    <t>地域密着型介護老人福祉施設（定員19人以下）</t>
    <phoneticPr fontId="3"/>
  </si>
  <si>
    <t>介護老人保健施設（定員39人以下）</t>
    <phoneticPr fontId="3"/>
  </si>
  <si>
    <t>介護老人保健施設（定員40人以上49人以下）</t>
    <phoneticPr fontId="3"/>
  </si>
  <si>
    <t>介護老人保健施設（定員50人以上69人以下）</t>
    <phoneticPr fontId="3"/>
  </si>
  <si>
    <t>介護老人保健施設（定員70人以上89人以下）</t>
    <phoneticPr fontId="3"/>
  </si>
  <si>
    <t>介護老人保健施設（定員90人以上）</t>
    <phoneticPr fontId="3"/>
  </si>
  <si>
    <t>介護医療院（定員29人以下）</t>
    <phoneticPr fontId="3"/>
  </si>
  <si>
    <t>介護療養型医療施設（定員29人以下）</t>
    <phoneticPr fontId="3"/>
  </si>
  <si>
    <t>認知症対応型共同生活介護事業所（定員14人以下）</t>
    <phoneticPr fontId="3"/>
  </si>
  <si>
    <t>合　　計</t>
    <rPh sb="0" eb="1">
      <t>ゴウ</t>
    </rPh>
    <rPh sb="3" eb="4">
      <t>ケイ</t>
    </rPh>
    <phoneticPr fontId="3"/>
  </si>
  <si>
    <t>円</t>
  </si>
  <si>
    <t>（単位:円）</t>
    <rPh sb="1" eb="3">
      <t>タンイ</t>
    </rPh>
    <rPh sb="4" eb="5">
      <t>エン</t>
    </rPh>
    <phoneticPr fontId="3"/>
  </si>
  <si>
    <t>基準単価</t>
    <phoneticPr fontId="3"/>
  </si>
  <si>
    <t>短期入所療養介護事業所（定員20人以下）</t>
    <rPh sb="18" eb="19">
      <t>カ</t>
    </rPh>
    <phoneticPr fontId="3"/>
  </si>
  <si>
    <t>短期入所療養介護事業所（定員21人以上）</t>
    <phoneticPr fontId="3"/>
  </si>
  <si>
    <t>地域密着型介護老人福祉施設（定員20人以上）</t>
    <rPh sb="20" eb="21">
      <t>ジョウ</t>
    </rPh>
    <phoneticPr fontId="3"/>
  </si>
  <si>
    <t>/施設</t>
    <rPh sb="1" eb="3">
      <t>シセツ</t>
    </rPh>
    <phoneticPr fontId="3"/>
  </si>
  <si>
    <t>介護医療院（定員30人以上39人以下）</t>
    <phoneticPr fontId="3"/>
  </si>
  <si>
    <t>介護医療院（定員40人以上49人以下）</t>
    <phoneticPr fontId="3"/>
  </si>
  <si>
    <t>介護医療院（定員50人以上69人以下）</t>
    <phoneticPr fontId="3"/>
  </si>
  <si>
    <t>介護療養型医療施設（定員30人以上39人以下）</t>
    <phoneticPr fontId="3"/>
  </si>
  <si>
    <t>介護療養型医療施設（定員40人以上49人以下）</t>
    <phoneticPr fontId="3"/>
  </si>
  <si>
    <t>介護療養型医療施設（定員50人以上69人以下）</t>
    <phoneticPr fontId="3"/>
  </si>
  <si>
    <t>認知症対応型共同生活介護事業所（定員15人以上）</t>
    <phoneticPr fontId="3"/>
  </si>
  <si>
    <t>特定施設入居者生活介護（定員19人以下）</t>
    <phoneticPr fontId="3"/>
  </si>
  <si>
    <t>特定施設入居者生活介護（定員20人以上39人以下）</t>
    <phoneticPr fontId="3"/>
  </si>
  <si>
    <t>特定施設入居者生活介護（定員40人以上59人以下）</t>
    <phoneticPr fontId="3"/>
  </si>
  <si>
    <t>特定施設入居者生活介護（定員60人以上69人以下）</t>
    <phoneticPr fontId="3"/>
  </si>
  <si>
    <t>特定施設入居者生活介護（定員70人以上89人以下）</t>
    <phoneticPr fontId="3"/>
  </si>
  <si>
    <t>特定施設入居者生活介護（定員90人以上99人以下）</t>
    <phoneticPr fontId="3"/>
  </si>
  <si>
    <t>特定施設入居者生活介護（定員100人以上）</t>
    <phoneticPr fontId="3"/>
  </si>
  <si>
    <t>地域密着型特定施設入居者生活介護（定員19人以下）</t>
    <phoneticPr fontId="3"/>
  </si>
  <si>
    <t>地域密着型特定施設入居者生活介護（定員20人以上）</t>
    <phoneticPr fontId="3"/>
  </si>
  <si>
    <t>＜積算内訳＞</t>
    <phoneticPr fontId="3"/>
  </si>
  <si>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3"/>
  </si>
  <si>
    <t>誓　約　事　項</t>
    <rPh sb="0" eb="1">
      <t>チカイ</t>
    </rPh>
    <rPh sb="2" eb="3">
      <t>ヤク</t>
    </rPh>
    <rPh sb="4" eb="5">
      <t>コト</t>
    </rPh>
    <rPh sb="6" eb="7">
      <t>コウ</t>
    </rPh>
    <phoneticPr fontId="3"/>
  </si>
  <si>
    <t>口　座　情　報</t>
    <rPh sb="0" eb="1">
      <t>クチ</t>
    </rPh>
    <rPh sb="2" eb="3">
      <t>ザ</t>
    </rPh>
    <rPh sb="4" eb="5">
      <t>ジョウ</t>
    </rPh>
    <rPh sb="6" eb="7">
      <t>ホウ</t>
    </rPh>
    <phoneticPr fontId="3"/>
  </si>
  <si>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3"/>
  </si>
  <si>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3"/>
  </si>
  <si>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3"/>
  </si>
  <si>
    <t>　サービス種別・申請金額等の申請内容に相違ない。</t>
    <phoneticPr fontId="3"/>
  </si>
  <si>
    <t>　国保連合会に登録されている口座情報を本事業の振込に使用することに同意する。</t>
    <phoneticPr fontId="3"/>
  </si>
  <si>
    <t>　国保連合会に登録されている口座は債権譲渡されていない。</t>
    <phoneticPr fontId="3"/>
  </si>
  <si>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3"/>
  </si>
  <si>
    <t>審査結果
（都道府県記入）</t>
    <rPh sb="0" eb="2">
      <t>シンサ</t>
    </rPh>
    <rPh sb="2" eb="4">
      <t>ケッカ</t>
    </rPh>
    <rPh sb="6" eb="10">
      <t>トドウフケン</t>
    </rPh>
    <rPh sb="10" eb="12">
      <t>キニュウ</t>
    </rPh>
    <phoneticPr fontId="3"/>
  </si>
  <si>
    <t>電話番号</t>
  </si>
  <si>
    <t>住所</t>
  </si>
  <si>
    <t>サービス提供体制確保事業（介護サービス事業所・施設における感染防止対策支援事業）</t>
    <rPh sb="31" eb="33">
      <t>ボウシ</t>
    </rPh>
    <phoneticPr fontId="3"/>
  </si>
  <si>
    <t>介護医療院（定員70人以上）</t>
    <phoneticPr fontId="3"/>
  </si>
  <si>
    <t>介護療養型医療施設（定員70人以上）</t>
    <phoneticPr fontId="3"/>
  </si>
  <si>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3"/>
  </si>
  <si>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3"/>
  </si>
  <si>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3"/>
  </si>
  <si>
    <t xml:space="preserve">　
</t>
    <phoneticPr fontId="3"/>
  </si>
  <si>
    <t>代表となる法人名</t>
    <phoneticPr fontId="3"/>
  </si>
  <si>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3"/>
  </si>
  <si>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3"/>
  </si>
  <si>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3"/>
  </si>
  <si>
    <t>（様式１）</t>
    <rPh sb="1" eb="3">
      <t>ヨウシキ</t>
    </rPh>
    <phoneticPr fontId="3"/>
  </si>
  <si>
    <t>記</t>
    <rPh sb="0" eb="1">
      <t>キ</t>
    </rPh>
    <phoneticPr fontId="3"/>
  </si>
  <si>
    <t>１．補助金申請額</t>
    <rPh sb="2" eb="5">
      <t>ホジョキン</t>
    </rPh>
    <rPh sb="5" eb="8">
      <t>シンセイガク</t>
    </rPh>
    <phoneticPr fontId="3"/>
  </si>
  <si>
    <t>￥</t>
    <phoneticPr fontId="3"/>
  </si>
  <si>
    <t>－</t>
    <phoneticPr fontId="3"/>
  </si>
  <si>
    <t>別表１　総括表</t>
    <rPh sb="0" eb="2">
      <t>ベッピョウ</t>
    </rPh>
    <rPh sb="4" eb="6">
      <t>ソウカツ</t>
    </rPh>
    <rPh sb="6" eb="7">
      <t>ヒョウ</t>
    </rPh>
    <phoneticPr fontId="3"/>
  </si>
  <si>
    <t>別表３　事業所・施設別個票</t>
    <rPh sb="0" eb="2">
      <t>ベッピョウ</t>
    </rPh>
    <rPh sb="4" eb="7">
      <t>ジギョウショ</t>
    </rPh>
    <rPh sb="8" eb="11">
      <t>シセツベツ</t>
    </rPh>
    <rPh sb="11" eb="13">
      <t>コヒョウ</t>
    </rPh>
    <phoneticPr fontId="3"/>
  </si>
  <si>
    <t>本支店
出張所等名</t>
    <rPh sb="0" eb="3">
      <t>ホンシテン</t>
    </rPh>
    <rPh sb="4" eb="7">
      <t>シュッチョウショ</t>
    </rPh>
    <rPh sb="7" eb="8">
      <t>トウ</t>
    </rPh>
    <rPh sb="8" eb="9">
      <t>メイ</t>
    </rPh>
    <phoneticPr fontId="3"/>
  </si>
  <si>
    <t>預金種目</t>
    <rPh sb="0" eb="2">
      <t>ヨキン</t>
    </rPh>
    <rPh sb="2" eb="4">
      <t>シュモク</t>
    </rPh>
    <phoneticPr fontId="3"/>
  </si>
  <si>
    <t>口座番号</t>
    <rPh sb="0" eb="2">
      <t>コウザ</t>
    </rPh>
    <rPh sb="2" eb="4">
      <t>バンゴウ</t>
    </rPh>
    <phoneticPr fontId="3"/>
  </si>
  <si>
    <t>　　普通</t>
    <rPh sb="2" eb="4">
      <t>フツウ</t>
    </rPh>
    <phoneticPr fontId="3"/>
  </si>
  <si>
    <t>　　その他</t>
    <rPh sb="4" eb="5">
      <t>タ</t>
    </rPh>
    <phoneticPr fontId="3"/>
  </si>
  <si>
    <t>　　当座</t>
    <rPh sb="2" eb="4">
      <t>トウザ</t>
    </rPh>
    <phoneticPr fontId="3"/>
  </si>
  <si>
    <t>以上</t>
    <rPh sb="0" eb="2">
      <t>イジョウ</t>
    </rPh>
    <phoneticPr fontId="3"/>
  </si>
  <si>
    <t>標記の補助金として、下記のとおり申請致します。</t>
    <rPh sb="0" eb="2">
      <t>ヒョウキ</t>
    </rPh>
    <rPh sb="3" eb="6">
      <t>ホジョキン</t>
    </rPh>
    <rPh sb="10" eb="12">
      <t>カキ</t>
    </rPh>
    <rPh sb="16" eb="18">
      <t>シンセイ</t>
    </rPh>
    <rPh sb="18" eb="19">
      <t>イタ</t>
    </rPh>
    <phoneticPr fontId="3"/>
  </si>
  <si>
    <t>２．添付書類</t>
    <rPh sb="2" eb="4">
      <t>テンプ</t>
    </rPh>
    <rPh sb="4" eb="6">
      <t>ショルイ</t>
    </rPh>
    <phoneticPr fontId="3"/>
  </si>
  <si>
    <t>その他　通帳の写し　表紙、表紙裏面の両方</t>
    <rPh sb="2" eb="3">
      <t>タ</t>
    </rPh>
    <rPh sb="4" eb="6">
      <t>ツウチョウ</t>
    </rPh>
    <rPh sb="7" eb="8">
      <t>ウツ</t>
    </rPh>
    <rPh sb="10" eb="12">
      <t>ヒョウシ</t>
    </rPh>
    <rPh sb="13" eb="15">
      <t>ヒョウシ</t>
    </rPh>
    <rPh sb="15" eb="17">
      <t>ウラメン</t>
    </rPh>
    <rPh sb="18" eb="20">
      <t>リョウホウ</t>
    </rPh>
    <phoneticPr fontId="3"/>
  </si>
  <si>
    <t>沖縄県知事</t>
    <phoneticPr fontId="3"/>
  </si>
  <si>
    <t>代表者（職・氏名）</t>
    <rPh sb="0" eb="3">
      <t>ダイヒョウシャ</t>
    </rPh>
    <rPh sb="4" eb="5">
      <t>ショク</t>
    </rPh>
    <rPh sb="6" eb="8">
      <t>シメイ</t>
    </rPh>
    <phoneticPr fontId="3"/>
  </si>
  <si>
    <t>申請者
（法人名）</t>
    <rPh sb="0" eb="3">
      <t>シンセイシャ</t>
    </rPh>
    <rPh sb="5" eb="7">
      <t>ホウジン</t>
    </rPh>
    <rPh sb="7" eb="8">
      <t>メイ</t>
    </rPh>
    <phoneticPr fontId="3"/>
  </si>
  <si>
    <t>その他</t>
    <rPh sb="2" eb="3">
      <t>タ</t>
    </rPh>
    <phoneticPr fontId="3"/>
  </si>
  <si>
    <t>パルスオキシメーター</t>
    <phoneticPr fontId="3"/>
  </si>
  <si>
    <t>パーティション</t>
    <phoneticPr fontId="3"/>
  </si>
  <si>
    <t>（別表１）総括表</t>
    <rPh sb="1" eb="3">
      <t>ベッピョウ</t>
    </rPh>
    <rPh sb="5" eb="8">
      <t>ソウカツヒョウ</t>
    </rPh>
    <phoneticPr fontId="3"/>
  </si>
  <si>
    <t>申請内容　内訳</t>
    <rPh sb="5" eb="7">
      <t>ウチワケ</t>
    </rPh>
    <phoneticPr fontId="3"/>
  </si>
  <si>
    <t>申請金額</t>
    <rPh sb="0" eb="2">
      <t>シンセイ</t>
    </rPh>
    <rPh sb="2" eb="4">
      <t>キンガク</t>
    </rPh>
    <phoneticPr fontId="3"/>
  </si>
  <si>
    <t>沖縄県知事</t>
    <rPh sb="0" eb="2">
      <t>オキナワ</t>
    </rPh>
    <rPh sb="2" eb="5">
      <t>ケンチジ</t>
    </rPh>
    <rPh sb="3" eb="5">
      <t>チジ</t>
    </rPh>
    <phoneticPr fontId="3"/>
  </si>
  <si>
    <t>（別表２）事業所・施設別申請額一覧</t>
    <rPh sb="1" eb="3">
      <t>ベッピョウ</t>
    </rPh>
    <rPh sb="5" eb="8">
      <t>ジギョウショ</t>
    </rPh>
    <rPh sb="9" eb="11">
      <t>シセツ</t>
    </rPh>
    <rPh sb="11" eb="12">
      <t>ベツ</t>
    </rPh>
    <rPh sb="12" eb="15">
      <t>シンセイガク</t>
    </rPh>
    <rPh sb="15" eb="17">
      <t>イチラン</t>
    </rPh>
    <phoneticPr fontId="3"/>
  </si>
  <si>
    <t>(別表３）事業所・施設別個票</t>
    <rPh sb="1" eb="3">
      <t>ベッピョウ</t>
    </rPh>
    <rPh sb="5" eb="8">
      <t>ジギョウショ</t>
    </rPh>
    <rPh sb="9" eb="11">
      <t>シセツ</t>
    </rPh>
    <rPh sb="11" eb="12">
      <t>ベツ</t>
    </rPh>
    <rPh sb="12" eb="14">
      <t>コヒョウ</t>
    </rPh>
    <phoneticPr fontId="3"/>
  </si>
  <si>
    <t>住所・法人名・代表者名</t>
    <rPh sb="0" eb="2">
      <t>ジュウショ</t>
    </rPh>
    <rPh sb="3" eb="5">
      <t>ホウジン</t>
    </rPh>
    <rPh sb="5" eb="6">
      <t>メイ</t>
    </rPh>
    <rPh sb="7" eb="10">
      <t>ダイヒョウシャ</t>
    </rPh>
    <rPh sb="10" eb="11">
      <t>メイ</t>
    </rPh>
    <phoneticPr fontId="3"/>
  </si>
  <si>
    <t>業種番号</t>
    <rPh sb="0" eb="2">
      <t>ギョウシュ</t>
    </rPh>
    <rPh sb="2" eb="4">
      <t>バンゴウ</t>
    </rPh>
    <phoneticPr fontId="3"/>
  </si>
  <si>
    <t>大項目</t>
    <rPh sb="0" eb="3">
      <t>ダイコウモク</t>
    </rPh>
    <phoneticPr fontId="3"/>
  </si>
  <si>
    <t>小項目</t>
    <rPh sb="0" eb="3">
      <t>ショウコウモク</t>
    </rPh>
    <phoneticPr fontId="3"/>
  </si>
  <si>
    <t>令和３年度新型コロナウイルス感染症流行下における介護サービス事業所等の</t>
    <rPh sb="0" eb="2">
      <t>レイワ</t>
    </rPh>
    <rPh sb="3" eb="5">
      <t>ネンド</t>
    </rPh>
    <rPh sb="5" eb="7">
      <t>シンガタ</t>
    </rPh>
    <rPh sb="14" eb="17">
      <t>カンセンショウ</t>
    </rPh>
    <rPh sb="17" eb="19">
      <t>リュウコウ</t>
    </rPh>
    <rPh sb="19" eb="20">
      <t>カ</t>
    </rPh>
    <rPh sb="24" eb="26">
      <t>カイゴ</t>
    </rPh>
    <rPh sb="30" eb="33">
      <t>ジギョウショ</t>
    </rPh>
    <rPh sb="33" eb="34">
      <t>トウ</t>
    </rPh>
    <phoneticPr fontId="3"/>
  </si>
  <si>
    <t>申請額合計</t>
    <rPh sb="0" eb="3">
      <t>シンセイガク</t>
    </rPh>
    <rPh sb="3" eb="5">
      <t>ゴウケイ</t>
    </rPh>
    <phoneticPr fontId="3"/>
  </si>
  <si>
    <t>サービス提供体制確保事業（感染防止対策支援事業）補助金申請書</t>
    <rPh sb="15" eb="17">
      <t>ボウシ</t>
    </rPh>
    <rPh sb="19" eb="21">
      <t>シエン</t>
    </rPh>
    <rPh sb="24" eb="27">
      <t>ホジョキン</t>
    </rPh>
    <rPh sb="27" eb="30">
      <t>シンセイショ</t>
    </rPh>
    <phoneticPr fontId="3"/>
  </si>
  <si>
    <t>金融機関名</t>
    <rPh sb="0" eb="2">
      <t>キンユウ</t>
    </rPh>
    <rPh sb="2" eb="5">
      <t>キカンメイ</t>
    </rPh>
    <phoneticPr fontId="3"/>
  </si>
  <si>
    <t>マスク</t>
    <phoneticPr fontId="3"/>
  </si>
  <si>
    <t>消毒液等</t>
    <rPh sb="0" eb="3">
      <t>ショウドクエキ</t>
    </rPh>
    <rPh sb="3" eb="4">
      <t>トウ</t>
    </rPh>
    <phoneticPr fontId="3"/>
  </si>
  <si>
    <t>手袋</t>
    <rPh sb="0" eb="2">
      <t>テブクロ</t>
    </rPh>
    <phoneticPr fontId="3"/>
  </si>
  <si>
    <t>ガウン、使い捨てエプロン</t>
    <rPh sb="4" eb="5">
      <t>ツカ</t>
    </rPh>
    <rPh sb="6" eb="7">
      <t>ス</t>
    </rPh>
    <phoneticPr fontId="3"/>
  </si>
  <si>
    <t>フェイスシールド</t>
    <phoneticPr fontId="3"/>
  </si>
  <si>
    <t>アイゴーグル</t>
    <phoneticPr fontId="3"/>
  </si>
  <si>
    <t>ヘアーキャップ</t>
    <phoneticPr fontId="3"/>
  </si>
  <si>
    <t>シューズカバー</t>
    <phoneticPr fontId="3"/>
  </si>
  <si>
    <t>誓約事項</t>
    <rPh sb="0" eb="2">
      <t>セイヤク</t>
    </rPh>
    <rPh sb="2" eb="4">
      <t>ジコウ</t>
    </rPh>
    <phoneticPr fontId="3"/>
  </si>
  <si>
    <t>口座名義</t>
    <rPh sb="0" eb="2">
      <t>コウザ</t>
    </rPh>
    <rPh sb="2" eb="4">
      <t>メイギ</t>
    </rPh>
    <phoneticPr fontId="3"/>
  </si>
  <si>
    <t>３．補助金の振込先</t>
    <rPh sb="2" eb="5">
      <t>ホジョキン</t>
    </rPh>
    <rPh sb="6" eb="9">
      <t>フリコミサキ</t>
    </rPh>
    <phoneticPr fontId="3"/>
  </si>
  <si>
    <t>法人名称</t>
    <rPh sb="0" eb="2">
      <t>ホウジン</t>
    </rPh>
    <rPh sb="2" eb="3">
      <t>ナ</t>
    </rPh>
    <rPh sb="3" eb="4">
      <t>ショウ</t>
    </rPh>
    <phoneticPr fontId="3"/>
  </si>
  <si>
    <t>経費</t>
    <rPh sb="0" eb="2">
      <t>ケイヒ</t>
    </rPh>
    <phoneticPr fontId="3"/>
  </si>
  <si>
    <t>所要額</t>
    <rPh sb="0" eb="3">
      <t>ショヨウガク</t>
    </rPh>
    <phoneticPr fontId="3"/>
  </si>
  <si>
    <t>訪問系及び相談系</t>
    <rPh sb="0" eb="2">
      <t>ホウモン</t>
    </rPh>
    <rPh sb="2" eb="3">
      <t>ケイ</t>
    </rPh>
    <rPh sb="3" eb="4">
      <t>オヨ</t>
    </rPh>
    <rPh sb="5" eb="7">
      <t>ソウダン</t>
    </rPh>
    <rPh sb="7" eb="8">
      <t>ケイ</t>
    </rPh>
    <phoneticPr fontId="3"/>
  </si>
  <si>
    <t>円</t>
    <rPh sb="0" eb="1">
      <t>エン</t>
    </rPh>
    <phoneticPr fontId="3"/>
  </si>
  <si>
    <t>　本事業交付要綱第１6条（暴力団の排除）に掲げるものでない。</t>
    <rPh sb="1" eb="2">
      <t>ホン</t>
    </rPh>
    <rPh sb="2" eb="4">
      <t>ジギョウ</t>
    </rPh>
    <rPh sb="4" eb="6">
      <t>コウフ</t>
    </rPh>
    <rPh sb="6" eb="8">
      <t>ヨウコウ</t>
    </rPh>
    <rPh sb="8" eb="9">
      <t>ダイ</t>
    </rPh>
    <rPh sb="11" eb="12">
      <t>ジョウ</t>
    </rPh>
    <rPh sb="13" eb="16">
      <t>ボウリョクダン</t>
    </rPh>
    <rPh sb="17" eb="19">
      <t>ハイジョ</t>
    </rPh>
    <rPh sb="21" eb="22">
      <t>カカ</t>
    </rPh>
    <phoneticPr fontId="3"/>
  </si>
  <si>
    <r>
      <t xml:space="preserve">経費の内容
</t>
    </r>
    <r>
      <rPr>
        <sz val="8"/>
        <color theme="1"/>
        <rFont val="ＭＳ Ｐ明朝"/>
        <family val="1"/>
        <charset val="128"/>
      </rPr>
      <t>（その他を選択した場合は必ず入力すること）</t>
    </r>
    <rPh sb="0" eb="2">
      <t>ケイヒ</t>
    </rPh>
    <rPh sb="3" eb="5">
      <t>ナイヨウ</t>
    </rPh>
    <rPh sb="9" eb="10">
      <t>タ</t>
    </rPh>
    <rPh sb="11" eb="13">
      <t>センタク</t>
    </rPh>
    <rPh sb="15" eb="17">
      <t>バアイ</t>
    </rPh>
    <rPh sb="18" eb="19">
      <t>カナラ</t>
    </rPh>
    <rPh sb="20" eb="22">
      <t>ニュウリョク</t>
    </rPh>
    <phoneticPr fontId="3"/>
  </si>
  <si>
    <t>燃料費（ガソリン代等）</t>
    <rPh sb="0" eb="3">
      <t>ネンリョウヒ</t>
    </rPh>
    <rPh sb="8" eb="9">
      <t>ダイ</t>
    </rPh>
    <rPh sb="9" eb="10">
      <t>トウ</t>
    </rPh>
    <phoneticPr fontId="3"/>
  </si>
  <si>
    <t>食材料費</t>
    <rPh sb="0" eb="1">
      <t>ショク</t>
    </rPh>
    <rPh sb="1" eb="4">
      <t>ザイリョウヒ</t>
    </rPh>
    <phoneticPr fontId="3"/>
  </si>
  <si>
    <t>別表２　事業所・施設別申請額一覧</t>
    <rPh sb="0" eb="2">
      <t>ベッピョウ</t>
    </rPh>
    <rPh sb="4" eb="7">
      <t>ジギョウショ</t>
    </rPh>
    <rPh sb="8" eb="11">
      <t>シセツベツ</t>
    </rPh>
    <rPh sb="11" eb="14">
      <t>シンセイガク</t>
    </rPh>
    <rPh sb="14" eb="16">
      <t>イチラン</t>
    </rPh>
    <phoneticPr fontId="3"/>
  </si>
  <si>
    <t>光熱費（ガス代）</t>
    <rPh sb="0" eb="3">
      <t>コウネツヒ</t>
    </rPh>
    <rPh sb="6" eb="7">
      <t>ダイ</t>
    </rPh>
    <phoneticPr fontId="3"/>
  </si>
  <si>
    <t>　この補助金と重複して受ける補助金等がある場合、その補助金等を控除して申請している。</t>
    <rPh sb="3" eb="5">
      <t>ホジョ</t>
    </rPh>
    <rPh sb="7" eb="9">
      <t>チョウフク</t>
    </rPh>
    <rPh sb="11" eb="12">
      <t>ウ</t>
    </rPh>
    <rPh sb="14" eb="16">
      <t>ホジョ</t>
    </rPh>
    <rPh sb="16" eb="17">
      <t>キン</t>
    </rPh>
    <rPh sb="17" eb="18">
      <t>トウ</t>
    </rPh>
    <rPh sb="21" eb="23">
      <t>バアイ</t>
    </rPh>
    <rPh sb="26" eb="29">
      <t>ホジョキン</t>
    </rPh>
    <rPh sb="29" eb="30">
      <t>トウ</t>
    </rPh>
    <rPh sb="31" eb="33">
      <t>コウジョ</t>
    </rPh>
    <rPh sb="35" eb="37">
      <t>シンセイ</t>
    </rPh>
    <phoneticPr fontId="3"/>
  </si>
  <si>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3"/>
  </si>
  <si>
    <t>（自動計算欄）（自動計算欄）</t>
    <phoneticPr fontId="3"/>
  </si>
  <si>
    <t>（入力欄）</t>
    <phoneticPr fontId="3"/>
  </si>
  <si>
    <t>（自動計算欄）</t>
    <phoneticPr fontId="3"/>
  </si>
  <si>
    <t>-</t>
    <phoneticPr fontId="3"/>
  </si>
  <si>
    <r>
      <t xml:space="preserve">所要額
（A-B-C）
</t>
    </r>
    <r>
      <rPr>
        <sz val="8"/>
        <color theme="1"/>
        <rFont val="ＭＳ Ｐ明朝"/>
        <family val="1"/>
        <charset val="128"/>
      </rPr>
      <t>※所要額の計算がマイナスになる場合、所要額は「0」と表示されます。</t>
    </r>
    <rPh sb="0" eb="3">
      <t>ショヨウガク</t>
    </rPh>
    <rPh sb="14" eb="17">
      <t>ショヨウガク</t>
    </rPh>
    <rPh sb="18" eb="20">
      <t>ケイサン</t>
    </rPh>
    <rPh sb="28" eb="30">
      <t>バアイ</t>
    </rPh>
    <rPh sb="31" eb="34">
      <t>ショヨウガク</t>
    </rPh>
    <rPh sb="39" eb="41">
      <t>ヒョウジ</t>
    </rPh>
    <phoneticPr fontId="3"/>
  </si>
  <si>
    <t>新規指定・許可・届出の年月</t>
    <rPh sb="0" eb="2">
      <t>シンキ</t>
    </rPh>
    <rPh sb="2" eb="4">
      <t>シテイ</t>
    </rPh>
    <rPh sb="5" eb="7">
      <t>キョカ</t>
    </rPh>
    <rPh sb="8" eb="9">
      <t>トド</t>
    </rPh>
    <rPh sb="9" eb="10">
      <t>デ</t>
    </rPh>
    <rPh sb="11" eb="12">
      <t>ネン</t>
    </rPh>
    <rPh sb="12" eb="13">
      <t>ツキ</t>
    </rPh>
    <phoneticPr fontId="3"/>
  </si>
  <si>
    <t>上記の事業規模縮小の内容</t>
    <rPh sb="0" eb="2">
      <t>ジョウキ</t>
    </rPh>
    <rPh sb="3" eb="5">
      <t>ジギョウ</t>
    </rPh>
    <rPh sb="5" eb="7">
      <t>キボ</t>
    </rPh>
    <rPh sb="7" eb="9">
      <t>シュクショウ</t>
    </rPh>
    <rPh sb="10" eb="12">
      <t>ナイヨウ</t>
    </rPh>
    <phoneticPr fontId="3"/>
  </si>
  <si>
    <t>介護職員等の人員不足に伴い利用者数を削減したため</t>
    <phoneticPr fontId="3"/>
  </si>
  <si>
    <t>職員一人当たりの被介護者の数を減らし、サービスの充実を図ったため</t>
    <phoneticPr fontId="3"/>
  </si>
  <si>
    <t>その他（別途、理由書（任意様式）を提出してください。）</t>
    <phoneticPr fontId="3"/>
  </si>
  <si>
    <t>申請額(d)</t>
    <rPh sb="0" eb="3">
      <t>シンセイガク</t>
    </rPh>
    <phoneticPr fontId="3"/>
  </si>
  <si>
    <t>令和4年度と比較し、事業規模の縮小（利用者数の縮減等）を行った事業所</t>
    <phoneticPr fontId="3"/>
  </si>
  <si>
    <r>
      <rPr>
        <sz val="8"/>
        <color theme="1"/>
        <rFont val="ＭＳ 明朝"/>
        <family val="1"/>
        <charset val="128"/>
      </rPr>
      <t>令和6年度月数</t>
    </r>
    <r>
      <rPr>
        <sz val="6"/>
        <color theme="1"/>
        <rFont val="ＭＳ 明朝"/>
        <family val="1"/>
        <charset val="128"/>
      </rPr>
      <t xml:space="preserve">
（新規指定日～令和7年3月）</t>
    </r>
    <rPh sb="18" eb="19">
      <t>ネン</t>
    </rPh>
    <phoneticPr fontId="3"/>
  </si>
  <si>
    <r>
      <rPr>
        <sz val="8"/>
        <color theme="1"/>
        <rFont val="ＭＳ 明朝"/>
        <family val="1"/>
        <charset val="128"/>
      </rPr>
      <t>令和4年度月数</t>
    </r>
    <r>
      <rPr>
        <sz val="6"/>
        <color theme="1"/>
        <rFont val="ＭＳ 明朝"/>
        <family val="1"/>
        <charset val="128"/>
      </rPr>
      <t xml:space="preserve">
（新規指定日～令和5年3月）</t>
    </r>
    <phoneticPr fontId="3"/>
  </si>
  <si>
    <t>令和6年４月～令和7年3月に要する経費</t>
    <rPh sb="0" eb="2">
      <t>レイワ</t>
    </rPh>
    <rPh sb="3" eb="4">
      <t>ネン</t>
    </rPh>
    <rPh sb="5" eb="6">
      <t>ガツ</t>
    </rPh>
    <rPh sb="7" eb="9">
      <t>レイワ</t>
    </rPh>
    <rPh sb="10" eb="11">
      <t>ネン</t>
    </rPh>
    <rPh sb="12" eb="13">
      <t>ガツ</t>
    </rPh>
    <rPh sb="14" eb="15">
      <t>ヨウ</t>
    </rPh>
    <rPh sb="17" eb="19">
      <t>ケイヒ</t>
    </rPh>
    <phoneticPr fontId="3"/>
  </si>
  <si>
    <t>令和6年4月(注1)から令和7年3月までの積算額(A)</t>
    <rPh sb="0" eb="2">
      <t>レイワ</t>
    </rPh>
    <rPh sb="3" eb="4">
      <t>ネン</t>
    </rPh>
    <rPh sb="5" eb="6">
      <t>ガツ</t>
    </rPh>
    <rPh sb="7" eb="8">
      <t>チュウ</t>
    </rPh>
    <rPh sb="12" eb="14">
      <t>レイワ</t>
    </rPh>
    <rPh sb="15" eb="16">
      <t>ネン</t>
    </rPh>
    <rPh sb="17" eb="18">
      <t>ガツ</t>
    </rPh>
    <rPh sb="21" eb="23">
      <t>セキサン</t>
    </rPh>
    <rPh sb="23" eb="24">
      <t>ガク</t>
    </rPh>
    <phoneticPr fontId="3"/>
  </si>
  <si>
    <t xml:space="preserve">令和6年4月(注1)から令和7年3月までの実績額(a) </t>
    <rPh sb="0" eb="2">
      <t>レイワ</t>
    </rPh>
    <rPh sb="3" eb="4">
      <t>ネン</t>
    </rPh>
    <rPh sb="5" eb="6">
      <t>ガツ</t>
    </rPh>
    <rPh sb="7" eb="8">
      <t>チュウ</t>
    </rPh>
    <rPh sb="12" eb="14">
      <t>レイワ</t>
    </rPh>
    <rPh sb="15" eb="16">
      <t>ネン</t>
    </rPh>
    <rPh sb="17" eb="18">
      <t>ガツ</t>
    </rPh>
    <rPh sb="21" eb="24">
      <t>ジッセキガク</t>
    </rPh>
    <phoneticPr fontId="3"/>
  </si>
  <si>
    <t>令和4年4月(注2)から令和5年3月までの積算額(B)</t>
    <rPh sb="0" eb="2">
      <t>レイワ</t>
    </rPh>
    <rPh sb="3" eb="4">
      <t>ネン</t>
    </rPh>
    <rPh sb="5" eb="6">
      <t>ガツ</t>
    </rPh>
    <rPh sb="7" eb="8">
      <t>チュウ</t>
    </rPh>
    <rPh sb="12" eb="14">
      <t>レイワ</t>
    </rPh>
    <rPh sb="15" eb="16">
      <t>ネン</t>
    </rPh>
    <rPh sb="17" eb="18">
      <t>ガツ</t>
    </rPh>
    <rPh sb="21" eb="23">
      <t>セキサン</t>
    </rPh>
    <rPh sb="23" eb="24">
      <t>ガク</t>
    </rPh>
    <phoneticPr fontId="3"/>
  </si>
  <si>
    <t>令和4年4月(注2)から令和5年3月までの実績額(b)</t>
    <rPh sb="0" eb="2">
      <t>レイワ</t>
    </rPh>
    <rPh sb="3" eb="4">
      <t>ネン</t>
    </rPh>
    <rPh sb="5" eb="6">
      <t>ガツ</t>
    </rPh>
    <rPh sb="7" eb="8">
      <t>チュウ</t>
    </rPh>
    <rPh sb="12" eb="14">
      <t>レイワ</t>
    </rPh>
    <rPh sb="15" eb="16">
      <t>ネン</t>
    </rPh>
    <rPh sb="17" eb="18">
      <t>ガツ</t>
    </rPh>
    <rPh sb="21" eb="24">
      <t>ジッセキガク</t>
    </rPh>
    <phoneticPr fontId="3"/>
  </si>
  <si>
    <t>令和4年4月～令和5年3月に要した経費</t>
    <rPh sb="0" eb="2">
      <t>レイワ</t>
    </rPh>
    <rPh sb="3" eb="4">
      <t>ネン</t>
    </rPh>
    <rPh sb="5" eb="6">
      <t>ガツ</t>
    </rPh>
    <rPh sb="7" eb="9">
      <t>レイワ</t>
    </rPh>
    <rPh sb="10" eb="11">
      <t>ネン</t>
    </rPh>
    <rPh sb="12" eb="13">
      <t>ガツ</t>
    </rPh>
    <rPh sb="14" eb="15">
      <t>ヨウ</t>
    </rPh>
    <rPh sb="17" eb="19">
      <t>ケイヒ</t>
    </rPh>
    <phoneticPr fontId="3"/>
  </si>
  <si>
    <t>令和6年度に他市町村等が実施する物価高騰支援の申請額又は交付額（C）　</t>
    <rPh sb="0" eb="2">
      <t>レイワ</t>
    </rPh>
    <rPh sb="3" eb="5">
      <t>ネンド</t>
    </rPh>
    <rPh sb="6" eb="7">
      <t>タ</t>
    </rPh>
    <rPh sb="7" eb="10">
      <t>シチョウソン</t>
    </rPh>
    <rPh sb="10" eb="11">
      <t>トウ</t>
    </rPh>
    <rPh sb="12" eb="14">
      <t>ジッシ</t>
    </rPh>
    <rPh sb="16" eb="18">
      <t>ブッカ</t>
    </rPh>
    <rPh sb="18" eb="20">
      <t>コウトウ</t>
    </rPh>
    <rPh sb="20" eb="22">
      <t>シエン</t>
    </rPh>
    <rPh sb="23" eb="25">
      <t>シンセイ</t>
    </rPh>
    <rPh sb="25" eb="26">
      <t>ガク</t>
    </rPh>
    <rPh sb="26" eb="27">
      <t>マタ</t>
    </rPh>
    <rPh sb="28" eb="31">
      <t>コウフガク</t>
    </rPh>
    <phoneticPr fontId="3"/>
  </si>
  <si>
    <t>令和４年４月以前</t>
    <rPh sb="0" eb="2">
      <t>レイワ</t>
    </rPh>
    <rPh sb="3" eb="4">
      <t>ネン</t>
    </rPh>
    <rPh sb="5" eb="6">
      <t>ガツ</t>
    </rPh>
    <rPh sb="6" eb="8">
      <t>イゼン</t>
    </rPh>
    <phoneticPr fontId="3"/>
  </si>
  <si>
    <t>令和４年５月</t>
    <rPh sb="0" eb="2">
      <t>レイワ</t>
    </rPh>
    <rPh sb="3" eb="4">
      <t>ネン</t>
    </rPh>
    <rPh sb="5" eb="6">
      <t>ガツ</t>
    </rPh>
    <phoneticPr fontId="3"/>
  </si>
  <si>
    <t>令和４年６月</t>
    <rPh sb="0" eb="2">
      <t>レイワ</t>
    </rPh>
    <rPh sb="3" eb="4">
      <t>ネン</t>
    </rPh>
    <rPh sb="5" eb="6">
      <t>ガツ</t>
    </rPh>
    <phoneticPr fontId="3"/>
  </si>
  <si>
    <t>令和４年７月</t>
    <rPh sb="0" eb="2">
      <t>レイワ</t>
    </rPh>
    <rPh sb="3" eb="4">
      <t>ネン</t>
    </rPh>
    <rPh sb="5" eb="6">
      <t>ガツ</t>
    </rPh>
    <phoneticPr fontId="3"/>
  </si>
  <si>
    <t>令和４年８月</t>
    <rPh sb="0" eb="2">
      <t>レイワ</t>
    </rPh>
    <rPh sb="3" eb="4">
      <t>ネン</t>
    </rPh>
    <rPh sb="5" eb="6">
      <t>ガツ</t>
    </rPh>
    <phoneticPr fontId="3"/>
  </si>
  <si>
    <t>令和４年９月</t>
    <rPh sb="0" eb="2">
      <t>レイワ</t>
    </rPh>
    <rPh sb="3" eb="4">
      <t>ネン</t>
    </rPh>
    <rPh sb="5" eb="6">
      <t>ガツ</t>
    </rPh>
    <phoneticPr fontId="3"/>
  </si>
  <si>
    <t>令和４年１０月</t>
    <rPh sb="0" eb="2">
      <t>レイワ</t>
    </rPh>
    <rPh sb="3" eb="4">
      <t>ネン</t>
    </rPh>
    <rPh sb="6" eb="7">
      <t>ガツ</t>
    </rPh>
    <phoneticPr fontId="3"/>
  </si>
  <si>
    <t>令和４年１１月</t>
    <rPh sb="0" eb="2">
      <t>レイワ</t>
    </rPh>
    <rPh sb="5" eb="6">
      <t>ガツ</t>
    </rPh>
    <phoneticPr fontId="3"/>
  </si>
  <si>
    <t>令和４年１２月</t>
    <rPh sb="0" eb="2">
      <t>レイワ</t>
    </rPh>
    <rPh sb="3" eb="4">
      <t>ネン</t>
    </rPh>
    <rPh sb="6" eb="7">
      <t>ガツ</t>
    </rPh>
    <phoneticPr fontId="3"/>
  </si>
  <si>
    <t>令和５年１月</t>
    <rPh sb="0" eb="2">
      <t>レイワ</t>
    </rPh>
    <rPh sb="3" eb="4">
      <t>ネン</t>
    </rPh>
    <rPh sb="5" eb="6">
      <t>ガツ</t>
    </rPh>
    <phoneticPr fontId="3"/>
  </si>
  <si>
    <t>令和５年２月</t>
    <rPh sb="0" eb="2">
      <t>レイワ</t>
    </rPh>
    <rPh sb="3" eb="4">
      <t>ネン</t>
    </rPh>
    <rPh sb="5" eb="6">
      <t>ガツ</t>
    </rPh>
    <phoneticPr fontId="3"/>
  </si>
  <si>
    <t>令和５年３月</t>
    <rPh sb="0" eb="2">
      <t>レイワ</t>
    </rPh>
    <rPh sb="3" eb="4">
      <t>ネン</t>
    </rPh>
    <rPh sb="5" eb="6">
      <t>ガツ</t>
    </rPh>
    <phoneticPr fontId="3"/>
  </si>
  <si>
    <t>令和６年４月</t>
    <rPh sb="0" eb="2">
      <t>レイワ</t>
    </rPh>
    <rPh sb="3" eb="4">
      <t>ネン</t>
    </rPh>
    <rPh sb="5" eb="6">
      <t>ガツ</t>
    </rPh>
    <phoneticPr fontId="3"/>
  </si>
  <si>
    <t>令和６年５月</t>
    <rPh sb="0" eb="2">
      <t>レイワ</t>
    </rPh>
    <rPh sb="3" eb="4">
      <t>ネン</t>
    </rPh>
    <rPh sb="5" eb="6">
      <t>ガツ</t>
    </rPh>
    <phoneticPr fontId="3"/>
  </si>
  <si>
    <t>令和６年６月</t>
    <rPh sb="0" eb="2">
      <t>レイワ</t>
    </rPh>
    <rPh sb="3" eb="4">
      <t>ネン</t>
    </rPh>
    <rPh sb="5" eb="6">
      <t>ガツ</t>
    </rPh>
    <phoneticPr fontId="3"/>
  </si>
  <si>
    <t>令和６年７月</t>
    <rPh sb="0" eb="2">
      <t>レイワ</t>
    </rPh>
    <rPh sb="3" eb="4">
      <t>ネン</t>
    </rPh>
    <rPh sb="5" eb="6">
      <t>ガツ</t>
    </rPh>
    <phoneticPr fontId="3"/>
  </si>
  <si>
    <t>令和６年８月</t>
    <rPh sb="0" eb="2">
      <t>レイワ</t>
    </rPh>
    <rPh sb="3" eb="4">
      <t>ネン</t>
    </rPh>
    <rPh sb="5" eb="6">
      <t>ガツ</t>
    </rPh>
    <phoneticPr fontId="3"/>
  </si>
  <si>
    <t>令和６年９月</t>
    <rPh sb="0" eb="2">
      <t>レイワ</t>
    </rPh>
    <rPh sb="3" eb="4">
      <t>ネン</t>
    </rPh>
    <rPh sb="5" eb="6">
      <t>ガツ</t>
    </rPh>
    <phoneticPr fontId="3"/>
  </si>
  <si>
    <t>令和６年１０月</t>
    <rPh sb="0" eb="2">
      <t>レイワ</t>
    </rPh>
    <rPh sb="3" eb="4">
      <t>ネン</t>
    </rPh>
    <rPh sb="6" eb="7">
      <t>ガツ</t>
    </rPh>
    <phoneticPr fontId="3"/>
  </si>
  <si>
    <t>令和６年１１月</t>
    <rPh sb="0" eb="2">
      <t>レイワ</t>
    </rPh>
    <rPh sb="3" eb="4">
      <t>ネン</t>
    </rPh>
    <rPh sb="6" eb="7">
      <t>ガツ</t>
    </rPh>
    <phoneticPr fontId="3"/>
  </si>
  <si>
    <t>令和６年１２月</t>
    <rPh sb="0" eb="2">
      <t>レイワ</t>
    </rPh>
    <rPh sb="3" eb="4">
      <t>ネン</t>
    </rPh>
    <rPh sb="6" eb="7">
      <t>ガツ</t>
    </rPh>
    <phoneticPr fontId="3"/>
  </si>
  <si>
    <t>令和７年１月</t>
    <rPh sb="0" eb="2">
      <t>レイワ</t>
    </rPh>
    <rPh sb="3" eb="4">
      <t>ネン</t>
    </rPh>
    <rPh sb="5" eb="6">
      <t>ガツ</t>
    </rPh>
    <phoneticPr fontId="3"/>
  </si>
  <si>
    <t>令和７年２月</t>
    <rPh sb="0" eb="2">
      <t>レイワ</t>
    </rPh>
    <rPh sb="3" eb="4">
      <t>ネン</t>
    </rPh>
    <rPh sb="5" eb="6">
      <t>ガツ</t>
    </rPh>
    <phoneticPr fontId="3"/>
  </si>
  <si>
    <t>令和７年３月</t>
    <rPh sb="0" eb="2">
      <t>レイワ</t>
    </rPh>
    <rPh sb="3" eb="4">
      <t>ネン</t>
    </rPh>
    <rPh sb="5" eb="6">
      <t>ガツ</t>
    </rPh>
    <phoneticPr fontId="3"/>
  </si>
  <si>
    <t>R4月数</t>
    <rPh sb="2" eb="4">
      <t>ツキスウ</t>
    </rPh>
    <phoneticPr fontId="3"/>
  </si>
  <si>
    <t>R6月数</t>
    <rPh sb="2" eb="4">
      <t>ツキスウ</t>
    </rPh>
    <phoneticPr fontId="3"/>
  </si>
  <si>
    <t>令和５年４月</t>
    <rPh sb="0" eb="2">
      <t>レイワ</t>
    </rPh>
    <rPh sb="3" eb="4">
      <t>ネン</t>
    </rPh>
    <rPh sb="5" eb="6">
      <t>ガツ</t>
    </rPh>
    <phoneticPr fontId="3"/>
  </si>
  <si>
    <t>令和５年５月</t>
    <rPh sb="0" eb="2">
      <t>レイワ</t>
    </rPh>
    <rPh sb="3" eb="4">
      <t>ネン</t>
    </rPh>
    <rPh sb="5" eb="6">
      <t>ガツ</t>
    </rPh>
    <phoneticPr fontId="3"/>
  </si>
  <si>
    <t>令和５年６月</t>
    <rPh sb="0" eb="2">
      <t>レイワ</t>
    </rPh>
    <rPh sb="3" eb="4">
      <t>ネン</t>
    </rPh>
    <rPh sb="5" eb="6">
      <t>ガツ</t>
    </rPh>
    <phoneticPr fontId="3"/>
  </si>
  <si>
    <t>令和５年７月</t>
    <rPh sb="0" eb="2">
      <t>レイワ</t>
    </rPh>
    <rPh sb="3" eb="4">
      <t>ネン</t>
    </rPh>
    <rPh sb="5" eb="6">
      <t>ガツ</t>
    </rPh>
    <phoneticPr fontId="3"/>
  </si>
  <si>
    <t>令和５年８月</t>
    <rPh sb="0" eb="2">
      <t>レイワ</t>
    </rPh>
    <rPh sb="3" eb="4">
      <t>ネン</t>
    </rPh>
    <rPh sb="5" eb="6">
      <t>ガツ</t>
    </rPh>
    <phoneticPr fontId="3"/>
  </si>
  <si>
    <t>令和５年９月</t>
    <rPh sb="0" eb="2">
      <t>レイワ</t>
    </rPh>
    <rPh sb="3" eb="4">
      <t>ネン</t>
    </rPh>
    <rPh sb="5" eb="6">
      <t>ガツ</t>
    </rPh>
    <phoneticPr fontId="3"/>
  </si>
  <si>
    <t>令和５年１０月</t>
    <rPh sb="0" eb="2">
      <t>レイワ</t>
    </rPh>
    <rPh sb="3" eb="4">
      <t>ネン</t>
    </rPh>
    <rPh sb="6" eb="7">
      <t>ガツ</t>
    </rPh>
    <phoneticPr fontId="3"/>
  </si>
  <si>
    <t>令和５年１１月</t>
    <rPh sb="0" eb="2">
      <t>レイワ</t>
    </rPh>
    <rPh sb="3" eb="4">
      <t>ネン</t>
    </rPh>
    <rPh sb="6" eb="7">
      <t>ガツ</t>
    </rPh>
    <phoneticPr fontId="3"/>
  </si>
  <si>
    <t>令和５年１２月</t>
    <rPh sb="0" eb="2">
      <t>レイワ</t>
    </rPh>
    <rPh sb="3" eb="4">
      <t>ネン</t>
    </rPh>
    <rPh sb="6" eb="7">
      <t>ガツ</t>
    </rPh>
    <phoneticPr fontId="3"/>
  </si>
  <si>
    <t>令和６年１月</t>
    <rPh sb="0" eb="2">
      <t>レイワ</t>
    </rPh>
    <rPh sb="3" eb="4">
      <t>ネン</t>
    </rPh>
    <rPh sb="5" eb="6">
      <t>ガツ</t>
    </rPh>
    <phoneticPr fontId="3"/>
  </si>
  <si>
    <t>令和６年２月</t>
    <rPh sb="0" eb="2">
      <t>レイワ</t>
    </rPh>
    <rPh sb="3" eb="4">
      <t>ネン</t>
    </rPh>
    <rPh sb="5" eb="6">
      <t>ガツ</t>
    </rPh>
    <phoneticPr fontId="3"/>
  </si>
  <si>
    <t>令和６年３月</t>
    <rPh sb="0" eb="2">
      <t>レイワ</t>
    </rPh>
    <rPh sb="3" eb="4">
      <t>ネン</t>
    </rPh>
    <rPh sb="5" eb="6">
      <t>ガツ</t>
    </rPh>
    <phoneticPr fontId="3"/>
  </si>
  <si>
    <t>注１)令和６年５月以降に新規指定等を受けた事業所等は、新規指定等の月から令和７年３月までの実績額を入力し、その実績に基づいた積算となる。
注２)令和4年５月以降に新規指定等を受けた事業所等は、新規指定等の月から令和５年３月までの実績額を入力し、その実績に基づいた積算となる。</t>
    <rPh sb="0" eb="1">
      <t>チュウ</t>
    </rPh>
    <rPh sb="3" eb="5">
      <t>レイワ</t>
    </rPh>
    <rPh sb="6" eb="7">
      <t>ネン</t>
    </rPh>
    <rPh sb="8" eb="9">
      <t>ガツ</t>
    </rPh>
    <rPh sb="9" eb="11">
      <t>イコウ</t>
    </rPh>
    <rPh sb="12" eb="14">
      <t>シンキ</t>
    </rPh>
    <rPh sb="14" eb="16">
      <t>シテイ</t>
    </rPh>
    <rPh sb="16" eb="17">
      <t>トウ</t>
    </rPh>
    <rPh sb="18" eb="19">
      <t>ウ</t>
    </rPh>
    <rPh sb="21" eb="24">
      <t>ジギョウショ</t>
    </rPh>
    <rPh sb="24" eb="25">
      <t>トウ</t>
    </rPh>
    <rPh sb="27" eb="29">
      <t>シンキ</t>
    </rPh>
    <rPh sb="29" eb="31">
      <t>シテイ</t>
    </rPh>
    <rPh sb="31" eb="32">
      <t>トウ</t>
    </rPh>
    <rPh sb="33" eb="34">
      <t>ツキ</t>
    </rPh>
    <rPh sb="36" eb="38">
      <t>レイワ</t>
    </rPh>
    <rPh sb="39" eb="40">
      <t>ネン</t>
    </rPh>
    <rPh sb="41" eb="42">
      <t>ガツ</t>
    </rPh>
    <rPh sb="45" eb="48">
      <t>ジッセキガク</t>
    </rPh>
    <rPh sb="49" eb="51">
      <t>ニュウリョク</t>
    </rPh>
    <rPh sb="55" eb="57">
      <t>ジッセキ</t>
    </rPh>
    <rPh sb="58" eb="59">
      <t>モト</t>
    </rPh>
    <rPh sb="62" eb="64">
      <t>セキサン</t>
    </rPh>
    <phoneticPr fontId="3"/>
  </si>
  <si>
    <t>訪問系</t>
    <rPh sb="0" eb="2">
      <t>ホウモン</t>
    </rPh>
    <rPh sb="2" eb="3">
      <t>ケイ</t>
    </rPh>
    <phoneticPr fontId="3"/>
  </si>
  <si>
    <t>相談系</t>
    <rPh sb="0" eb="2">
      <t>ソウダン</t>
    </rPh>
    <rPh sb="2" eb="3">
      <t>ケイ</t>
    </rPh>
    <phoneticPr fontId="3"/>
  </si>
  <si>
    <t>入所系</t>
    <rPh sb="0" eb="2">
      <t>ニュウショ</t>
    </rPh>
    <rPh sb="2" eb="3">
      <t>ケイ</t>
    </rPh>
    <phoneticPr fontId="3"/>
  </si>
  <si>
    <t>施設入所支援</t>
    <rPh sb="0" eb="2">
      <t>シセツ</t>
    </rPh>
    <rPh sb="2" eb="4">
      <t>ニュウショ</t>
    </rPh>
    <rPh sb="4" eb="6">
      <t>シエン</t>
    </rPh>
    <phoneticPr fontId="3"/>
  </si>
  <si>
    <t>福祉型障害児入所施設</t>
    <rPh sb="0" eb="3">
      <t>フクシガタ</t>
    </rPh>
    <rPh sb="3" eb="6">
      <t>ショウガイジ</t>
    </rPh>
    <rPh sb="6" eb="8">
      <t>ニュウショ</t>
    </rPh>
    <rPh sb="8" eb="10">
      <t>シセツ</t>
    </rPh>
    <phoneticPr fontId="3"/>
  </si>
  <si>
    <t>医療型障害児入所施設</t>
    <rPh sb="0" eb="2">
      <t>イリョウ</t>
    </rPh>
    <rPh sb="2" eb="3">
      <t>ガタ</t>
    </rPh>
    <rPh sb="3" eb="6">
      <t>ショウガイジ</t>
    </rPh>
    <rPh sb="6" eb="8">
      <t>ニュウショ</t>
    </rPh>
    <rPh sb="8" eb="10">
      <t>シセツ</t>
    </rPh>
    <phoneticPr fontId="3"/>
  </si>
  <si>
    <t>生活介護</t>
    <rPh sb="0" eb="2">
      <t>セイカツ</t>
    </rPh>
    <rPh sb="2" eb="4">
      <t>カイゴ</t>
    </rPh>
    <phoneticPr fontId="3"/>
  </si>
  <si>
    <t>居宅介護</t>
    <phoneticPr fontId="3"/>
  </si>
  <si>
    <t>計画相談支援</t>
    <rPh sb="0" eb="2">
      <t>ケイカク</t>
    </rPh>
    <rPh sb="2" eb="4">
      <t>ソウダン</t>
    </rPh>
    <rPh sb="4" eb="6">
      <t>シエン</t>
    </rPh>
    <phoneticPr fontId="3"/>
  </si>
  <si>
    <t>短期入所</t>
    <rPh sb="0" eb="2">
      <t>タンキ</t>
    </rPh>
    <rPh sb="2" eb="4">
      <t>ニュウショ</t>
    </rPh>
    <phoneticPr fontId="3"/>
  </si>
  <si>
    <t>施設入所支援（定員49人以下）</t>
    <rPh sb="0" eb="2">
      <t>シセツ</t>
    </rPh>
    <rPh sb="2" eb="4">
      <t>ニュウショ</t>
    </rPh>
    <rPh sb="4" eb="6">
      <t>シエン</t>
    </rPh>
    <rPh sb="7" eb="9">
      <t>テイイン</t>
    </rPh>
    <rPh sb="11" eb="14">
      <t>ニンイカ</t>
    </rPh>
    <phoneticPr fontId="3"/>
  </si>
  <si>
    <t>福祉型障害児入所施設（定員49人以下）</t>
    <rPh sb="0" eb="3">
      <t>フクシガタ</t>
    </rPh>
    <rPh sb="3" eb="6">
      <t>ショウガイジ</t>
    </rPh>
    <rPh sb="6" eb="8">
      <t>ニュウショ</t>
    </rPh>
    <rPh sb="8" eb="10">
      <t>シセツ</t>
    </rPh>
    <rPh sb="11" eb="13">
      <t>テイイン</t>
    </rPh>
    <rPh sb="15" eb="18">
      <t>ニンイカ</t>
    </rPh>
    <phoneticPr fontId="3"/>
  </si>
  <si>
    <t>医療型障害児入所施設（定員49人以下）</t>
    <rPh sb="0" eb="10">
      <t>イリョウガタショウガイジニュウショシセツ</t>
    </rPh>
    <rPh sb="11" eb="13">
      <t>テイイン</t>
    </rPh>
    <rPh sb="15" eb="18">
      <t>ニンイカ</t>
    </rPh>
    <phoneticPr fontId="3"/>
  </si>
  <si>
    <t>自立訓練</t>
    <rPh sb="0" eb="2">
      <t>ジリツ</t>
    </rPh>
    <rPh sb="2" eb="4">
      <t>クンレン</t>
    </rPh>
    <phoneticPr fontId="3"/>
  </si>
  <si>
    <t>重度訪問介護</t>
    <rPh sb="0" eb="2">
      <t>ジュウド</t>
    </rPh>
    <rPh sb="2" eb="4">
      <t>ホウモン</t>
    </rPh>
    <rPh sb="4" eb="6">
      <t>カイゴ</t>
    </rPh>
    <phoneticPr fontId="3"/>
  </si>
  <si>
    <t>地域移行支援</t>
    <rPh sb="0" eb="2">
      <t>チイキ</t>
    </rPh>
    <rPh sb="2" eb="4">
      <t>イコウ</t>
    </rPh>
    <rPh sb="4" eb="6">
      <t>シエン</t>
    </rPh>
    <phoneticPr fontId="3"/>
  </si>
  <si>
    <t>共同生活援助</t>
    <rPh sb="0" eb="2">
      <t>キョウドウ</t>
    </rPh>
    <rPh sb="2" eb="4">
      <t>セイカツ</t>
    </rPh>
    <rPh sb="4" eb="6">
      <t>エンジョ</t>
    </rPh>
    <phoneticPr fontId="3"/>
  </si>
  <si>
    <t>施設入所支援（定員50人以上）</t>
    <rPh sb="0" eb="2">
      <t>シセツ</t>
    </rPh>
    <rPh sb="2" eb="4">
      <t>ニュウショ</t>
    </rPh>
    <rPh sb="4" eb="6">
      <t>シエン</t>
    </rPh>
    <rPh sb="7" eb="9">
      <t>テイイン</t>
    </rPh>
    <rPh sb="11" eb="12">
      <t>ニン</t>
    </rPh>
    <rPh sb="12" eb="14">
      <t>イジョウ</t>
    </rPh>
    <phoneticPr fontId="3"/>
  </si>
  <si>
    <t>福祉型障害児入所施設（定員50人以上）</t>
    <rPh sb="0" eb="3">
      <t>フクシガタ</t>
    </rPh>
    <rPh sb="3" eb="6">
      <t>ショウガイジ</t>
    </rPh>
    <rPh sb="6" eb="8">
      <t>ニュウショ</t>
    </rPh>
    <rPh sb="8" eb="10">
      <t>シセツ</t>
    </rPh>
    <rPh sb="11" eb="13">
      <t>テイイン</t>
    </rPh>
    <rPh sb="15" eb="16">
      <t>ニン</t>
    </rPh>
    <rPh sb="16" eb="18">
      <t>イジョウ</t>
    </rPh>
    <phoneticPr fontId="3"/>
  </si>
  <si>
    <t>医療型障害児入所施設（定員50人以上）</t>
    <rPh sb="0" eb="10">
      <t>イリョウガタショウガイジニュウショシセツ</t>
    </rPh>
    <rPh sb="11" eb="13">
      <t>テイイン</t>
    </rPh>
    <rPh sb="15" eb="16">
      <t>ニン</t>
    </rPh>
    <rPh sb="16" eb="18">
      <t>イジョウ</t>
    </rPh>
    <phoneticPr fontId="3"/>
  </si>
  <si>
    <t>就労移行支援</t>
    <rPh sb="0" eb="2">
      <t>シュウロウ</t>
    </rPh>
    <rPh sb="2" eb="4">
      <t>イコウ</t>
    </rPh>
    <rPh sb="4" eb="6">
      <t>シエン</t>
    </rPh>
    <phoneticPr fontId="3"/>
  </si>
  <si>
    <t>同行援護</t>
    <rPh sb="0" eb="2">
      <t>ドウコウ</t>
    </rPh>
    <rPh sb="2" eb="4">
      <t>エンゴ</t>
    </rPh>
    <phoneticPr fontId="3"/>
  </si>
  <si>
    <t>地域定着支援</t>
    <rPh sb="0" eb="2">
      <t>チイキ</t>
    </rPh>
    <rPh sb="2" eb="4">
      <t>テイチャク</t>
    </rPh>
    <rPh sb="4" eb="6">
      <t>シエン</t>
    </rPh>
    <phoneticPr fontId="3"/>
  </si>
  <si>
    <t>宿泊型自立訓練</t>
    <rPh sb="0" eb="7">
      <t>シュクハクガタジリツクンレン</t>
    </rPh>
    <phoneticPr fontId="3"/>
  </si>
  <si>
    <t>就労継続支援Ａ型</t>
    <rPh sb="0" eb="6">
      <t>シュウロウケイゾクシエン</t>
    </rPh>
    <rPh sb="7" eb="8">
      <t>ガタ</t>
    </rPh>
    <phoneticPr fontId="3"/>
  </si>
  <si>
    <t>行動援護</t>
    <rPh sb="0" eb="2">
      <t>コウドウ</t>
    </rPh>
    <rPh sb="2" eb="4">
      <t>エンゴ</t>
    </rPh>
    <phoneticPr fontId="3"/>
  </si>
  <si>
    <t>障害児相談支援</t>
    <rPh sb="0" eb="3">
      <t>ショウガイジ</t>
    </rPh>
    <rPh sb="3" eb="5">
      <t>ソウダン</t>
    </rPh>
    <rPh sb="5" eb="7">
      <t>シエン</t>
    </rPh>
    <phoneticPr fontId="3"/>
  </si>
  <si>
    <t>就労継続支援Ｂ型</t>
    <rPh sb="0" eb="6">
      <t>シュウロウケイゾクシエン</t>
    </rPh>
    <rPh sb="7" eb="8">
      <t>ガタ</t>
    </rPh>
    <phoneticPr fontId="3"/>
  </si>
  <si>
    <t>保育所等訪問支援</t>
    <rPh sb="0" eb="3">
      <t>ホイクショ</t>
    </rPh>
    <rPh sb="3" eb="4">
      <t>トウ</t>
    </rPh>
    <rPh sb="4" eb="6">
      <t>ホウモン</t>
    </rPh>
    <rPh sb="6" eb="8">
      <t>シエン</t>
    </rPh>
    <phoneticPr fontId="3"/>
  </si>
  <si>
    <t>児童発達支援</t>
    <rPh sb="0" eb="2">
      <t>ジドウ</t>
    </rPh>
    <rPh sb="2" eb="4">
      <t>ハッタツ</t>
    </rPh>
    <rPh sb="4" eb="6">
      <t>シエン</t>
    </rPh>
    <phoneticPr fontId="3"/>
  </si>
  <si>
    <t>居宅訪問型児童発達支援</t>
    <rPh sb="0" eb="2">
      <t>キョタク</t>
    </rPh>
    <rPh sb="2" eb="5">
      <t>ホウモンガタ</t>
    </rPh>
    <rPh sb="5" eb="7">
      <t>ジドウ</t>
    </rPh>
    <rPh sb="7" eb="9">
      <t>ハッタツ</t>
    </rPh>
    <rPh sb="9" eb="11">
      <t>シエン</t>
    </rPh>
    <phoneticPr fontId="3"/>
  </si>
  <si>
    <t>医療型児童発達支援</t>
    <rPh sb="0" eb="2">
      <t>イリョウ</t>
    </rPh>
    <rPh sb="2" eb="3">
      <t>ガタ</t>
    </rPh>
    <rPh sb="3" eb="5">
      <t>ジドウ</t>
    </rPh>
    <rPh sb="5" eb="7">
      <t>ハッタツ</t>
    </rPh>
    <rPh sb="7" eb="9">
      <t>シエン</t>
    </rPh>
    <phoneticPr fontId="3"/>
  </si>
  <si>
    <t>自立生活援助</t>
    <rPh sb="0" eb="2">
      <t>ジリツ</t>
    </rPh>
    <rPh sb="2" eb="4">
      <t>セイカツ</t>
    </rPh>
    <rPh sb="4" eb="6">
      <t>エンジョ</t>
    </rPh>
    <phoneticPr fontId="3"/>
  </si>
  <si>
    <t>放課後等デイサービス</t>
    <rPh sb="0" eb="3">
      <t>ホウカゴ</t>
    </rPh>
    <rPh sb="3" eb="4">
      <t>トウ</t>
    </rPh>
    <phoneticPr fontId="3"/>
  </si>
  <si>
    <t>就労定着支援</t>
    <rPh sb="0" eb="2">
      <t>シュウロウ</t>
    </rPh>
    <rPh sb="2" eb="4">
      <t>テイチャク</t>
    </rPh>
    <rPh sb="4" eb="6">
      <t>シエン</t>
    </rPh>
    <phoneticPr fontId="3"/>
  </si>
  <si>
    <t>光熱費（電気代）</t>
    <rPh sb="0" eb="3">
      <t>コウネツヒ</t>
    </rPh>
    <rPh sb="4" eb="7">
      <t>デンキダイ</t>
    </rPh>
    <phoneticPr fontId="3"/>
  </si>
  <si>
    <t>児童発達支援</t>
    <rPh sb="0" eb="6">
      <t>ジドウハッタツシエン</t>
    </rPh>
    <phoneticPr fontId="3"/>
  </si>
  <si>
    <t>医療型児童発達支援</t>
    <rPh sb="0" eb="9">
      <t>イリョウガタジドウハッタツシエン</t>
    </rPh>
    <phoneticPr fontId="3"/>
  </si>
  <si>
    <t>放課後等デイサービス</t>
    <rPh sb="0" eb="4">
      <t>ホウカゴトウ</t>
    </rPh>
    <phoneticPr fontId="3"/>
  </si>
  <si>
    <t>居宅介護</t>
    <rPh sb="0" eb="2">
      <t>キョタク</t>
    </rPh>
    <rPh sb="2" eb="4">
      <t>カイゴ</t>
    </rPh>
    <phoneticPr fontId="3"/>
  </si>
  <si>
    <t>同行援護</t>
    <rPh sb="0" eb="4">
      <t>ドウコウエンゴ</t>
    </rPh>
    <phoneticPr fontId="3"/>
  </si>
  <si>
    <t>行動援護</t>
    <rPh sb="0" eb="4">
      <t>コウドウエンゴ</t>
    </rPh>
    <phoneticPr fontId="3"/>
  </si>
  <si>
    <t>保育所等訪問支援</t>
    <rPh sb="0" eb="8">
      <t>ホイクショトウホウモンシエン</t>
    </rPh>
    <phoneticPr fontId="3"/>
  </si>
  <si>
    <t>居宅訪問型児童発達支援</t>
    <rPh sb="0" eb="2">
      <t>キョタク</t>
    </rPh>
    <rPh sb="2" eb="11">
      <t>ホウモンガタジドウハッタツシエン</t>
    </rPh>
    <phoneticPr fontId="3"/>
  </si>
  <si>
    <t>計画相談支援</t>
    <rPh sb="0" eb="6">
      <t>ケイカクソウダンシエン</t>
    </rPh>
    <phoneticPr fontId="3"/>
  </si>
  <si>
    <t>地域移行支援</t>
    <rPh sb="0" eb="6">
      <t>チイキイコウシエン</t>
    </rPh>
    <phoneticPr fontId="3"/>
  </si>
  <si>
    <t>地域定着支援</t>
    <rPh sb="0" eb="6">
      <t>チイキテイチャクシエン</t>
    </rPh>
    <phoneticPr fontId="3"/>
  </si>
  <si>
    <t>短期入所</t>
    <rPh sb="0" eb="4">
      <t>タンキニュウショ</t>
    </rPh>
    <phoneticPr fontId="3"/>
  </si>
  <si>
    <t>共同生活援助</t>
    <rPh sb="0" eb="6">
      <t>キョウドウセイカツエンジョ</t>
    </rPh>
    <phoneticPr fontId="3"/>
  </si>
  <si>
    <t>施設入所支援（定員49人以下）</t>
    <rPh sb="0" eb="6">
      <t>シセツニュウショシエン</t>
    </rPh>
    <rPh sb="7" eb="9">
      <t>テイイン</t>
    </rPh>
    <rPh sb="11" eb="14">
      <t>ニンイカ</t>
    </rPh>
    <phoneticPr fontId="3"/>
  </si>
  <si>
    <t>施設入所支援（定員50人以上）</t>
    <rPh sb="0" eb="6">
      <t>シセツニュウショシエン</t>
    </rPh>
    <rPh sb="7" eb="9">
      <t>テイイン</t>
    </rPh>
    <rPh sb="11" eb="12">
      <t>ニン</t>
    </rPh>
    <rPh sb="12" eb="14">
      <t>イジョウ</t>
    </rPh>
    <phoneticPr fontId="3"/>
  </si>
  <si>
    <t>福祉型障害児入所施設（定員49人以下）</t>
    <rPh sb="0" eb="3">
      <t>フクシガタ</t>
    </rPh>
    <rPh sb="3" eb="5">
      <t>ショウガイ</t>
    </rPh>
    <rPh sb="5" eb="6">
      <t>ジ</t>
    </rPh>
    <rPh sb="6" eb="8">
      <t>ニュウショ</t>
    </rPh>
    <rPh sb="8" eb="10">
      <t>シセツ</t>
    </rPh>
    <rPh sb="11" eb="13">
      <t>テイイン</t>
    </rPh>
    <rPh sb="15" eb="18">
      <t>ニンイカ</t>
    </rPh>
    <phoneticPr fontId="3"/>
  </si>
  <si>
    <t>福祉型障害児入所施設（定員50人以上）</t>
    <rPh sb="0" eb="3">
      <t>フクシガタ</t>
    </rPh>
    <rPh sb="3" eb="5">
      <t>ショウガイ</t>
    </rPh>
    <rPh sb="5" eb="6">
      <t>ジ</t>
    </rPh>
    <rPh sb="6" eb="8">
      <t>ニュウショ</t>
    </rPh>
    <rPh sb="8" eb="10">
      <t>シセツ</t>
    </rPh>
    <rPh sb="11" eb="13">
      <t>テイイン</t>
    </rPh>
    <rPh sb="15" eb="16">
      <t>ニン</t>
    </rPh>
    <rPh sb="16" eb="18">
      <t>イジョウ</t>
    </rPh>
    <phoneticPr fontId="3"/>
  </si>
  <si>
    <t>医療型障害児入所施設（定員49人以下）</t>
    <rPh sb="0" eb="2">
      <t>イリョウ</t>
    </rPh>
    <rPh sb="2" eb="3">
      <t>ガタ</t>
    </rPh>
    <rPh sb="3" eb="5">
      <t>ショウガイ</t>
    </rPh>
    <rPh sb="5" eb="6">
      <t>ジ</t>
    </rPh>
    <rPh sb="6" eb="8">
      <t>ニュウショ</t>
    </rPh>
    <rPh sb="8" eb="10">
      <t>シセツ</t>
    </rPh>
    <rPh sb="11" eb="13">
      <t>テイイン</t>
    </rPh>
    <rPh sb="15" eb="18">
      <t>ニンイカ</t>
    </rPh>
    <phoneticPr fontId="3"/>
  </si>
  <si>
    <t>医療型障害児入所施設（定員50人以上）</t>
    <rPh sb="0" eb="2">
      <t>イリョウ</t>
    </rPh>
    <rPh sb="2" eb="3">
      <t>ガタ</t>
    </rPh>
    <rPh sb="3" eb="5">
      <t>ショウガイ</t>
    </rPh>
    <rPh sb="5" eb="6">
      <t>ジ</t>
    </rPh>
    <rPh sb="6" eb="8">
      <t>ニュウショ</t>
    </rPh>
    <rPh sb="8" eb="10">
      <t>シセツ</t>
    </rPh>
    <rPh sb="11" eb="13">
      <t>テイイン</t>
    </rPh>
    <rPh sb="15" eb="16">
      <t>ニン</t>
    </rPh>
    <rPh sb="16" eb="18">
      <t>イジョウ</t>
    </rPh>
    <phoneticPr fontId="3"/>
  </si>
  <si>
    <t>沖縄県障害福祉サービス事業所等物価高騰対策支援事業補助金精算交付申請書</t>
    <rPh sb="0" eb="3">
      <t>オキナワケン</t>
    </rPh>
    <rPh sb="3" eb="5">
      <t>ショウガイ</t>
    </rPh>
    <rPh sb="5" eb="7">
      <t>フクシ</t>
    </rPh>
    <rPh sb="11" eb="14">
      <t>ジギョウショ</t>
    </rPh>
    <rPh sb="14" eb="15">
      <t>トウ</t>
    </rPh>
    <rPh sb="15" eb="17">
      <t>ブッカ</t>
    </rPh>
    <rPh sb="17" eb="19">
      <t>コウトウ</t>
    </rPh>
    <rPh sb="19" eb="21">
      <t>タイサク</t>
    </rPh>
    <rPh sb="21" eb="23">
      <t>シエン</t>
    </rPh>
    <rPh sb="23" eb="25">
      <t>ジギョウ</t>
    </rPh>
    <rPh sb="25" eb="28">
      <t>ホジョキン</t>
    </rPh>
    <rPh sb="28" eb="30">
      <t>セイサン</t>
    </rPh>
    <rPh sb="30" eb="32">
      <t>コウフ</t>
    </rPh>
    <rPh sb="32" eb="35">
      <t>シンセイショ</t>
    </rPh>
    <phoneticPr fontId="3"/>
  </si>
  <si>
    <t>沖縄県障害福祉サービス事業所等物価高騰対策支援事業補助金</t>
    <rPh sb="3" eb="4">
      <t>ショウ</t>
    </rPh>
    <rPh sb="4" eb="5">
      <t>ガイ</t>
    </rPh>
    <rPh sb="5" eb="7">
      <t>フクシ</t>
    </rPh>
    <phoneticPr fontId="3"/>
  </si>
  <si>
    <t>就労継続支援Ａ型</t>
    <rPh sb="0" eb="2">
      <t>シュウロウ</t>
    </rPh>
    <rPh sb="2" eb="4">
      <t>ケイゾク</t>
    </rPh>
    <rPh sb="4" eb="6">
      <t>シエン</t>
    </rPh>
    <rPh sb="7" eb="8">
      <t>ガタ</t>
    </rPh>
    <phoneticPr fontId="3"/>
  </si>
  <si>
    <t>医療型児童発達支援</t>
    <rPh sb="0" eb="2">
      <t>イリョウ</t>
    </rPh>
    <rPh sb="2" eb="3">
      <t>ガタ</t>
    </rPh>
    <rPh sb="3" eb="9">
      <t>ジドウハッタツシエン</t>
    </rPh>
    <phoneticPr fontId="3"/>
  </si>
  <si>
    <t>居宅訪問型児童発達支援</t>
    <rPh sb="0" eb="11">
      <t>キョタクホウモンガタジドウハッタツシエン</t>
    </rPh>
    <phoneticPr fontId="3"/>
  </si>
  <si>
    <t>施設入所支援（定員49人以下）</t>
    <rPh sb="0" eb="2">
      <t>シセツ</t>
    </rPh>
    <rPh sb="2" eb="4">
      <t>ニュウショ</t>
    </rPh>
    <rPh sb="4" eb="6">
      <t>シエン</t>
    </rPh>
    <rPh sb="7" eb="9">
      <t>テイイン</t>
    </rPh>
    <rPh sb="11" eb="12">
      <t>ニン</t>
    </rPh>
    <rPh sb="12" eb="14">
      <t>イカ</t>
    </rPh>
    <phoneticPr fontId="3"/>
  </si>
  <si>
    <t>福祉型障害児入所施設（定員49人以下）</t>
    <rPh sb="0" eb="3">
      <t>フクシガタ</t>
    </rPh>
    <rPh sb="3" eb="6">
      <t>ショウガイジ</t>
    </rPh>
    <rPh sb="6" eb="8">
      <t>ニュウショ</t>
    </rPh>
    <rPh sb="8" eb="10">
      <t>シセツ</t>
    </rPh>
    <rPh sb="11" eb="13">
      <t>テイイン</t>
    </rPh>
    <rPh sb="15" eb="16">
      <t>ニン</t>
    </rPh>
    <rPh sb="16" eb="18">
      <t>イカ</t>
    </rPh>
    <phoneticPr fontId="3"/>
  </si>
  <si>
    <t>医療型障害児入所施設（定員49人以下）</t>
    <rPh sb="0" eb="2">
      <t>イリョウ</t>
    </rPh>
    <rPh sb="2" eb="3">
      <t>ガタ</t>
    </rPh>
    <rPh sb="3" eb="5">
      <t>ショウガイ</t>
    </rPh>
    <rPh sb="5" eb="6">
      <t>ジ</t>
    </rPh>
    <rPh sb="6" eb="8">
      <t>ニュウショ</t>
    </rPh>
    <rPh sb="8" eb="10">
      <t>シセツ</t>
    </rPh>
    <rPh sb="11" eb="13">
      <t>テイイン</t>
    </rPh>
    <rPh sb="15" eb="16">
      <t>ニン</t>
    </rPh>
    <rPh sb="16" eb="18">
      <t>イカ</t>
    </rPh>
    <phoneticPr fontId="3"/>
  </si>
  <si>
    <t>福祉・介護職員等の人員不足に伴い利用者数を削減したため</t>
    <rPh sb="0" eb="2">
      <t>フクシ</t>
    </rPh>
    <phoneticPr fontId="3"/>
  </si>
  <si>
    <t>職員一人当たりの利用者の数を減らし、サービスの充実を図ったため</t>
    <rPh sb="8" eb="10">
      <t>リヨウ</t>
    </rPh>
    <phoneticPr fontId="3"/>
  </si>
  <si>
    <t>　沖縄県が実施する介護サービス事業所等物価高騰対策支援事業、医療施設等物価高騰対策支援事業の交付を受けていない。</t>
    <phoneticPr fontId="3"/>
  </si>
  <si>
    <t>○</t>
  </si>
  <si>
    <t>事業所番号</t>
    <rPh sb="0" eb="3">
      <t>ジギョウショ</t>
    </rPh>
    <rPh sb="3" eb="5">
      <t>バンゴウ</t>
    </rPh>
    <phoneticPr fontId="3"/>
  </si>
  <si>
    <t>1234567891</t>
  </si>
  <si>
    <t>1234567892</t>
    <phoneticPr fontId="3"/>
  </si>
  <si>
    <t>1234567893</t>
    <phoneticPr fontId="3"/>
  </si>
  <si>
    <t>1234567894</t>
    <phoneticPr fontId="3"/>
  </si>
  <si>
    <t>1234567895</t>
    <phoneticPr fontId="3"/>
  </si>
  <si>
    <t>1234567896</t>
    <phoneticPr fontId="3"/>
  </si>
  <si>
    <t>1234567897</t>
    <phoneticPr fontId="3"/>
  </si>
  <si>
    <t>1234567898</t>
    <phoneticPr fontId="3"/>
  </si>
  <si>
    <t>1234567898</t>
  </si>
  <si>
    <t>900</t>
    <phoneticPr fontId="3"/>
  </si>
  <si>
    <t>8570</t>
    <phoneticPr fontId="3"/>
  </si>
  <si>
    <t>沖縄県那覇市泉崎</t>
    <rPh sb="0" eb="3">
      <t>オキナワケン</t>
    </rPh>
    <rPh sb="3" eb="6">
      <t>ナハシ</t>
    </rPh>
    <rPh sb="6" eb="8">
      <t>イズミザキ</t>
    </rPh>
    <phoneticPr fontId="3"/>
  </si>
  <si>
    <t>098-866-2190</t>
    <phoneticPr fontId="3"/>
  </si>
  <si>
    <t>aa029017@pref.okinawa.lg.jp</t>
    <phoneticPr fontId="3"/>
  </si>
  <si>
    <t>沖縄太郎</t>
    <rPh sb="0" eb="2">
      <t>オキナワ</t>
    </rPh>
    <rPh sb="2" eb="4">
      <t>タロウ</t>
    </rPh>
    <phoneticPr fontId="3"/>
  </si>
  <si>
    <t>沖縄県１</t>
    <rPh sb="0" eb="3">
      <t>オキナワケン</t>
    </rPh>
    <phoneticPr fontId="3"/>
  </si>
  <si>
    <t>沖縄県沖縄市</t>
    <rPh sb="0" eb="3">
      <t>オキナワケン</t>
    </rPh>
    <rPh sb="3" eb="6">
      <t>オキナワシ</t>
    </rPh>
    <phoneticPr fontId="3"/>
  </si>
  <si>
    <t>沖縄県３</t>
    <rPh sb="0" eb="2">
      <t>オキナワ</t>
    </rPh>
    <rPh sb="2" eb="3">
      <t>ケン</t>
    </rPh>
    <phoneticPr fontId="3"/>
  </si>
  <si>
    <t>沖縄県４</t>
    <rPh sb="0" eb="3">
      <t>オキナワケン</t>
    </rPh>
    <phoneticPr fontId="3"/>
  </si>
  <si>
    <t>沖縄県２</t>
    <rPh sb="0" eb="3">
      <t>オキナワケン</t>
    </rPh>
    <phoneticPr fontId="3"/>
  </si>
  <si>
    <t>沖縄県14</t>
    <rPh sb="0" eb="3">
      <t>オキナワケン</t>
    </rPh>
    <phoneticPr fontId="3"/>
  </si>
  <si>
    <t>社会福祉法人　沖縄県</t>
    <rPh sb="0" eb="6">
      <t>シャカイフクシホウジン</t>
    </rPh>
    <rPh sb="7" eb="10">
      <t>オキナワケン</t>
    </rPh>
    <phoneticPr fontId="3"/>
  </si>
  <si>
    <t>沖縄県那覇市泉崎１－２－２</t>
    <rPh sb="0" eb="3">
      <t>オキナワケン</t>
    </rPh>
    <rPh sb="3" eb="8">
      <t>ナハシイズミザキ</t>
    </rPh>
    <phoneticPr fontId="3"/>
  </si>
  <si>
    <t>理事長</t>
    <rPh sb="0" eb="3">
      <t>リジチョウ</t>
    </rPh>
    <phoneticPr fontId="3"/>
  </si>
  <si>
    <t>沖縄一郎</t>
    <rPh sb="0" eb="2">
      <t>オキナワ</t>
    </rPh>
    <rPh sb="2" eb="4">
      <t>イチロウ</t>
    </rPh>
    <phoneticPr fontId="3"/>
  </si>
  <si>
    <t>事務局長</t>
    <rPh sb="0" eb="4">
      <t>ジムキョクチョウ</t>
    </rPh>
    <phoneticPr fontId="3"/>
  </si>
  <si>
    <t>浦添二郎</t>
    <rPh sb="0" eb="2">
      <t>ウラソエ</t>
    </rPh>
    <rPh sb="2" eb="4">
      <t>ジロウ</t>
    </rPh>
    <phoneticPr fontId="3"/>
  </si>
  <si>
    <t>居宅介護</t>
  </si>
  <si>
    <t>沖縄県５</t>
    <rPh sb="0" eb="3">
      <t>オキナワケン</t>
    </rPh>
    <phoneticPr fontId="3"/>
  </si>
  <si>
    <t>介護職員等の人員不足に伴い利用者数を削減したため</t>
  </si>
  <si>
    <t>沖縄県6</t>
    <rPh sb="0" eb="3">
      <t>オキナワケン</t>
    </rPh>
    <phoneticPr fontId="3"/>
  </si>
  <si>
    <t>沖縄県7</t>
    <rPh sb="0" eb="3">
      <t>オキナワケン</t>
    </rPh>
    <phoneticPr fontId="3"/>
  </si>
  <si>
    <t>沖縄県8</t>
    <rPh sb="0" eb="3">
      <t>オキナワケン</t>
    </rPh>
    <phoneticPr fontId="3"/>
  </si>
  <si>
    <t>沖縄県9</t>
    <rPh sb="0" eb="3">
      <t>オキナワケン</t>
    </rPh>
    <phoneticPr fontId="3"/>
  </si>
  <si>
    <t>沖縄県10</t>
    <rPh sb="0" eb="3">
      <t>オキナワケン</t>
    </rPh>
    <phoneticPr fontId="3"/>
  </si>
  <si>
    <t>沖縄県11</t>
    <rPh sb="0" eb="3">
      <t>オキナワケン</t>
    </rPh>
    <phoneticPr fontId="3"/>
  </si>
  <si>
    <t>沖縄県12</t>
    <rPh sb="0" eb="3">
      <t>オキナワケン</t>
    </rPh>
    <phoneticPr fontId="3"/>
  </si>
  <si>
    <t>沖縄県13</t>
    <rPh sb="0" eb="3">
      <t>オキナワケン</t>
    </rPh>
    <phoneticPr fontId="3"/>
  </si>
  <si>
    <t>沖縄県15</t>
    <rPh sb="0" eb="3">
      <t>オキナワケン</t>
    </rPh>
    <phoneticPr fontId="3"/>
  </si>
  <si>
    <t>沖縄県16</t>
    <rPh sb="0" eb="3">
      <t>オキナワケン</t>
    </rPh>
    <phoneticPr fontId="3"/>
  </si>
  <si>
    <t>沖縄県17</t>
    <rPh sb="0" eb="3">
      <t>オキナワケン</t>
    </rPh>
    <phoneticPr fontId="3"/>
  </si>
  <si>
    <t>沖縄県18</t>
    <rPh sb="0" eb="3">
      <t>オキナワケン</t>
    </rPh>
    <phoneticPr fontId="3"/>
  </si>
  <si>
    <t>沖縄県19</t>
    <rPh sb="0" eb="3">
      <t>オキナワケン</t>
    </rPh>
    <phoneticPr fontId="3"/>
  </si>
  <si>
    <t>沖縄県20</t>
    <rPh sb="0" eb="3">
      <t>オキナワケン</t>
    </rPh>
    <phoneticPr fontId="3"/>
  </si>
  <si>
    <t>沖縄県30</t>
    <rPh sb="0" eb="3">
      <t>オキナワケン</t>
    </rPh>
    <phoneticPr fontId="3"/>
  </si>
  <si>
    <t>沖縄県28</t>
    <rPh sb="0" eb="3">
      <t>オキナワケン</t>
    </rPh>
    <phoneticPr fontId="3"/>
  </si>
  <si>
    <t>沖縄県29</t>
    <rPh sb="0" eb="3">
      <t>オキナワケン</t>
    </rPh>
    <phoneticPr fontId="3"/>
  </si>
  <si>
    <t>沖縄県27</t>
    <rPh sb="0" eb="3">
      <t>オキナワケン</t>
    </rPh>
    <phoneticPr fontId="3"/>
  </si>
  <si>
    <t>沖縄県26</t>
    <rPh sb="0" eb="3">
      <t>オキナワケン</t>
    </rPh>
    <phoneticPr fontId="3"/>
  </si>
  <si>
    <t>沖縄県25</t>
    <rPh sb="0" eb="3">
      <t>オキナワケン</t>
    </rPh>
    <phoneticPr fontId="3"/>
  </si>
  <si>
    <t>沖縄県24</t>
    <rPh sb="0" eb="3">
      <t>オキナワケン</t>
    </rPh>
    <phoneticPr fontId="3"/>
  </si>
  <si>
    <t>沖縄県23</t>
    <rPh sb="0" eb="3">
      <t>オキナワケン</t>
    </rPh>
    <phoneticPr fontId="3"/>
  </si>
  <si>
    <t>琉球銀行</t>
    <rPh sb="0" eb="4">
      <t>リュウキュウギンコウ</t>
    </rPh>
    <phoneticPr fontId="3"/>
  </si>
  <si>
    <t>小禄支店</t>
    <rPh sb="0" eb="2">
      <t>オロク</t>
    </rPh>
    <rPh sb="2" eb="4">
      <t>シテン</t>
    </rPh>
    <phoneticPr fontId="3"/>
  </si>
  <si>
    <t>1234567</t>
    <phoneticPr fontId="3"/>
  </si>
  <si>
    <t>シャ．オキナワ</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</si>
</sst>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 ;[Red]\-#,##0\ "/>
    <numFmt numFmtId="178" formatCode="#,##0;\-#,##0;&quot;&quot;"/>
    <numFmt numFmtId="179"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color rgb="FFFF0000"/>
      <name val="ＭＳ 明朝"/>
      <family val="1"/>
      <charset val="128"/>
    </font>
    <font>
      <sz val="8"/>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sz val="14"/>
      <name val="ＭＳ Ｐ明朝"/>
      <family val="1"/>
      <charset val="128"/>
    </font>
    <font>
      <u/>
      <sz val="11"/>
      <color theme="10"/>
      <name val="ＭＳ Ｐゴシック"/>
      <family val="3"/>
      <charset val="128"/>
    </font>
    <font>
      <b/>
      <sz val="14"/>
      <color theme="1"/>
      <name val="ＭＳ Ｐ明朝"/>
      <family val="1"/>
      <charset val="128"/>
    </font>
    <font>
      <sz val="6"/>
      <color theme="1"/>
      <name val="ＭＳ 明朝"/>
      <family val="1"/>
      <charset val="128"/>
    </font>
    <font>
      <sz val="9"/>
      <color theme="1"/>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00B050"/>
        <bgColor indexed="64"/>
      </patternFill>
    </fill>
    <fill>
      <patternFill patternType="solid">
        <fgColor rgb="FF00FFFF"/>
        <bgColor indexed="64"/>
      </patternFill>
    </fill>
    <fill>
      <patternFill patternType="solid">
        <fgColor rgb="FFFFFF00"/>
        <bgColor indexed="64"/>
      </patternFill>
    </fill>
  </fills>
  <borders count="8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hair">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medium">
        <color indexed="64"/>
      </left>
      <right style="medium">
        <color indexed="64"/>
      </right>
      <top/>
      <bottom/>
      <diagonal/>
    </border>
    <border>
      <left/>
      <right style="hair">
        <color indexed="64"/>
      </right>
      <top/>
      <bottom/>
      <diagonal/>
    </border>
    <border>
      <left/>
      <right style="hair">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hair">
        <color indexed="64"/>
      </right>
      <top style="medium">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9">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5" fillId="0" borderId="0" applyNumberFormat="0" applyFill="0" applyBorder="0" applyAlignment="0" applyProtection="0">
      <alignment vertical="center"/>
    </xf>
    <xf numFmtId="6" fontId="4" fillId="0" borderId="0" applyFont="0" applyFill="0" applyBorder="0" applyAlignment="0" applyProtection="0">
      <alignment vertical="center"/>
    </xf>
  </cellStyleXfs>
  <cellXfs count="414">
    <xf numFmtId="0" fontId="0" fillId="0" borderId="0" xfId="0">
      <alignment vertical="center"/>
    </xf>
    <xf numFmtId="178" fontId="10" fillId="0" borderId="24" xfId="4" applyNumberFormat="1" applyFont="1" applyBorder="1" applyAlignment="1" applyProtection="1">
      <alignment horizontal="right" vertical="center" shrinkToFit="1"/>
    </xf>
    <xf numFmtId="178" fontId="10" fillId="0" borderId="26" xfId="4" applyNumberFormat="1" applyFont="1" applyBorder="1" applyAlignment="1" applyProtection="1">
      <alignment horizontal="right" vertical="center" shrinkToFit="1"/>
    </xf>
    <xf numFmtId="0" fontId="16" fillId="0" borderId="0" xfId="0" applyFont="1">
      <alignment vertical="center"/>
    </xf>
    <xf numFmtId="0" fontId="16" fillId="0" borderId="0" xfId="0" applyFont="1" applyAlignment="1">
      <alignment horizontal="left" vertical="top"/>
    </xf>
    <xf numFmtId="0" fontId="5" fillId="0" borderId="0" xfId="0" applyFont="1">
      <alignment vertical="center"/>
    </xf>
    <xf numFmtId="0" fontId="6" fillId="0" borderId="0" xfId="0" applyFont="1" applyAlignment="1">
      <alignment horizontal="left" vertical="top"/>
    </xf>
    <xf numFmtId="0" fontId="24" fillId="0" borderId="0" xfId="0" applyFont="1">
      <alignment vertical="center"/>
    </xf>
    <xf numFmtId="0" fontId="16" fillId="0" borderId="24" xfId="0" applyFont="1" applyBorder="1" applyAlignment="1">
      <alignment horizontal="center" vertical="center" shrinkToFit="1"/>
    </xf>
    <xf numFmtId="49" fontId="6" fillId="0" borderId="24" xfId="0" applyNumberFormat="1" applyFont="1" applyBorder="1" applyAlignment="1">
      <alignment horizontal="center" vertical="top"/>
    </xf>
    <xf numFmtId="0" fontId="6" fillId="0" borderId="24" xfId="0" applyFont="1" applyBorder="1" applyAlignment="1">
      <alignment horizontal="center" vertical="top"/>
    </xf>
    <xf numFmtId="0" fontId="16" fillId="0" borderId="24" xfId="0" applyFont="1" applyBorder="1" applyAlignment="1">
      <alignment horizontal="center" vertical="center"/>
    </xf>
    <xf numFmtId="49" fontId="11" fillId="0" borderId="24" xfId="0" applyNumberFormat="1" applyFont="1" applyBorder="1" applyAlignment="1">
      <alignment horizontal="left" vertical="center" wrapText="1"/>
    </xf>
    <xf numFmtId="0" fontId="11" fillId="0" borderId="24" xfId="0" applyFont="1" applyBorder="1" applyAlignment="1">
      <alignment horizontal="left" vertical="center" wrapText="1"/>
    </xf>
    <xf numFmtId="49" fontId="11" fillId="0" borderId="14" xfId="0" applyNumberFormat="1" applyFont="1" applyBorder="1" applyAlignment="1">
      <alignment vertical="center" wrapText="1"/>
    </xf>
    <xf numFmtId="0" fontId="11" fillId="0" borderId="14" xfId="0" applyFont="1" applyBorder="1" applyAlignment="1">
      <alignment horizontal="left" vertical="center" wrapText="1"/>
    </xf>
    <xf numFmtId="0" fontId="11" fillId="0" borderId="14" xfId="0" applyFont="1" applyBorder="1" applyAlignment="1">
      <alignment vertical="center" wrapText="1"/>
    </xf>
    <xf numFmtId="0" fontId="17" fillId="0" borderId="24" xfId="0" applyFont="1" applyBorder="1" applyAlignment="1">
      <alignment horizontal="left" vertical="center" wrapText="1"/>
    </xf>
    <xf numFmtId="38" fontId="11" fillId="0" borderId="0" xfId="4" applyFont="1" applyBorder="1" applyAlignment="1" applyProtection="1">
      <alignment horizontal="right" vertical="center"/>
    </xf>
    <xf numFmtId="0" fontId="0" fillId="0" borderId="24" xfId="0" applyBorder="1" applyAlignment="1">
      <alignment vertical="center" shrinkToFit="1"/>
    </xf>
    <xf numFmtId="0" fontId="0" fillId="0" borderId="0" xfId="0" applyAlignment="1">
      <alignment vertical="center" shrinkToFit="1"/>
    </xf>
    <xf numFmtId="38" fontId="10" fillId="0" borderId="0" xfId="4" applyFont="1" applyFill="1" applyBorder="1" applyAlignment="1" applyProtection="1">
      <alignment horizontal="right" vertical="center" shrinkToFit="1"/>
    </xf>
    <xf numFmtId="0" fontId="21" fillId="4" borderId="26" xfId="0" applyFont="1" applyFill="1" applyBorder="1" applyAlignment="1" applyProtection="1">
      <alignment horizontal="center" vertical="center"/>
      <protection locked="0"/>
    </xf>
    <xf numFmtId="0" fontId="21" fillId="4" borderId="75" xfId="0" applyFont="1" applyFill="1" applyBorder="1" applyAlignment="1" applyProtection="1">
      <alignment horizontal="center" vertical="center"/>
      <protection locked="0"/>
    </xf>
    <xf numFmtId="0" fontId="21" fillId="4" borderId="80" xfId="0" applyFont="1" applyFill="1" applyBorder="1" applyAlignment="1" applyProtection="1">
      <alignment horizontal="center" vertical="center"/>
      <protection locked="0"/>
    </xf>
    <xf numFmtId="0" fontId="21" fillId="4" borderId="81" xfId="0" applyFont="1" applyFill="1" applyBorder="1" applyAlignment="1" applyProtection="1">
      <alignment horizontal="center" vertical="center"/>
      <protection locked="0"/>
    </xf>
    <xf numFmtId="49" fontId="0" fillId="0" borderId="0" xfId="0" applyNumberFormat="1">
      <alignment vertical="center"/>
    </xf>
    <xf numFmtId="49" fontId="0" fillId="0" borderId="0" xfId="0" applyNumberFormat="1" applyAlignment="1">
      <alignment horizontal="left" vertical="center"/>
    </xf>
    <xf numFmtId="6" fontId="36" fillId="0" borderId="52" xfId="8" applyFont="1" applyFill="1" applyBorder="1" applyAlignment="1" applyProtection="1">
      <alignment horizontal="right" vertical="center" shrinkToFit="1"/>
    </xf>
    <xf numFmtId="0" fontId="9" fillId="0" borderId="0" xfId="0" applyFont="1">
      <alignment vertical="center"/>
    </xf>
    <xf numFmtId="0" fontId="10" fillId="0" borderId="0" xfId="0" applyFont="1">
      <alignment vertical="center"/>
    </xf>
    <xf numFmtId="0" fontId="10" fillId="0" borderId="0" xfId="0" applyFont="1" applyAlignment="1">
      <alignment horizontal="center" vertical="center"/>
    </xf>
    <xf numFmtId="0" fontId="11" fillId="0" borderId="66" xfId="0" applyFont="1" applyBorder="1">
      <alignment vertical="center"/>
    </xf>
    <xf numFmtId="0" fontId="11" fillId="0" borderId="66" xfId="0" applyFont="1" applyBorder="1" applyAlignment="1">
      <alignment horizontal="center" vertical="center"/>
    </xf>
    <xf numFmtId="0" fontId="11" fillId="0" borderId="67" xfId="0" applyFont="1" applyBorder="1">
      <alignment vertical="center"/>
    </xf>
    <xf numFmtId="0" fontId="7" fillId="0" borderId="0" xfId="0" applyFont="1">
      <alignment vertical="center"/>
    </xf>
    <xf numFmtId="0" fontId="7" fillId="0" borderId="0" xfId="0" applyFont="1" applyAlignment="1">
      <alignment horizontal="center" vertical="center"/>
    </xf>
    <xf numFmtId="0" fontId="11" fillId="0" borderId="8" xfId="0" applyFont="1" applyBorder="1">
      <alignment vertical="center"/>
    </xf>
    <xf numFmtId="0" fontId="11" fillId="0" borderId="8" xfId="0" applyFont="1" applyBorder="1" applyAlignment="1">
      <alignment horizontal="center" vertical="center"/>
    </xf>
    <xf numFmtId="0" fontId="11" fillId="0" borderId="12" xfId="0" applyFont="1" applyBorder="1">
      <alignment vertical="center"/>
    </xf>
    <xf numFmtId="0" fontId="8" fillId="0" borderId="0" xfId="0" applyFont="1" applyAlignment="1">
      <alignment horizontal="center" vertical="center"/>
    </xf>
    <xf numFmtId="0" fontId="11" fillId="0" borderId="1" xfId="0" applyFont="1" applyBorder="1" applyAlignment="1">
      <alignment vertical="center" shrinkToFit="1"/>
    </xf>
    <xf numFmtId="0" fontId="11" fillId="0" borderId="57" xfId="0" applyFont="1" applyBorder="1" applyAlignment="1">
      <alignment vertical="center" shrinkToFit="1"/>
    </xf>
    <xf numFmtId="0" fontId="12" fillId="0" borderId="1" xfId="0" applyFont="1" applyBorder="1" applyAlignment="1">
      <alignment vertical="center" shrinkToFit="1"/>
    </xf>
    <xf numFmtId="0" fontId="12" fillId="0" borderId="57" xfId="0" applyFont="1" applyBorder="1" applyAlignment="1">
      <alignment vertical="center" shrinkToFit="1"/>
    </xf>
    <xf numFmtId="0" fontId="11" fillId="0" borderId="5" xfId="0" applyFont="1" applyBorder="1">
      <alignment vertical="center"/>
    </xf>
    <xf numFmtId="0" fontId="11" fillId="0" borderId="6" xfId="0" applyFont="1" applyBorder="1">
      <alignment vertical="center"/>
    </xf>
    <xf numFmtId="0" fontId="11" fillId="0" borderId="2" xfId="0" applyFont="1" applyBorder="1">
      <alignment vertical="center"/>
    </xf>
    <xf numFmtId="0" fontId="11" fillId="0" borderId="2" xfId="0" applyFont="1" applyBorder="1" applyAlignment="1">
      <alignment horizontal="center" vertical="center"/>
    </xf>
    <xf numFmtId="0" fontId="11" fillId="0" borderId="3" xfId="0" applyFont="1" applyBorder="1">
      <alignment vertical="center"/>
    </xf>
    <xf numFmtId="0" fontId="11" fillId="0" borderId="1" xfId="0" applyFont="1" applyBorder="1">
      <alignment vertical="center"/>
    </xf>
    <xf numFmtId="0" fontId="11" fillId="0" borderId="5" xfId="0" applyFont="1" applyBorder="1" applyAlignment="1">
      <alignment horizontal="center" vertical="center"/>
    </xf>
    <xf numFmtId="49" fontId="7" fillId="0" borderId="0" xfId="0" applyNumberFormat="1" applyFont="1">
      <alignment vertical="center"/>
    </xf>
    <xf numFmtId="0" fontId="7" fillId="0" borderId="0" xfId="0" applyFont="1" applyAlignment="1">
      <alignment horizontal="left" vertical="center"/>
    </xf>
    <xf numFmtId="0" fontId="11" fillId="0" borderId="0" xfId="0" applyFont="1">
      <alignment vertical="center"/>
    </xf>
    <xf numFmtId="0" fontId="11" fillId="0" borderId="0" xfId="0" applyFont="1" applyAlignment="1">
      <alignment horizontal="center" vertical="center"/>
    </xf>
    <xf numFmtId="0" fontId="14" fillId="0" borderId="0" xfId="0" applyFont="1" applyAlignment="1">
      <alignment horizontal="left" vertical="center"/>
    </xf>
    <xf numFmtId="176" fontId="12" fillId="0" borderId="3" xfId="0" applyNumberFormat="1" applyFont="1" applyBorder="1" applyAlignment="1">
      <alignment vertical="center" shrinkToFit="1"/>
    </xf>
    <xf numFmtId="176" fontId="12" fillId="0" borderId="6" xfId="0" applyNumberFormat="1" applyFont="1" applyBorder="1" applyAlignment="1">
      <alignment vertical="center" shrinkToFit="1"/>
    </xf>
    <xf numFmtId="0" fontId="12" fillId="0" borderId="6" xfId="0" applyFont="1" applyBorder="1">
      <alignment vertical="center"/>
    </xf>
    <xf numFmtId="49" fontId="9" fillId="0" borderId="0" xfId="0" applyNumberFormat="1" applyFont="1" applyAlignment="1">
      <alignment horizontal="center" vertical="center" wrapText="1"/>
    </xf>
    <xf numFmtId="0" fontId="29" fillId="0" borderId="52" xfId="0" applyFont="1" applyBorder="1" applyAlignment="1">
      <alignment horizontal="center" vertical="center"/>
    </xf>
    <xf numFmtId="0" fontId="21" fillId="0" borderId="0" xfId="0" applyFont="1" applyAlignment="1">
      <alignment horizontal="center" vertical="center"/>
    </xf>
    <xf numFmtId="0" fontId="9" fillId="0" borderId="0" xfId="0" applyFont="1" applyAlignment="1">
      <alignment horizontal="left" vertical="center"/>
    </xf>
    <xf numFmtId="0" fontId="21" fillId="4" borderId="0" xfId="0" applyFont="1" applyFill="1" applyAlignment="1">
      <alignment horizontal="center" vertical="center"/>
    </xf>
    <xf numFmtId="0" fontId="30" fillId="0" borderId="0" xfId="0" applyFont="1" applyAlignment="1">
      <alignment horizontal="center" vertical="center"/>
    </xf>
    <xf numFmtId="0" fontId="30" fillId="0" borderId="0" xfId="0" applyFont="1">
      <alignment vertical="center"/>
    </xf>
    <xf numFmtId="0" fontId="28" fillId="0" borderId="0" xfId="0" applyFont="1">
      <alignment vertical="center"/>
    </xf>
    <xf numFmtId="0" fontId="21" fillId="4" borderId="52" xfId="0" applyFont="1" applyFill="1" applyBorder="1" applyAlignment="1">
      <alignment horizontal="center" vertical="center"/>
    </xf>
    <xf numFmtId="0" fontId="8" fillId="0" borderId="0" xfId="0" applyFont="1">
      <alignment vertical="center"/>
    </xf>
    <xf numFmtId="0" fontId="8" fillId="0" borderId="76" xfId="0" applyFont="1" applyBorder="1">
      <alignment vertical="center"/>
    </xf>
    <xf numFmtId="38" fontId="8" fillId="0" borderId="0" xfId="0" applyNumberFormat="1" applyFont="1">
      <alignment vertical="center"/>
    </xf>
    <xf numFmtId="176" fontId="8" fillId="0" borderId="0" xfId="0" applyNumberFormat="1" applyFont="1">
      <alignment vertical="center"/>
    </xf>
    <xf numFmtId="0" fontId="8" fillId="0" borderId="8" xfId="0" applyFont="1" applyBorder="1">
      <alignment vertical="center"/>
    </xf>
    <xf numFmtId="38" fontId="8" fillId="0" borderId="8" xfId="0" applyNumberFormat="1" applyFont="1" applyBorder="1">
      <alignment vertical="center"/>
    </xf>
    <xf numFmtId="0" fontId="12" fillId="0" borderId="0" xfId="0" applyFont="1">
      <alignment vertical="center"/>
    </xf>
    <xf numFmtId="0" fontId="11" fillId="0" borderId="0" xfId="0" applyFont="1" applyAlignment="1">
      <alignment horizontal="right" vertical="center"/>
    </xf>
    <xf numFmtId="0" fontId="25" fillId="0" borderId="0" xfId="0" applyFont="1">
      <alignment vertical="center"/>
    </xf>
    <xf numFmtId="0" fontId="11" fillId="0" borderId="13" xfId="0" applyFont="1" applyBorder="1">
      <alignment vertical="center"/>
    </xf>
    <xf numFmtId="0" fontId="11" fillId="0" borderId="13" xfId="0" applyFont="1" applyBorder="1" applyAlignment="1">
      <alignment horizontal="center" vertical="center"/>
    </xf>
    <xf numFmtId="0" fontId="11" fillId="0" borderId="74" xfId="0" applyFont="1" applyBorder="1">
      <alignment vertical="center"/>
    </xf>
    <xf numFmtId="0" fontId="11" fillId="0" borderId="0" xfId="0" applyFont="1" applyAlignment="1">
      <alignment horizontal="center" vertical="center" textRotation="255"/>
    </xf>
    <xf numFmtId="176" fontId="12" fillId="0" borderId="48" xfId="0" applyNumberFormat="1" applyFont="1" applyBorder="1">
      <alignment vertical="center"/>
    </xf>
    <xf numFmtId="0" fontId="12" fillId="0" borderId="0" xfId="0" applyFont="1" applyAlignment="1">
      <alignment horizontal="center" vertical="center"/>
    </xf>
    <xf numFmtId="176" fontId="12" fillId="0" borderId="0" xfId="0" applyNumberFormat="1" applyFont="1">
      <alignment vertical="center"/>
    </xf>
    <xf numFmtId="0" fontId="15" fillId="0" borderId="0" xfId="0" applyFont="1">
      <alignment vertical="center"/>
    </xf>
    <xf numFmtId="0" fontId="11" fillId="0" borderId="30" xfId="0" applyFont="1" applyBorder="1" applyAlignment="1">
      <alignment horizontal="center" vertical="center" textRotation="255"/>
    </xf>
    <xf numFmtId="0" fontId="11" fillId="0" borderId="22" xfId="0" applyFont="1" applyBorder="1">
      <alignment vertical="center"/>
    </xf>
    <xf numFmtId="0" fontId="11" fillId="0" borderId="23" xfId="0" applyFont="1" applyBorder="1">
      <alignment vertical="center"/>
    </xf>
    <xf numFmtId="176" fontId="12" fillId="0" borderId="40" xfId="0" applyNumberFormat="1" applyFont="1" applyBorder="1">
      <alignment vertical="center"/>
    </xf>
    <xf numFmtId="176" fontId="11" fillId="0" borderId="0" xfId="0" applyNumberFormat="1" applyFont="1">
      <alignment vertical="center"/>
    </xf>
    <xf numFmtId="0" fontId="11" fillId="0" borderId="34" xfId="0" applyFont="1" applyBorder="1" applyAlignment="1">
      <alignment horizontal="center" vertical="center" textRotation="255"/>
    </xf>
    <xf numFmtId="0" fontId="11" fillId="0" borderId="17" xfId="0" applyFont="1" applyBorder="1">
      <alignment vertical="center"/>
    </xf>
    <xf numFmtId="0" fontId="11" fillId="0" borderId="18" xfId="0" applyFont="1" applyBorder="1">
      <alignment vertical="center"/>
    </xf>
    <xf numFmtId="0" fontId="25" fillId="0" borderId="83" xfId="0" applyFont="1" applyBorder="1" applyAlignment="1">
      <alignment horizontal="center" vertical="center"/>
    </xf>
    <xf numFmtId="0" fontId="25" fillId="0" borderId="22" xfId="0" applyFont="1" applyBorder="1">
      <alignment vertical="center"/>
    </xf>
    <xf numFmtId="0" fontId="25" fillId="0" borderId="31" xfId="0" applyFont="1" applyBorder="1" applyAlignment="1">
      <alignment horizontal="center" vertical="center"/>
    </xf>
    <xf numFmtId="0" fontId="25" fillId="0" borderId="17" xfId="0" applyFont="1" applyBorder="1">
      <alignment vertical="center"/>
    </xf>
    <xf numFmtId="0" fontId="25" fillId="0" borderId="34" xfId="0" applyFont="1" applyBorder="1" applyAlignment="1">
      <alignment horizontal="center" vertical="center"/>
    </xf>
    <xf numFmtId="0" fontId="25" fillId="0" borderId="29" xfId="0" applyFont="1" applyBorder="1">
      <alignment vertical="center"/>
    </xf>
    <xf numFmtId="0" fontId="11" fillId="0" borderId="34" xfId="0" applyFont="1" applyBorder="1" applyAlignment="1">
      <alignment horizontal="center" vertical="center"/>
    </xf>
    <xf numFmtId="0" fontId="11" fillId="0" borderId="30" xfId="0" applyFont="1" applyBorder="1" applyAlignment="1">
      <alignment horizontal="center" vertical="center"/>
    </xf>
    <xf numFmtId="0" fontId="11" fillId="0" borderId="76" xfId="0" applyFont="1" applyBorder="1" applyAlignment="1">
      <alignment horizontal="center" vertical="center"/>
    </xf>
    <xf numFmtId="0" fontId="25" fillId="0" borderId="35" xfId="0" applyFont="1" applyBorder="1" applyAlignment="1">
      <alignment horizontal="center" vertical="center"/>
    </xf>
    <xf numFmtId="0" fontId="25" fillId="0" borderId="33" xfId="0" applyFont="1" applyBorder="1">
      <alignment vertical="center"/>
    </xf>
    <xf numFmtId="0" fontId="17" fillId="0" borderId="0" xfId="0" applyFont="1">
      <alignment vertical="center"/>
    </xf>
    <xf numFmtId="0" fontId="18" fillId="0" borderId="0" xfId="0" applyFont="1" applyAlignment="1">
      <alignment horizontal="center" vertical="center"/>
    </xf>
    <xf numFmtId="176" fontId="17" fillId="0" borderId="0" xfId="0" applyNumberFormat="1" applyFont="1">
      <alignment vertical="center"/>
    </xf>
    <xf numFmtId="176" fontId="18" fillId="0" borderId="0" xfId="0" applyNumberFormat="1" applyFont="1">
      <alignment vertical="center"/>
    </xf>
    <xf numFmtId="0" fontId="18" fillId="0" borderId="0" xfId="0" applyFont="1">
      <alignment vertical="center"/>
    </xf>
    <xf numFmtId="0" fontId="25" fillId="0" borderId="21" xfId="0" applyFont="1" applyBorder="1">
      <alignment vertical="center"/>
    </xf>
    <xf numFmtId="176" fontId="18" fillId="0" borderId="41" xfId="0" applyNumberFormat="1" applyFont="1" applyBorder="1">
      <alignment vertical="center"/>
    </xf>
    <xf numFmtId="0" fontId="25" fillId="0" borderId="20" xfId="0" applyFont="1" applyBorder="1">
      <alignment vertical="center"/>
    </xf>
    <xf numFmtId="0" fontId="25" fillId="0" borderId="32" xfId="0" applyFont="1" applyBorder="1">
      <alignment vertical="center"/>
    </xf>
    <xf numFmtId="0" fontId="25" fillId="0" borderId="16" xfId="0" applyFont="1" applyBorder="1" applyAlignment="1">
      <alignment horizontal="center" vertical="center"/>
    </xf>
    <xf numFmtId="0" fontId="25" fillId="0" borderId="19" xfId="0" applyFont="1" applyBorder="1">
      <alignment vertical="center"/>
    </xf>
    <xf numFmtId="0" fontId="25" fillId="0" borderId="16" xfId="0" applyFont="1" applyBorder="1">
      <alignment vertical="center"/>
    </xf>
    <xf numFmtId="176" fontId="12" fillId="0" borderId="43" xfId="0" applyNumberFormat="1" applyFont="1" applyBorder="1">
      <alignment vertical="center"/>
    </xf>
    <xf numFmtId="0" fontId="19" fillId="0" borderId="0" xfId="0" applyFont="1" applyAlignment="1">
      <alignment horizontal="left" vertical="center"/>
    </xf>
    <xf numFmtId="0" fontId="19" fillId="0" borderId="0" xfId="0" applyFont="1">
      <alignment vertical="center"/>
    </xf>
    <xf numFmtId="0" fontId="10" fillId="0" borderId="0" xfId="0" applyFont="1" applyAlignment="1">
      <alignment horizontal="right" vertical="center"/>
    </xf>
    <xf numFmtId="0" fontId="10" fillId="0" borderId="0" xfId="0" applyFont="1" applyAlignment="1">
      <alignment horizontal="left" vertical="center"/>
    </xf>
    <xf numFmtId="0" fontId="10" fillId="0" borderId="0" xfId="0" applyFont="1" applyAlignment="1">
      <alignment horizontal="left"/>
    </xf>
    <xf numFmtId="0" fontId="10" fillId="0" borderId="44" xfId="0" applyFont="1" applyBorder="1" applyAlignment="1">
      <alignment horizontal="center" vertical="center"/>
    </xf>
    <xf numFmtId="0" fontId="10" fillId="3" borderId="24" xfId="0" applyFont="1" applyFill="1" applyBorder="1" applyAlignment="1">
      <alignment horizontal="center" vertical="center" shrinkToFit="1"/>
    </xf>
    <xf numFmtId="0" fontId="7" fillId="3" borderId="1" xfId="0" applyFont="1" applyFill="1" applyBorder="1" applyAlignment="1">
      <alignment horizontal="center" vertical="center"/>
    </xf>
    <xf numFmtId="0" fontId="7" fillId="3" borderId="24" xfId="0" applyFont="1" applyFill="1" applyBorder="1" applyAlignment="1">
      <alignment horizontal="center" vertical="center" wrapText="1"/>
    </xf>
    <xf numFmtId="0" fontId="7" fillId="3" borderId="24" xfId="0" applyFont="1" applyFill="1" applyBorder="1" applyAlignment="1">
      <alignment horizontal="center" vertical="center"/>
    </xf>
    <xf numFmtId="0" fontId="9" fillId="3" borderId="24" xfId="0" applyFont="1" applyFill="1" applyBorder="1" applyAlignment="1">
      <alignment horizontal="center" vertical="center" wrapText="1"/>
    </xf>
    <xf numFmtId="0" fontId="7" fillId="3" borderId="27" xfId="0" applyFont="1" applyFill="1" applyBorder="1" applyAlignment="1">
      <alignment horizontal="center" vertical="center"/>
    </xf>
    <xf numFmtId="0" fontId="7" fillId="3" borderId="25" xfId="0" applyFont="1" applyFill="1" applyBorder="1" applyAlignment="1">
      <alignment horizontal="center" vertical="center" wrapText="1"/>
    </xf>
    <xf numFmtId="178" fontId="10" fillId="0" borderId="24" xfId="0" applyNumberFormat="1" applyFont="1" applyBorder="1" applyAlignment="1">
      <alignment horizontal="center" vertical="center" shrinkToFit="1"/>
    </xf>
    <xf numFmtId="178" fontId="10" fillId="0" borderId="1" xfId="0" applyNumberFormat="1" applyFont="1" applyBorder="1" applyAlignment="1">
      <alignment horizontal="left" vertical="center" shrinkToFit="1"/>
    </xf>
    <xf numFmtId="178" fontId="10" fillId="0" borderId="1" xfId="0" applyNumberFormat="1" applyFont="1" applyBorder="1" applyAlignment="1">
      <alignment horizontal="center" vertical="center" shrinkToFit="1"/>
    </xf>
    <xf numFmtId="178" fontId="10" fillId="0" borderId="1" xfId="0" applyNumberFormat="1" applyFont="1" applyBorder="1" applyAlignment="1">
      <alignment vertical="center" shrinkToFit="1"/>
    </xf>
    <xf numFmtId="178" fontId="10" fillId="0" borderId="25" xfId="4" applyNumberFormat="1" applyFont="1" applyFill="1" applyBorder="1" applyAlignment="1" applyProtection="1">
      <alignment horizontal="center" vertical="center" shrinkToFit="1"/>
    </xf>
    <xf numFmtId="0" fontId="21" fillId="4" borderId="62" xfId="0" applyFont="1" applyFill="1" applyBorder="1" applyAlignment="1" applyProtection="1">
      <alignment horizontal="center" vertical="center"/>
      <protection locked="0"/>
    </xf>
    <xf numFmtId="0" fontId="0" fillId="5" borderId="24" xfId="0" applyFill="1" applyBorder="1" applyAlignment="1">
      <alignment vertical="center" shrinkToFit="1"/>
    </xf>
    <xf numFmtId="0" fontId="0" fillId="6" borderId="24" xfId="0" applyFill="1" applyBorder="1" applyAlignment="1">
      <alignment vertical="center" shrinkToFit="1"/>
    </xf>
    <xf numFmtId="0" fontId="0" fillId="7" borderId="24" xfId="0" applyFill="1" applyBorder="1" applyAlignment="1">
      <alignment vertical="center" shrinkToFit="1"/>
    </xf>
    <xf numFmtId="0" fontId="31" fillId="0" borderId="0" xfId="0" applyFont="1" applyAlignment="1">
      <alignment vertical="center" wrapText="1"/>
    </xf>
    <xf numFmtId="0" fontId="32" fillId="0" borderId="0" xfId="0" applyFont="1" applyAlignment="1">
      <alignment horizontal="center" vertical="center"/>
    </xf>
    <xf numFmtId="0" fontId="32" fillId="0" borderId="0" xfId="0" applyFont="1">
      <alignment vertical="center"/>
    </xf>
    <xf numFmtId="0" fontId="0" fillId="0" borderId="0" xfId="0" applyAlignment="1">
      <alignment vertical="top"/>
    </xf>
    <xf numFmtId="0" fontId="31" fillId="0" borderId="0" xfId="0" applyFont="1">
      <alignment vertical="center"/>
    </xf>
    <xf numFmtId="49" fontId="31" fillId="0" borderId="0" xfId="0" applyNumberFormat="1" applyFont="1">
      <alignment vertical="center"/>
    </xf>
    <xf numFmtId="0" fontId="25" fillId="0" borderId="0" xfId="0" applyFont="1" applyAlignment="1">
      <alignment horizontal="center" vertical="center"/>
    </xf>
    <xf numFmtId="38" fontId="33" fillId="0" borderId="8" xfId="0" applyNumberFormat="1" applyFont="1" applyBorder="1" applyAlignment="1">
      <alignment horizontal="center" vertical="center"/>
    </xf>
    <xf numFmtId="0" fontId="33" fillId="0" borderId="8" xfId="0" applyFont="1" applyBorder="1" applyAlignment="1">
      <alignment horizontal="center" vertical="center"/>
    </xf>
    <xf numFmtId="0" fontId="31" fillId="0" borderId="4" xfId="0" applyFont="1" applyBorder="1" applyAlignment="1">
      <alignment horizontal="center" vertical="center" wrapText="1"/>
    </xf>
    <xf numFmtId="0" fontId="31" fillId="0" borderId="5" xfId="0" applyFont="1" applyBorder="1" applyAlignment="1">
      <alignment horizontal="center" vertical="center"/>
    </xf>
    <xf numFmtId="0" fontId="31" fillId="0" borderId="6" xfId="0" applyFont="1" applyBorder="1" applyAlignment="1">
      <alignment horizontal="center" vertical="center"/>
    </xf>
    <xf numFmtId="0" fontId="31" fillId="0" borderId="9" xfId="0" applyFont="1" applyBorder="1" applyAlignment="1">
      <alignment horizontal="center" vertical="center"/>
    </xf>
    <xf numFmtId="0" fontId="31" fillId="0" borderId="0" xfId="0" applyFont="1" applyAlignment="1">
      <alignment horizontal="center" vertical="center"/>
    </xf>
    <xf numFmtId="0" fontId="31" fillId="0" borderId="10" xfId="0" applyFont="1" applyBorder="1" applyAlignment="1">
      <alignment horizontal="center" vertical="center"/>
    </xf>
    <xf numFmtId="0" fontId="31" fillId="0" borderId="11" xfId="0" applyFont="1" applyBorder="1" applyAlignment="1">
      <alignment horizontal="center" vertical="center"/>
    </xf>
    <xf numFmtId="0" fontId="31" fillId="0" borderId="8" xfId="0" applyFont="1" applyBorder="1" applyAlignment="1">
      <alignment horizontal="center" vertical="center"/>
    </xf>
    <xf numFmtId="0" fontId="31" fillId="0" borderId="12" xfId="0" applyFont="1" applyBorder="1" applyAlignment="1">
      <alignment horizontal="center" vertical="center"/>
    </xf>
    <xf numFmtId="0" fontId="31" fillId="4" borderId="4" xfId="0" applyFont="1" applyFill="1" applyBorder="1" applyAlignment="1">
      <alignment horizontal="center" vertical="center" shrinkToFit="1"/>
    </xf>
    <xf numFmtId="0" fontId="31" fillId="4" borderId="5" xfId="0" applyFont="1" applyFill="1" applyBorder="1" applyAlignment="1">
      <alignment horizontal="center" vertical="center" shrinkToFit="1"/>
    </xf>
    <xf numFmtId="0" fontId="31" fillId="4" borderId="6" xfId="0" applyFont="1" applyFill="1" applyBorder="1" applyAlignment="1">
      <alignment horizontal="center" vertical="center" shrinkToFit="1"/>
    </xf>
    <xf numFmtId="0" fontId="31" fillId="4" borderId="9" xfId="0" applyFont="1" applyFill="1" applyBorder="1" applyAlignment="1">
      <alignment horizontal="center" vertical="center" shrinkToFit="1"/>
    </xf>
    <xf numFmtId="0" fontId="31" fillId="4" borderId="0" xfId="0" applyFont="1" applyFill="1" applyAlignment="1">
      <alignment horizontal="center" vertical="center" shrinkToFit="1"/>
    </xf>
    <xf numFmtId="0" fontId="31" fillId="4" borderId="10" xfId="0" applyFont="1" applyFill="1" applyBorder="1" applyAlignment="1">
      <alignment horizontal="center" vertical="center" shrinkToFit="1"/>
    </xf>
    <xf numFmtId="0" fontId="31" fillId="4" borderId="11" xfId="0" applyFont="1" applyFill="1" applyBorder="1" applyAlignment="1">
      <alignment horizontal="center" vertical="center" shrinkToFit="1"/>
    </xf>
    <xf numFmtId="0" fontId="31" fillId="4" borderId="8" xfId="0" applyFont="1" applyFill="1" applyBorder="1" applyAlignment="1">
      <alignment horizontal="center" vertical="center" shrinkToFit="1"/>
    </xf>
    <xf numFmtId="0" fontId="31" fillId="4" borderId="12" xfId="0" applyFont="1" applyFill="1" applyBorder="1" applyAlignment="1">
      <alignment horizontal="center" vertical="center" shrinkToFit="1"/>
    </xf>
    <xf numFmtId="0" fontId="31" fillId="4" borderId="4" xfId="0" applyFont="1" applyFill="1" applyBorder="1" applyAlignment="1">
      <alignment horizontal="left" vertical="center"/>
    </xf>
    <xf numFmtId="0" fontId="31" fillId="4" borderId="5" xfId="0" applyFont="1" applyFill="1" applyBorder="1" applyAlignment="1">
      <alignment horizontal="left" vertical="center"/>
    </xf>
    <xf numFmtId="0" fontId="31" fillId="4" borderId="6" xfId="0" applyFont="1" applyFill="1" applyBorder="1" applyAlignment="1">
      <alignment horizontal="left" vertical="center"/>
    </xf>
    <xf numFmtId="0" fontId="31" fillId="4" borderId="11" xfId="0" applyFont="1" applyFill="1" applyBorder="1" applyAlignment="1">
      <alignment horizontal="left" vertical="center"/>
    </xf>
    <xf numFmtId="0" fontId="31" fillId="4" borderId="8" xfId="0" applyFont="1" applyFill="1" applyBorder="1" applyAlignment="1">
      <alignment horizontal="left" vertical="center"/>
    </xf>
    <xf numFmtId="0" fontId="31" fillId="4" borderId="12" xfId="0" applyFont="1" applyFill="1" applyBorder="1" applyAlignment="1">
      <alignment horizontal="left" vertical="center"/>
    </xf>
    <xf numFmtId="0" fontId="31" fillId="0" borderId="4" xfId="0" applyFont="1" applyBorder="1" applyAlignment="1">
      <alignment horizontal="center" vertical="center"/>
    </xf>
    <xf numFmtId="49" fontId="34" fillId="4" borderId="4" xfId="0" applyNumberFormat="1" applyFont="1" applyFill="1" applyBorder="1" applyAlignment="1">
      <alignment horizontal="center" vertical="center" shrinkToFit="1"/>
    </xf>
    <xf numFmtId="49" fontId="34" fillId="4" borderId="5" xfId="0" applyNumberFormat="1" applyFont="1" applyFill="1" applyBorder="1" applyAlignment="1">
      <alignment horizontal="center" vertical="center" shrinkToFit="1"/>
    </xf>
    <xf numFmtId="49" fontId="34" fillId="4" borderId="6" xfId="0" applyNumberFormat="1" applyFont="1" applyFill="1" applyBorder="1" applyAlignment="1">
      <alignment horizontal="center" vertical="center" shrinkToFit="1"/>
    </xf>
    <xf numFmtId="49" fontId="34" fillId="4" borderId="11" xfId="0" applyNumberFormat="1" applyFont="1" applyFill="1" applyBorder="1" applyAlignment="1">
      <alignment horizontal="center" vertical="center" shrinkToFit="1"/>
    </xf>
    <xf numFmtId="49" fontId="34" fillId="4" borderId="8" xfId="0" applyNumberFormat="1" applyFont="1" applyFill="1" applyBorder="1" applyAlignment="1">
      <alignment horizontal="center" vertical="center" shrinkToFit="1"/>
    </xf>
    <xf numFmtId="49" fontId="34" fillId="4" borderId="12" xfId="0" applyNumberFormat="1" applyFont="1" applyFill="1" applyBorder="1" applyAlignment="1">
      <alignment horizontal="center" vertical="center" shrinkToFit="1"/>
    </xf>
    <xf numFmtId="0" fontId="7" fillId="0" borderId="0" xfId="0" applyFont="1" applyAlignment="1">
      <alignment horizontal="left" vertical="center" wrapText="1" shrinkToFit="1"/>
    </xf>
    <xf numFmtId="0" fontId="7" fillId="0" borderId="0" xfId="0" applyFont="1" applyAlignment="1">
      <alignment horizontal="left" vertical="center" shrinkToFit="1"/>
    </xf>
    <xf numFmtId="0" fontId="31" fillId="0" borderId="0" xfId="0" applyFont="1" applyAlignment="1">
      <alignment horizontal="left" vertical="center" shrinkToFit="1"/>
    </xf>
    <xf numFmtId="0" fontId="11" fillId="0" borderId="0" xfId="0" applyFont="1" applyAlignment="1">
      <alignment horizontal="center" vertical="center"/>
    </xf>
    <xf numFmtId="0" fontId="11" fillId="4" borderId="0" xfId="0" applyFont="1" applyFill="1" applyAlignment="1">
      <alignment horizontal="center" vertical="center"/>
    </xf>
    <xf numFmtId="0" fontId="32" fillId="0" borderId="0" xfId="0" applyFont="1" applyAlignment="1">
      <alignment horizontal="center" vertical="center"/>
    </xf>
    <xf numFmtId="0" fontId="21" fillId="0" borderId="0" xfId="0" applyFont="1" applyAlignment="1">
      <alignment horizontal="left" vertical="center" wrapText="1" shrinkToFit="1"/>
    </xf>
    <xf numFmtId="0" fontId="21" fillId="0" borderId="0" xfId="0" applyFont="1" applyAlignment="1">
      <alignment horizontal="left" vertical="center" shrinkToFit="1"/>
    </xf>
    <xf numFmtId="38" fontId="11" fillId="0" borderId="47" xfId="4" applyFont="1" applyBorder="1" applyAlignment="1" applyProtection="1">
      <alignment horizontal="right" vertical="center"/>
    </xf>
    <xf numFmtId="38" fontId="11" fillId="0" borderId="45" xfId="4" applyFont="1" applyBorder="1" applyAlignment="1" applyProtection="1">
      <alignment horizontal="right" vertical="center"/>
    </xf>
    <xf numFmtId="0" fontId="11" fillId="0" borderId="49" xfId="0" applyFont="1" applyBorder="1" applyAlignment="1">
      <alignment horizontal="center" vertical="center"/>
    </xf>
    <xf numFmtId="0" fontId="11" fillId="0" borderId="42" xfId="0" applyFont="1" applyBorder="1" applyAlignment="1">
      <alignment horizontal="center" vertical="center"/>
    </xf>
    <xf numFmtId="0" fontId="11" fillId="0" borderId="50" xfId="0" applyFont="1" applyBorder="1" applyAlignment="1">
      <alignment horizontal="center" vertical="center"/>
    </xf>
    <xf numFmtId="0" fontId="11" fillId="0" borderId="47" xfId="0" applyFont="1" applyBorder="1" applyAlignment="1">
      <alignment horizontal="right" vertical="center"/>
    </xf>
    <xf numFmtId="0" fontId="11" fillId="0" borderId="45" xfId="0" applyFont="1" applyBorder="1" applyAlignment="1">
      <alignment horizontal="right" vertical="center"/>
    </xf>
    <xf numFmtId="0" fontId="12" fillId="0" borderId="45" xfId="0" applyFont="1" applyBorder="1" applyAlignment="1">
      <alignment horizontal="center" vertical="center"/>
    </xf>
    <xf numFmtId="0" fontId="12" fillId="0" borderId="46" xfId="0" applyFont="1" applyBorder="1" applyAlignment="1">
      <alignment horizontal="center" vertical="center"/>
    </xf>
    <xf numFmtId="176" fontId="17" fillId="0" borderId="0" xfId="0" applyNumberFormat="1" applyFont="1">
      <alignment vertical="center"/>
    </xf>
    <xf numFmtId="0" fontId="11" fillId="0" borderId="0" xfId="0" applyFont="1">
      <alignment vertical="center"/>
    </xf>
    <xf numFmtId="0" fontId="12" fillId="0" borderId="0" xfId="0" applyFont="1" applyAlignment="1">
      <alignment horizontal="center" vertical="center"/>
    </xf>
    <xf numFmtId="176" fontId="11" fillId="0" borderId="0" xfId="0" applyNumberFormat="1" applyFont="1">
      <alignment vertical="center"/>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2" fillId="0" borderId="47" xfId="0" applyFont="1" applyBorder="1">
      <alignment vertical="center"/>
    </xf>
    <xf numFmtId="0" fontId="12" fillId="0" borderId="45" xfId="0" applyFont="1" applyBorder="1">
      <alignment vertical="center"/>
    </xf>
    <xf numFmtId="38" fontId="12" fillId="0" borderId="47" xfId="4" applyFont="1" applyBorder="1" applyAlignment="1" applyProtection="1">
      <alignment vertical="center"/>
    </xf>
    <xf numFmtId="38" fontId="12" fillId="0" borderId="45" xfId="4" applyFont="1" applyBorder="1" applyAlignment="1" applyProtection="1">
      <alignment vertical="center"/>
    </xf>
    <xf numFmtId="38" fontId="12" fillId="0" borderId="16" xfId="4" applyFont="1" applyBorder="1" applyAlignment="1" applyProtection="1">
      <alignment vertical="center"/>
    </xf>
    <xf numFmtId="38" fontId="12" fillId="0" borderId="17" xfId="4" applyFont="1" applyBorder="1" applyAlignment="1" applyProtection="1">
      <alignment vertical="center"/>
    </xf>
    <xf numFmtId="0" fontId="12" fillId="0" borderId="16" xfId="0" applyFont="1" applyBorder="1">
      <alignment vertical="center"/>
    </xf>
    <xf numFmtId="0" fontId="12" fillId="0" borderId="17" xfId="0" applyFont="1" applyBorder="1">
      <alignment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15" fillId="0" borderId="47" xfId="0" applyFont="1" applyBorder="1" applyAlignment="1">
      <alignment horizontal="center" vertical="center" shrinkToFit="1"/>
    </xf>
    <xf numFmtId="0" fontId="15" fillId="0" borderId="45" xfId="0" applyFont="1" applyBorder="1" applyAlignment="1">
      <alignment horizontal="center" vertical="center" shrinkToFit="1"/>
    </xf>
    <xf numFmtId="0" fontId="15" fillId="0" borderId="46" xfId="0" applyFont="1" applyBorder="1" applyAlignment="1">
      <alignment horizontal="center" vertical="center" shrinkToFit="1"/>
    </xf>
    <xf numFmtId="0" fontId="12" fillId="0" borderId="45" xfId="0" applyFont="1" applyBorder="1" applyAlignment="1">
      <alignment horizontal="center" vertical="center" wrapText="1"/>
    </xf>
    <xf numFmtId="0" fontId="12" fillId="0" borderId="48" xfId="0" applyFont="1" applyBorder="1" applyAlignment="1">
      <alignment horizontal="center" vertical="center" wrapText="1"/>
    </xf>
    <xf numFmtId="0" fontId="15" fillId="0" borderId="0" xfId="0" applyFont="1" applyAlignment="1">
      <alignment horizontal="center" vertical="center" shrinkToFit="1"/>
    </xf>
    <xf numFmtId="0" fontId="15" fillId="0" borderId="0" xfId="0" applyFont="1" applyAlignment="1">
      <alignment horizontal="center" vertical="center"/>
    </xf>
    <xf numFmtId="0" fontId="11" fillId="0" borderId="82" xfId="0" applyFont="1" applyBorder="1" applyAlignment="1">
      <alignment horizontal="center" vertical="center" textRotation="255"/>
    </xf>
    <xf numFmtId="0" fontId="11" fillId="0" borderId="39" xfId="0" applyFont="1" applyBorder="1" applyAlignment="1">
      <alignment horizontal="center" vertical="center" textRotation="255"/>
    </xf>
    <xf numFmtId="0" fontId="17" fillId="0" borderId="0" xfId="0" applyFont="1">
      <alignment vertical="center"/>
    </xf>
    <xf numFmtId="0" fontId="18" fillId="0" borderId="0" xfId="0" applyFont="1" applyAlignment="1">
      <alignment horizontal="center" vertical="center"/>
    </xf>
    <xf numFmtId="0" fontId="18" fillId="0" borderId="21" xfId="0" applyFont="1" applyBorder="1">
      <alignment vertical="center"/>
    </xf>
    <xf numFmtId="0" fontId="18" fillId="0" borderId="22" xfId="0" applyFont="1" applyBorder="1">
      <alignment vertical="center"/>
    </xf>
    <xf numFmtId="0" fontId="18" fillId="0" borderId="22" xfId="0" applyFont="1" applyBorder="1" applyAlignment="1">
      <alignment horizontal="center" vertical="center"/>
    </xf>
    <xf numFmtId="0" fontId="18" fillId="0" borderId="23"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58" xfId="0" applyFont="1" applyBorder="1" applyAlignment="1">
      <alignment horizontal="center" vertical="center"/>
    </xf>
    <xf numFmtId="0" fontId="11" fillId="0" borderId="59" xfId="0" applyFont="1" applyBorder="1" applyAlignment="1">
      <alignment horizontal="center" vertical="center"/>
    </xf>
    <xf numFmtId="0" fontId="11" fillId="0" borderId="66" xfId="0" applyFont="1" applyBorder="1" applyAlignment="1">
      <alignment horizontal="center" vertical="center"/>
    </xf>
    <xf numFmtId="0" fontId="11" fillId="0" borderId="7" xfId="0" applyFont="1" applyBorder="1" applyAlignment="1">
      <alignment horizontal="center" vertical="center"/>
    </xf>
    <xf numFmtId="0" fontId="24" fillId="0" borderId="47" xfId="0" applyFont="1" applyBorder="1" applyAlignment="1">
      <alignment horizontal="right" vertical="center"/>
    </xf>
    <xf numFmtId="0" fontId="24" fillId="0" borderId="45" xfId="0" applyFont="1" applyBorder="1" applyAlignment="1">
      <alignment horizontal="right" vertical="center"/>
    </xf>
    <xf numFmtId="0" fontId="11" fillId="0" borderId="62" xfId="0" applyFont="1" applyBorder="1" applyAlignment="1">
      <alignment horizontal="center" vertical="center" textRotation="255"/>
    </xf>
    <xf numFmtId="0" fontId="11" fillId="0" borderId="75" xfId="0" applyFont="1" applyBorder="1" applyAlignment="1">
      <alignment horizontal="center" vertical="center" textRotation="255"/>
    </xf>
    <xf numFmtId="0" fontId="11" fillId="0" borderId="28" xfId="0" applyFont="1" applyBorder="1" applyAlignment="1">
      <alignment horizontal="center" vertical="center" textRotation="255"/>
    </xf>
    <xf numFmtId="0" fontId="11" fillId="0" borderId="5" xfId="0" applyFont="1" applyBorder="1" applyAlignment="1">
      <alignment horizontal="center" vertical="center"/>
    </xf>
    <xf numFmtId="0" fontId="11" fillId="0" borderId="37" xfId="0" applyFont="1" applyBorder="1" applyAlignment="1">
      <alignment horizontal="center" vertical="center"/>
    </xf>
    <xf numFmtId="0" fontId="11" fillId="0" borderId="8" xfId="0" applyFont="1" applyBorder="1" applyAlignment="1">
      <alignment horizontal="center" vertical="center"/>
    </xf>
    <xf numFmtId="0" fontId="11" fillId="0" borderId="38" xfId="0" applyFont="1" applyBorder="1" applyAlignment="1">
      <alignment horizontal="center" vertical="center"/>
    </xf>
    <xf numFmtId="0" fontId="11" fillId="0" borderId="3" xfId="0" applyFont="1" applyBorder="1" applyAlignment="1">
      <alignment horizontal="center" vertical="center"/>
    </xf>
    <xf numFmtId="0" fontId="11" fillId="0" borderId="63" xfId="0" applyFont="1" applyBorder="1" applyAlignment="1">
      <alignment horizontal="center" vertical="center"/>
    </xf>
    <xf numFmtId="38" fontId="24" fillId="0" borderId="47" xfId="4" applyFont="1" applyBorder="1" applyAlignment="1" applyProtection="1">
      <alignment horizontal="right" vertical="center" shrinkToFit="1"/>
    </xf>
    <xf numFmtId="38" fontId="24" fillId="0" borderId="45" xfId="4" applyFont="1" applyBorder="1" applyAlignment="1" applyProtection="1">
      <alignment horizontal="right" vertical="center" shrinkToFit="1"/>
    </xf>
    <xf numFmtId="0" fontId="11" fillId="2" borderId="0" xfId="0" applyFont="1" applyFill="1" applyAlignment="1">
      <alignment horizontal="center" vertical="center"/>
    </xf>
    <xf numFmtId="0" fontId="11" fillId="4" borderId="7" xfId="0" applyFont="1" applyFill="1" applyBorder="1" applyAlignment="1" applyProtection="1">
      <alignment horizontal="left" vertical="center"/>
      <protection locked="0"/>
    </xf>
    <xf numFmtId="0" fontId="11" fillId="4" borderId="73" xfId="0" applyFont="1" applyFill="1" applyBorder="1" applyAlignment="1" applyProtection="1">
      <alignment horizontal="left" vertical="center"/>
      <protection locked="0"/>
    </xf>
    <xf numFmtId="0" fontId="11" fillId="4" borderId="66" xfId="0" applyFont="1" applyFill="1" applyBorder="1" applyAlignment="1" applyProtection="1">
      <alignment horizontal="left" vertical="center"/>
      <protection locked="0"/>
    </xf>
    <xf numFmtId="0" fontId="11" fillId="4" borderId="69" xfId="0" applyFont="1" applyFill="1" applyBorder="1" applyAlignment="1" applyProtection="1">
      <alignment horizontal="left" vertical="center"/>
      <protection locked="0"/>
    </xf>
    <xf numFmtId="0" fontId="11" fillId="4" borderId="36" xfId="0" applyFont="1" applyFill="1" applyBorder="1" applyAlignment="1" applyProtection="1">
      <alignment horizontal="left" vertical="center" wrapText="1"/>
      <protection locked="0"/>
    </xf>
    <xf numFmtId="0" fontId="11" fillId="4" borderId="7" xfId="0" applyFont="1" applyFill="1" applyBorder="1" applyAlignment="1" applyProtection="1">
      <alignment horizontal="left" vertical="center" wrapText="1"/>
      <protection locked="0"/>
    </xf>
    <xf numFmtId="0" fontId="11" fillId="4" borderId="73" xfId="0" applyFont="1" applyFill="1" applyBorder="1" applyAlignment="1" applyProtection="1">
      <alignment horizontal="left" vertical="center" wrapText="1"/>
      <protection locked="0"/>
    </xf>
    <xf numFmtId="0" fontId="11" fillId="4" borderId="59"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shrinkToFit="1"/>
      <protection locked="0"/>
    </xf>
    <xf numFmtId="0" fontId="11" fillId="4" borderId="3" xfId="0" applyFont="1" applyFill="1" applyBorder="1" applyAlignment="1" applyProtection="1">
      <alignment horizontal="left" vertical="center" shrinkToFit="1"/>
      <protection locked="0"/>
    </xf>
    <xf numFmtId="49" fontId="11" fillId="4" borderId="2"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shrinkToFit="1"/>
      <protection locked="0"/>
    </xf>
    <xf numFmtId="0" fontId="11" fillId="4" borderId="60" xfId="0" applyFont="1" applyFill="1" applyBorder="1" applyAlignment="1" applyProtection="1">
      <alignment horizontal="left" vertical="center" shrinkToFit="1"/>
      <protection locked="0"/>
    </xf>
    <xf numFmtId="0" fontId="11" fillId="4" borderId="57" xfId="0" applyFont="1" applyFill="1" applyBorder="1" applyAlignment="1" applyProtection="1">
      <alignment horizontal="left" vertical="center" shrinkToFit="1"/>
      <protection locked="0"/>
    </xf>
    <xf numFmtId="0" fontId="35" fillId="4" borderId="2" xfId="7" applyFill="1" applyBorder="1" applyAlignment="1" applyProtection="1">
      <alignment horizontal="left" vertical="center" shrinkToFit="1"/>
      <protection locked="0"/>
    </xf>
    <xf numFmtId="0" fontId="11" fillId="4" borderId="13" xfId="0" applyFont="1" applyFill="1" applyBorder="1" applyAlignment="1" applyProtection="1">
      <alignment horizontal="left" vertical="center"/>
      <protection locked="0"/>
    </xf>
    <xf numFmtId="49" fontId="11" fillId="4" borderId="13" xfId="0" quotePrefix="1" applyNumberFormat="1" applyFont="1" applyFill="1" applyBorder="1" applyAlignment="1" applyProtection="1">
      <alignment horizontal="left" vertical="center"/>
      <protection locked="0"/>
    </xf>
    <xf numFmtId="49" fontId="11" fillId="4" borderId="13" xfId="0" applyNumberFormat="1" applyFont="1" applyFill="1" applyBorder="1" applyAlignment="1" applyProtection="1">
      <alignment horizontal="left" vertical="center"/>
      <protection locked="0"/>
    </xf>
    <xf numFmtId="0" fontId="10" fillId="0" borderId="0" xfId="0" applyFont="1" applyAlignment="1">
      <alignment horizontal="left" vertical="center"/>
    </xf>
    <xf numFmtId="0" fontId="9" fillId="0" borderId="85" xfId="0" applyFont="1" applyBorder="1" applyAlignment="1">
      <alignment horizontal="center" vertical="center"/>
    </xf>
    <xf numFmtId="0" fontId="9" fillId="0" borderId="86" xfId="0" applyFont="1" applyBorder="1" applyAlignment="1">
      <alignment horizontal="center" vertical="center"/>
    </xf>
    <xf numFmtId="0" fontId="9" fillId="0" borderId="87" xfId="0" applyFont="1" applyBorder="1" applyAlignment="1">
      <alignment horizontal="center" vertical="center"/>
    </xf>
    <xf numFmtId="38" fontId="11" fillId="0" borderId="86" xfId="4" applyFont="1" applyFill="1" applyBorder="1" applyAlignment="1" applyProtection="1">
      <alignment horizontal="right" vertical="center" wrapText="1"/>
    </xf>
    <xf numFmtId="0" fontId="6" fillId="4" borderId="24" xfId="0" applyFont="1" applyFill="1" applyBorder="1" applyAlignment="1" applyProtection="1">
      <alignment horizontal="center" vertical="center"/>
      <protection locked="0"/>
    </xf>
    <xf numFmtId="0" fontId="7" fillId="0" borderId="24" xfId="0" applyFont="1" applyBorder="1">
      <alignment vertical="center"/>
    </xf>
    <xf numFmtId="0" fontId="7" fillId="0" borderId="24" xfId="0" applyFont="1" applyBorder="1" applyAlignment="1">
      <alignment horizontal="left" vertical="center" indent="1"/>
    </xf>
    <xf numFmtId="0" fontId="11" fillId="4" borderId="24" xfId="0" applyFont="1" applyFill="1" applyBorder="1" applyAlignment="1" applyProtection="1">
      <alignment vertical="center" shrinkToFit="1"/>
      <protection locked="0"/>
    </xf>
    <xf numFmtId="49" fontId="11" fillId="4" borderId="5" xfId="0" applyNumberFormat="1" applyFont="1" applyFill="1" applyBorder="1" applyAlignment="1" applyProtection="1">
      <alignment horizontal="left" vertical="center" shrinkToFit="1"/>
      <protection locked="0"/>
    </xf>
    <xf numFmtId="0" fontId="13" fillId="0" borderId="5" xfId="0" applyFont="1" applyBorder="1" applyAlignment="1">
      <alignment horizontal="left" vertical="top" wrapText="1"/>
    </xf>
    <xf numFmtId="0" fontId="13" fillId="0" borderId="55" xfId="0" applyFont="1" applyBorder="1" applyAlignment="1">
      <alignment horizontal="left" vertical="top" wrapText="1"/>
    </xf>
    <xf numFmtId="0" fontId="7" fillId="0" borderId="0" xfId="0" applyFont="1" applyAlignment="1">
      <alignment horizontal="center" vertical="center"/>
    </xf>
    <xf numFmtId="0" fontId="11" fillId="4" borderId="11" xfId="0" applyFont="1" applyFill="1" applyBorder="1" applyAlignment="1" applyProtection="1">
      <alignment horizontal="left" vertical="center" shrinkToFit="1"/>
      <protection locked="0"/>
    </xf>
    <xf numFmtId="0" fontId="11" fillId="4" borderId="8" xfId="0" applyFont="1" applyFill="1" applyBorder="1" applyAlignment="1" applyProtection="1">
      <alignment horizontal="left" vertical="center" shrinkToFit="1"/>
      <protection locked="0"/>
    </xf>
    <xf numFmtId="0" fontId="11" fillId="4" borderId="56" xfId="0" applyFont="1" applyFill="1" applyBorder="1" applyAlignment="1" applyProtection="1">
      <alignment horizontal="left" vertical="center" shrinkToFit="1"/>
      <protection locked="0"/>
    </xf>
    <xf numFmtId="0" fontId="11" fillId="4" borderId="4" xfId="0" applyFont="1" applyFill="1" applyBorder="1" applyAlignment="1" applyProtection="1">
      <alignment vertical="center" shrinkToFit="1"/>
      <protection locked="0"/>
    </xf>
    <xf numFmtId="0" fontId="11" fillId="4" borderId="5" xfId="0" applyFont="1" applyFill="1" applyBorder="1" applyAlignment="1" applyProtection="1">
      <alignment vertical="center" shrinkToFit="1"/>
      <protection locked="0"/>
    </xf>
    <xf numFmtId="0" fontId="11" fillId="4" borderId="55" xfId="0" applyFont="1" applyFill="1" applyBorder="1" applyAlignment="1" applyProtection="1">
      <alignment vertical="center" shrinkToFit="1"/>
      <protection locked="0"/>
    </xf>
    <xf numFmtId="49" fontId="35" fillId="4" borderId="1" xfId="7" applyNumberFormat="1" applyFill="1" applyBorder="1" applyAlignment="1" applyProtection="1">
      <alignment horizontal="center" vertical="center" shrinkToFit="1"/>
      <protection locked="0"/>
    </xf>
    <xf numFmtId="49" fontId="11" fillId="4" borderId="2" xfId="0" applyNumberFormat="1" applyFont="1" applyFill="1" applyBorder="1" applyAlignment="1" applyProtection="1">
      <alignment horizontal="center" vertical="center" shrinkToFit="1"/>
      <protection locked="0"/>
    </xf>
    <xf numFmtId="49" fontId="11" fillId="4" borderId="57" xfId="0" applyNumberFormat="1" applyFont="1" applyFill="1" applyBorder="1" applyAlignment="1" applyProtection="1">
      <alignment horizontal="center" vertical="center" shrinkToFit="1"/>
      <protection locked="0"/>
    </xf>
    <xf numFmtId="49" fontId="11" fillId="4" borderId="1" xfId="0" applyNumberFormat="1" applyFont="1" applyFill="1" applyBorder="1" applyAlignment="1" applyProtection="1">
      <alignment horizontal="center" vertical="center" shrinkToFit="1"/>
      <protection locked="0"/>
    </xf>
    <xf numFmtId="0" fontId="11" fillId="0" borderId="64" xfId="0" applyFont="1" applyBorder="1" applyAlignment="1">
      <alignment horizontal="center" vertical="center" shrinkToFit="1"/>
    </xf>
    <xf numFmtId="0" fontId="37" fillId="0" borderId="63" xfId="0" applyFont="1" applyBorder="1" applyAlignment="1">
      <alignment horizontal="center" vertical="center" wrapText="1" shrinkToFit="1"/>
    </xf>
    <xf numFmtId="0" fontId="37" fillId="0" borderId="64" xfId="0" applyFont="1" applyBorder="1" applyAlignment="1">
      <alignment horizontal="center" vertical="center" shrinkToFit="1"/>
    </xf>
    <xf numFmtId="0" fontId="37" fillId="0" borderId="64" xfId="0" applyFont="1" applyBorder="1" applyAlignment="1">
      <alignment horizontal="center" vertical="center" wrapText="1" shrinkToFit="1"/>
    </xf>
    <xf numFmtId="0" fontId="11" fillId="4" borderId="58" xfId="0" applyFont="1" applyFill="1" applyBorder="1" applyAlignment="1" applyProtection="1">
      <alignment horizontal="center" vertical="center" shrinkToFit="1"/>
      <protection locked="0"/>
    </xf>
    <xf numFmtId="0" fontId="11" fillId="4" borderId="59" xfId="0" applyFont="1" applyFill="1" applyBorder="1" applyAlignment="1" applyProtection="1">
      <alignment horizontal="center" vertical="center" shrinkToFit="1"/>
      <protection locked="0"/>
    </xf>
    <xf numFmtId="0" fontId="11" fillId="4" borderId="63" xfId="0" applyFont="1" applyFill="1" applyBorder="1" applyAlignment="1" applyProtection="1">
      <alignment horizontal="center" vertical="center" shrinkToFit="1"/>
      <protection locked="0"/>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176" fontId="11" fillId="0" borderId="4" xfId="0" applyNumberFormat="1" applyFont="1" applyBorder="1" applyAlignment="1">
      <alignment horizontal="right" vertical="center" shrinkToFit="1"/>
    </xf>
    <xf numFmtId="176" fontId="11" fillId="0" borderId="5" xfId="0" applyNumberFormat="1" applyFont="1" applyBorder="1" applyAlignment="1">
      <alignment horizontal="right" vertical="center" shrinkToFit="1"/>
    </xf>
    <xf numFmtId="179" fontId="11" fillId="0" borderId="4" xfId="0" applyNumberFormat="1" applyFont="1" applyBorder="1" applyAlignment="1">
      <alignment horizontal="right" vertical="center"/>
    </xf>
    <xf numFmtId="179" fontId="11" fillId="0" borderId="5" xfId="0" applyNumberFormat="1" applyFont="1" applyBorder="1" applyAlignment="1">
      <alignment horizontal="right" vertical="center"/>
    </xf>
    <xf numFmtId="0" fontId="8" fillId="0" borderId="0" xfId="0" applyFont="1" applyAlignment="1">
      <alignment horizontal="center"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8" xfId="0" applyFont="1" applyBorder="1" applyAlignment="1">
      <alignment horizontal="left" vertical="center"/>
    </xf>
    <xf numFmtId="0" fontId="11" fillId="0" borderId="12" xfId="0" applyFont="1" applyBorder="1" applyAlignment="1">
      <alignment horizontal="left" vertical="center"/>
    </xf>
    <xf numFmtId="0" fontId="11" fillId="0" borderId="24" xfId="0" applyFont="1" applyBorder="1" applyAlignment="1">
      <alignment horizontal="center" vertical="center" shrinkToFit="1"/>
    </xf>
    <xf numFmtId="0" fontId="8" fillId="0" borderId="0" xfId="0" applyFont="1" applyAlignment="1">
      <alignment horizontal="center" vertical="center" wrapText="1"/>
    </xf>
    <xf numFmtId="0" fontId="11" fillId="4" borderId="1" xfId="0" applyFont="1" applyFill="1" applyBorder="1" applyAlignment="1" applyProtection="1">
      <alignment horizontal="left" vertical="center" shrinkToFit="1"/>
      <protection locked="0"/>
    </xf>
    <xf numFmtId="0" fontId="11" fillId="4" borderId="66" xfId="0" applyFont="1" applyFill="1" applyBorder="1" applyAlignment="1" applyProtection="1">
      <alignment horizontal="left" vertical="center" shrinkToFit="1"/>
      <protection locked="0"/>
    </xf>
    <xf numFmtId="0" fontId="11" fillId="4" borderId="67" xfId="0" applyFont="1" applyFill="1" applyBorder="1" applyAlignment="1" applyProtection="1">
      <alignment horizontal="left" vertical="center" shrinkToFit="1"/>
      <protection locked="0"/>
    </xf>
    <xf numFmtId="0" fontId="15" fillId="0" borderId="68" xfId="0" applyFont="1" applyBorder="1" applyAlignment="1">
      <alignment horizontal="center" vertical="center"/>
    </xf>
    <xf numFmtId="0" fontId="15" fillId="0" borderId="53" xfId="0" applyFont="1" applyBorder="1" applyAlignment="1">
      <alignment horizontal="center" vertical="center"/>
    </xf>
    <xf numFmtId="0" fontId="15" fillId="0" borderId="54" xfId="0" applyFont="1" applyBorder="1" applyAlignment="1">
      <alignment horizontal="center" vertical="center"/>
    </xf>
    <xf numFmtId="0" fontId="11" fillId="4" borderId="12" xfId="0" applyFont="1" applyFill="1" applyBorder="1" applyAlignment="1" applyProtection="1">
      <alignment horizontal="left" vertical="center" shrinkToFit="1"/>
      <protection locked="0"/>
    </xf>
    <xf numFmtId="49" fontId="11" fillId="4" borderId="11" xfId="0" applyNumberFormat="1" applyFont="1" applyFill="1" applyBorder="1" applyAlignment="1" applyProtection="1">
      <alignment horizontal="center" vertical="center" shrinkToFit="1"/>
      <protection locked="0"/>
    </xf>
    <xf numFmtId="49" fontId="11" fillId="4" borderId="8" xfId="0" applyNumberFormat="1" applyFont="1" applyFill="1" applyBorder="1" applyAlignment="1" applyProtection="1">
      <alignment horizontal="center" vertical="center" shrinkToFit="1"/>
      <protection locked="0"/>
    </xf>
    <xf numFmtId="49" fontId="11" fillId="4" borderId="56"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12" fillId="4" borderId="1" xfId="0" applyFont="1" applyFill="1" applyBorder="1" applyAlignment="1" applyProtection="1">
      <alignment horizontal="left" vertical="center" shrinkToFit="1"/>
      <protection locked="0"/>
    </xf>
    <xf numFmtId="0" fontId="12" fillId="4" borderId="2" xfId="0" applyFont="1" applyFill="1" applyBorder="1" applyAlignment="1" applyProtection="1">
      <alignment horizontal="left" vertical="center" shrinkToFit="1"/>
      <protection locked="0"/>
    </xf>
    <xf numFmtId="176" fontId="9" fillId="0" borderId="24" xfId="0" applyNumberFormat="1" applyFont="1" applyBorder="1" applyAlignment="1">
      <alignment horizontal="right" vertical="center" shrinkToFit="1"/>
    </xf>
    <xf numFmtId="49" fontId="8" fillId="0" borderId="0" xfId="0" applyNumberFormat="1" applyFont="1" applyAlignment="1">
      <alignment horizontal="left" vertical="top" wrapText="1"/>
    </xf>
    <xf numFmtId="0" fontId="20" fillId="0" borderId="59" xfId="0" applyFont="1" applyBorder="1" applyAlignment="1">
      <alignment horizontal="left" vertical="center"/>
    </xf>
    <xf numFmtId="0" fontId="20" fillId="0" borderId="77" xfId="0" applyFont="1" applyBorder="1" applyAlignment="1">
      <alignment horizontal="left" vertical="center"/>
    </xf>
    <xf numFmtId="0" fontId="20" fillId="0" borderId="63" xfId="0" applyFont="1" applyBorder="1" applyAlignment="1">
      <alignment horizontal="left" vertical="center"/>
    </xf>
    <xf numFmtId="0" fontId="22" fillId="2" borderId="64" xfId="0" applyFont="1" applyFill="1" applyBorder="1" applyAlignment="1">
      <alignment horizontal="left" vertical="center" wrapText="1"/>
    </xf>
    <xf numFmtId="0" fontId="22" fillId="2" borderId="65" xfId="0" applyFont="1" applyFill="1" applyBorder="1" applyAlignment="1">
      <alignment horizontal="left" vertical="center" wrapText="1"/>
    </xf>
    <xf numFmtId="0" fontId="9" fillId="0" borderId="71" xfId="0" applyFont="1" applyBorder="1" applyAlignment="1">
      <alignment horizontal="left" vertical="center"/>
    </xf>
    <xf numFmtId="0" fontId="9" fillId="0" borderId="2" xfId="0" applyFont="1" applyBorder="1" applyAlignment="1">
      <alignment horizontal="left" vertical="center"/>
    </xf>
    <xf numFmtId="0" fontId="9" fillId="0" borderId="57" xfId="0" applyFont="1" applyBorder="1" applyAlignment="1">
      <alignment horizontal="left" vertical="center"/>
    </xf>
    <xf numFmtId="0" fontId="9" fillId="0" borderId="71" xfId="0" applyFont="1" applyBorder="1" applyAlignment="1">
      <alignment horizontal="left" vertical="center" wrapText="1"/>
    </xf>
    <xf numFmtId="0" fontId="9" fillId="0" borderId="2" xfId="0" applyFont="1" applyBorder="1" applyAlignment="1">
      <alignment horizontal="left" vertical="center" wrapText="1"/>
    </xf>
    <xf numFmtId="0" fontId="9" fillId="0" borderId="57" xfId="0" applyFont="1" applyBorder="1" applyAlignment="1">
      <alignment horizontal="left" vertical="center" wrapText="1"/>
    </xf>
    <xf numFmtId="0" fontId="9" fillId="0" borderId="70" xfId="0" applyFont="1" applyBorder="1" applyAlignment="1">
      <alignment horizontal="left" vertical="center"/>
    </xf>
    <xf numFmtId="0" fontId="9" fillId="0" borderId="5" xfId="0" applyFont="1" applyBorder="1" applyAlignment="1">
      <alignment horizontal="left" vertical="center"/>
    </xf>
    <xf numFmtId="0" fontId="9" fillId="0" borderId="55" xfId="0" applyFont="1" applyBorder="1" applyAlignment="1">
      <alignment horizontal="left" vertical="center"/>
    </xf>
    <xf numFmtId="0" fontId="9" fillId="0" borderId="72" xfId="0" applyFont="1" applyBorder="1" applyAlignment="1">
      <alignment horizontal="left" vertical="center"/>
    </xf>
    <xf numFmtId="0" fontId="9" fillId="0" borderId="59" xfId="0" applyFont="1" applyBorder="1" applyAlignment="1">
      <alignment horizontal="left" vertical="center"/>
    </xf>
    <xf numFmtId="0" fontId="9" fillId="0" borderId="60" xfId="0" applyFont="1" applyBorder="1" applyAlignment="1">
      <alignment horizontal="left" vertical="center"/>
    </xf>
    <xf numFmtId="0" fontId="23" fillId="4" borderId="61" xfId="0" applyFont="1" applyFill="1" applyBorder="1" applyAlignment="1">
      <alignment horizontal="center" vertical="center"/>
    </xf>
    <xf numFmtId="0" fontId="23" fillId="4" borderId="45" xfId="0" applyFont="1" applyFill="1" applyBorder="1" applyAlignment="1">
      <alignment horizontal="center" vertical="center"/>
    </xf>
    <xf numFmtId="0" fontId="23" fillId="4" borderId="48" xfId="0" applyFont="1" applyFill="1" applyBorder="1" applyAlignment="1">
      <alignment horizontal="center" vertical="center"/>
    </xf>
    <xf numFmtId="0" fontId="20" fillId="0" borderId="8" xfId="0" applyFont="1" applyBorder="1" applyAlignment="1">
      <alignment horizontal="left" vertical="center" shrinkToFit="1"/>
    </xf>
    <xf numFmtId="0" fontId="20" fillId="0" borderId="12" xfId="0" applyFont="1" applyBorder="1" applyAlignment="1">
      <alignment horizontal="left" vertical="center" shrinkToFit="1"/>
    </xf>
    <xf numFmtId="0" fontId="22" fillId="2" borderId="15" xfId="0" applyFont="1" applyFill="1" applyBorder="1" applyAlignment="1">
      <alignment horizontal="left" vertical="center" wrapText="1"/>
    </xf>
    <xf numFmtId="0" fontId="22" fillId="2" borderId="51" xfId="0" applyFont="1" applyFill="1" applyBorder="1" applyAlignment="1">
      <alignment horizontal="left" vertical="center" wrapText="1"/>
    </xf>
    <xf numFmtId="0" fontId="20" fillId="0" borderId="61" xfId="0" applyFont="1" applyBorder="1" applyAlignment="1">
      <alignment horizontal="left" vertical="center" wrapText="1"/>
    </xf>
    <xf numFmtId="0" fontId="20" fillId="0" borderId="78" xfId="0" applyFont="1" applyBorder="1" applyAlignment="1">
      <alignment horizontal="left" vertical="center" wrapText="1"/>
    </xf>
    <xf numFmtId="0" fontId="20" fillId="0" borderId="79" xfId="0" applyFont="1" applyBorder="1" applyAlignment="1">
      <alignment horizontal="left" vertical="center" wrapText="1"/>
    </xf>
    <xf numFmtId="49" fontId="9" fillId="0" borderId="1" xfId="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4" xfId="0" applyNumberFormat="1"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9" fillId="0" borderId="24" xfId="0" applyFont="1" applyBorder="1" applyAlignment="1">
      <alignment horizontal="center" vertical="top"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4" xfId="0" applyFont="1" applyBorder="1" applyAlignment="1">
      <alignment horizontal="center" vertical="top" wrapText="1" shrinkToFit="1"/>
    </xf>
    <xf numFmtId="177" fontId="9" fillId="0" borderId="24" xfId="4" applyNumberFormat="1" applyFont="1" applyFill="1" applyBorder="1" applyAlignment="1" applyProtection="1">
      <alignment horizontal="right" vertical="center" shrinkToFit="1"/>
    </xf>
    <xf numFmtId="176" fontId="9" fillId="4" borderId="24" xfId="0" applyNumberFormat="1" applyFont="1" applyFill="1" applyBorder="1" applyAlignment="1" applyProtection="1">
      <alignment horizontal="right" vertical="center" shrinkToFit="1"/>
      <protection locked="0"/>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24" xfId="0" applyFont="1" applyBorder="1" applyAlignment="1">
      <alignment horizontal="center" vertical="center" wrapText="1"/>
    </xf>
    <xf numFmtId="0" fontId="38" fillId="4" borderId="1" xfId="0" applyFont="1" applyFill="1" applyBorder="1" applyAlignment="1" applyProtection="1">
      <alignment horizontal="center" vertical="center" shrinkToFit="1"/>
      <protection locked="0"/>
    </xf>
    <xf numFmtId="0" fontId="38" fillId="4" borderId="2" xfId="0" applyFont="1" applyFill="1" applyBorder="1" applyAlignment="1" applyProtection="1">
      <alignment horizontal="center" vertical="center" shrinkToFit="1"/>
      <protection locked="0"/>
    </xf>
    <xf numFmtId="0" fontId="38" fillId="4" borderId="3" xfId="0" applyFont="1" applyFill="1" applyBorder="1" applyAlignment="1" applyProtection="1">
      <alignment horizontal="center" vertical="center" shrinkToFit="1"/>
      <protection locked="0"/>
    </xf>
    <xf numFmtId="0" fontId="38" fillId="4" borderId="1" xfId="0" applyFont="1" applyFill="1" applyBorder="1" applyAlignment="1" applyProtection="1">
      <alignment horizontal="center" vertical="center" wrapText="1" shrinkToFit="1"/>
      <protection locked="0"/>
    </xf>
    <xf numFmtId="0" fontId="38" fillId="4" borderId="2" xfId="0" applyFont="1" applyFill="1" applyBorder="1" applyAlignment="1" applyProtection="1">
      <alignment horizontal="center" vertical="center" wrapText="1" shrinkToFit="1"/>
      <protection locked="0"/>
    </xf>
    <xf numFmtId="0" fontId="38" fillId="4" borderId="3" xfId="0" applyFont="1" applyFill="1" applyBorder="1" applyAlignment="1" applyProtection="1">
      <alignment horizontal="center" vertical="center" wrapText="1" shrinkToFit="1"/>
      <protection locked="0"/>
    </xf>
    <xf numFmtId="179" fontId="11" fillId="0" borderId="4" xfId="0" applyNumberFormat="1" applyFont="1" applyBorder="1" applyAlignment="1">
      <alignment horizontal="center" vertical="center" shrinkToFit="1"/>
    </xf>
    <xf numFmtId="179" fontId="11" fillId="0" borderId="5" xfId="0" applyNumberFormat="1" applyFont="1" applyBorder="1" applyAlignment="1">
      <alignment horizontal="center" vertical="center" shrinkToFit="1"/>
    </xf>
    <xf numFmtId="0" fontId="11" fillId="0" borderId="5" xfId="0" applyFont="1" applyBorder="1">
      <alignment vertical="center"/>
    </xf>
    <xf numFmtId="0" fontId="11" fillId="0" borderId="6" xfId="0" applyFont="1" applyBorder="1">
      <alignment vertical="center"/>
    </xf>
    <xf numFmtId="0" fontId="11" fillId="0" borderId="8" xfId="0" applyFont="1" applyBorder="1">
      <alignment vertical="center"/>
    </xf>
    <xf numFmtId="0" fontId="11" fillId="0" borderId="12" xfId="0" applyFont="1" applyBorder="1">
      <alignment vertical="center"/>
    </xf>
    <xf numFmtId="0" fontId="11" fillId="0" borderId="72" xfId="0" applyFont="1" applyBorder="1" applyAlignment="1">
      <alignment horizontal="left" vertical="center"/>
    </xf>
    <xf numFmtId="0" fontId="11" fillId="0" borderId="59" xfId="0" applyFont="1" applyBorder="1" applyAlignment="1">
      <alignment horizontal="left" vertical="center"/>
    </xf>
    <xf numFmtId="0" fontId="7" fillId="0" borderId="9" xfId="0" applyFont="1" applyBorder="1" applyAlignment="1">
      <alignment horizontal="center" vertical="center" wrapText="1"/>
    </xf>
    <xf numFmtId="0" fontId="7" fillId="0" borderId="0" xfId="0" applyFont="1" applyAlignment="1">
      <alignment horizontal="center" vertical="center" wrapText="1"/>
    </xf>
    <xf numFmtId="0" fontId="7" fillId="0" borderId="10" xfId="0" applyFont="1" applyBorder="1" applyAlignment="1">
      <alignment horizontal="center" vertical="center" wrapText="1"/>
    </xf>
    <xf numFmtId="0" fontId="7" fillId="0" borderId="4" xfId="0" applyFont="1" applyBorder="1" applyAlignment="1">
      <alignment horizontal="center" vertical="center" wrapText="1" shrinkToFit="1"/>
    </xf>
    <xf numFmtId="0" fontId="7" fillId="0" borderId="5" xfId="0" applyFont="1" applyBorder="1" applyAlignment="1">
      <alignment horizontal="center" vertical="center" wrapText="1" shrinkToFit="1"/>
    </xf>
    <xf numFmtId="0" fontId="7" fillId="0" borderId="6" xfId="0" applyFont="1" applyBorder="1" applyAlignment="1">
      <alignment horizontal="center" vertical="center" wrapText="1" shrinkToFit="1"/>
    </xf>
    <xf numFmtId="0" fontId="7" fillId="0" borderId="9"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0" xfId="0" applyFont="1" applyBorder="1" applyAlignment="1">
      <alignment horizontal="center" vertical="center" wrapText="1" shrinkToFit="1"/>
    </xf>
    <xf numFmtId="0" fontId="7" fillId="0" borderId="11" xfId="0" applyFont="1" applyBorder="1" applyAlignment="1">
      <alignment horizontal="center" vertical="center" wrapText="1" shrinkToFit="1"/>
    </xf>
    <xf numFmtId="0" fontId="7" fillId="0" borderId="8"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9" fillId="0" borderId="1" xfId="0" applyFont="1" applyBorder="1" applyAlignment="1">
      <alignment horizontal="center" vertical="top" wrapText="1" shrinkToFit="1"/>
    </xf>
    <xf numFmtId="0" fontId="9" fillId="0" borderId="2" xfId="0" applyFont="1" applyBorder="1" applyAlignment="1">
      <alignment horizontal="center" vertical="top" wrapText="1" shrinkToFit="1"/>
    </xf>
    <xf numFmtId="0" fontId="9" fillId="0" borderId="3" xfId="0" applyFont="1" applyBorder="1" applyAlignment="1">
      <alignment horizontal="center" vertical="top" wrapText="1" shrinkToFit="1"/>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cellXfs>
  <cellStyles count="9">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通貨" xfId="8" builtinId="7"/>
    <cellStyle name="標準" xfId="0" builtinId="0"/>
    <cellStyle name="標準 2" xfId="3" xr:uid="{00000000-0005-0000-0000-000007000000}"/>
    <cellStyle name="標準 3" xfId="5" xr:uid="{00000000-0005-0000-0000-000008000000}"/>
  </cellStyles>
  <dxfs count="91">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ill>
        <patternFill>
          <bgColor theme="0" tint="-0.34998626667073579"/>
        </patternFill>
      </fill>
    </dxf>
    <dxf>
      <font>
        <b/>
        <i val="0"/>
        <color rgb="FFFF0000"/>
      </font>
      <numFmt numFmtId="0" formatCode="General"/>
    </dxf>
    <dxf>
      <font>
        <b/>
        <i val="0"/>
        <color rgb="FFFF0000"/>
      </font>
      <numFmt numFmtId="0" formatCode="General"/>
    </dxf>
    <dxf>
      <font>
        <color theme="0"/>
      </font>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171450</xdr:colOff>
          <xdr:row>42</xdr:row>
          <xdr:rowOff>38100</xdr:rowOff>
        </xdr:from>
        <xdr:to>
          <xdr:col>10</xdr:col>
          <xdr:colOff>200025</xdr:colOff>
          <xdr:row>43</xdr:row>
          <xdr:rowOff>104775</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75F27076-70B6-65F2-ECCF-C35B30087C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142875</xdr:colOff>
          <xdr:row>42</xdr:row>
          <xdr:rowOff>47625</xdr:rowOff>
        </xdr:from>
        <xdr:to>
          <xdr:col>16</xdr:col>
          <xdr:colOff>190500</xdr:colOff>
          <xdr:row>43</xdr:row>
          <xdr:rowOff>123825</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8DF53060-66FA-6DDF-724D-442724427F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42</xdr:row>
          <xdr:rowOff>57150</xdr:rowOff>
        </xdr:from>
        <xdr:to>
          <xdr:col>23</xdr:col>
          <xdr:colOff>57150</xdr:colOff>
          <xdr:row>43</xdr:row>
          <xdr:rowOff>133350</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41F1A509-DE90-2D95-7C6C-BBA62517E4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xdr:oneCellAnchor>
    <xdr:from>
      <xdr:col>26</xdr:col>
      <xdr:colOff>171450</xdr:colOff>
      <xdr:row>1</xdr:row>
      <xdr:rowOff>0</xdr:rowOff>
    </xdr:from>
    <xdr:ext cx="2676525" cy="285750"/>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6362700" y="161925"/>
          <a:ext cx="2676525" cy="285750"/>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pPr algn="l"/>
          <a:r>
            <a:rPr kumimoji="1" lang="ja-JP" altLang="en-US" sz="1100" b="1"/>
            <a:t>黄色の色つきセルを全て入力して下さい</a:t>
          </a:r>
        </a:p>
      </xdr:txBody>
    </xdr:sp>
    <xdr:clientData/>
  </xdr:oneCellAnchor>
  <xdr:oneCellAnchor>
    <xdr:from>
      <xdr:col>26</xdr:col>
      <xdr:colOff>215901</xdr:colOff>
      <xdr:row>36</xdr:row>
      <xdr:rowOff>88899</xdr:rowOff>
    </xdr:from>
    <xdr:ext cx="2190750" cy="835026"/>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6407151" y="6689724"/>
          <a:ext cx="2190750" cy="8350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algn="l"/>
          <a:r>
            <a:rPr kumimoji="1" lang="ja-JP" altLang="en-US" sz="1100" b="1"/>
            <a:t>・添付する通帳の写しと相違のないように記載して下さい。</a:t>
          </a:r>
          <a:endParaRPr kumimoji="1" lang="en-US" altLang="ja-JP" sz="1100" b="1"/>
        </a:p>
        <a:p>
          <a:pPr algn="l"/>
          <a:r>
            <a:rPr kumimoji="1" lang="ja-JP" altLang="en-US" sz="1100" b="1"/>
            <a:t>・通帳の写しはシート名「通帳写し」へ貼り付けてください。</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4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5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28</xdr:col>
      <xdr:colOff>134470</xdr:colOff>
      <xdr:row>0</xdr:row>
      <xdr:rowOff>123265</xdr:rowOff>
    </xdr:from>
    <xdr:ext cx="2734236" cy="582705"/>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667499" y="123265"/>
          <a:ext cx="2734236" cy="582705"/>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黄色の色つきセルを全て入力して下さい。黄色セル以外の欄は自動転記されます。</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6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7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9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A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B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C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D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E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2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1F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13</xdr:col>
      <xdr:colOff>168090</xdr:colOff>
      <xdr:row>0</xdr:row>
      <xdr:rowOff>188456</xdr:rowOff>
    </xdr:from>
    <xdr:ext cx="2028263" cy="618368"/>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4029766" y="188456"/>
          <a:ext cx="2028263" cy="61836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ctr"/>
          <a:r>
            <a:rPr kumimoji="1" lang="ja-JP" altLang="en-US" sz="1100" b="1"/>
            <a:t>本様式は、記入した個票から自動転記されます。</a:t>
          </a:r>
        </a:p>
      </xdr:txBody>
    </xdr:sp>
    <xdr:clientData/>
  </xdr:oneCellAnchor>
</xdr:wsDr>
</file>

<file path=xl/drawings/drawing3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0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0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1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1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2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2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23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23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23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8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800-000005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6" name="正方形/長方形 5">
          <a:extLst>
            <a:ext uri="{FF2B5EF4-FFF2-40B4-BE49-F238E27FC236}">
              <a16:creationId xmlns:a16="http://schemas.microsoft.com/office/drawing/2014/main" id="{00000000-0008-0000-0800-000006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9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A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A00-000004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4" name="正方形/長方形 3">
          <a:extLst>
            <a:ext uri="{FF2B5EF4-FFF2-40B4-BE49-F238E27FC236}">
              <a16:creationId xmlns:a16="http://schemas.microsoft.com/office/drawing/2014/main" id="{00000000-0008-0000-0B00-000004000000}"/>
            </a:ext>
          </a:extLst>
        </xdr:cNvPr>
        <xdr:cNvSpPr/>
      </xdr:nvSpPr>
      <xdr:spPr>
        <a:xfrm>
          <a:off x="69913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oneCellAnchor>
    <xdr:from>
      <xdr:col>39</xdr:col>
      <xdr:colOff>152400</xdr:colOff>
      <xdr:row>0</xdr:row>
      <xdr:rowOff>133350</xdr:rowOff>
    </xdr:from>
    <xdr:ext cx="2676525" cy="275717"/>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68770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zoomScaleNormal="100" zoomScaleSheetLayoutView="100" workbookViewId="0">
      <selection activeCell="D13" sqref="D13"/>
    </sheetView>
  </sheetViews>
  <sheetFormatPr defaultColWidth="9" defaultRowHeight="13.5" x14ac:dyDescent="0.15"/>
  <cols>
    <col min="1" max="1" width="1.625" style="3" customWidth="1"/>
    <col min="2" max="2" width="5.5" style="3" customWidth="1"/>
    <col min="3" max="3" width="34" style="4" customWidth="1"/>
    <col min="4" max="5" width="37.75" style="4" customWidth="1"/>
    <col min="6" max="6" width="4.25" style="3" customWidth="1"/>
    <col min="7" max="16384" width="9" style="3"/>
  </cols>
  <sheetData>
    <row r="2" spans="2:5" ht="17.25" x14ac:dyDescent="0.15">
      <c r="B2" s="5" t="s">
        <v>51</v>
      </c>
      <c r="D2" s="6"/>
    </row>
    <row r="3" spans="2:5" ht="17.25" x14ac:dyDescent="0.15">
      <c r="B3" s="5"/>
      <c r="D3" s="6"/>
    </row>
    <row r="4" spans="2:5" ht="14.25" x14ac:dyDescent="0.15">
      <c r="B4" s="7" t="s">
        <v>63</v>
      </c>
      <c r="D4" s="6"/>
    </row>
    <row r="5" spans="2:5" ht="14.25" x14ac:dyDescent="0.15">
      <c r="B5" s="7" t="s">
        <v>119</v>
      </c>
      <c r="D5" s="6"/>
    </row>
    <row r="6" spans="2:5" ht="14.25" x14ac:dyDescent="0.15">
      <c r="C6" s="6"/>
      <c r="D6" s="6"/>
    </row>
    <row r="7" spans="2:5" ht="14.25" x14ac:dyDescent="0.15">
      <c r="B7" s="8" t="s">
        <v>46</v>
      </c>
      <c r="C7" s="9" t="s">
        <v>52</v>
      </c>
      <c r="D7" s="10" t="s">
        <v>48</v>
      </c>
      <c r="E7" s="10" t="s">
        <v>45</v>
      </c>
    </row>
    <row r="8" spans="2:5" ht="42" customHeight="1" x14ac:dyDescent="0.15">
      <c r="B8" s="11">
        <v>1</v>
      </c>
      <c r="C8" s="12" t="s">
        <v>47</v>
      </c>
      <c r="D8" s="13"/>
      <c r="E8" s="13"/>
    </row>
    <row r="9" spans="2:5" ht="36" customHeight="1" x14ac:dyDescent="0.15">
      <c r="B9" s="11">
        <v>2</v>
      </c>
      <c r="C9" s="12"/>
      <c r="D9" s="13" t="s">
        <v>109</v>
      </c>
      <c r="E9" s="13"/>
    </row>
    <row r="10" spans="2:5" ht="48" customHeight="1" x14ac:dyDescent="0.15">
      <c r="B10" s="11">
        <v>3</v>
      </c>
      <c r="C10" s="12"/>
      <c r="D10" s="13"/>
      <c r="E10" s="13" t="s">
        <v>110</v>
      </c>
    </row>
    <row r="11" spans="2:5" ht="44.25" customHeight="1" x14ac:dyDescent="0.15">
      <c r="B11" s="11">
        <v>4</v>
      </c>
      <c r="C11" s="12"/>
      <c r="D11" s="13" t="s">
        <v>122</v>
      </c>
      <c r="E11" s="13"/>
    </row>
    <row r="12" spans="2:5" ht="34.5" customHeight="1" x14ac:dyDescent="0.15">
      <c r="B12" s="11">
        <v>5</v>
      </c>
      <c r="C12" s="12"/>
      <c r="D12" s="13" t="s">
        <v>49</v>
      </c>
      <c r="E12" s="13"/>
    </row>
    <row r="13" spans="2:5" ht="34.5" customHeight="1" x14ac:dyDescent="0.15">
      <c r="B13" s="11">
        <v>6</v>
      </c>
      <c r="C13" s="12"/>
      <c r="D13" s="13" t="s">
        <v>50</v>
      </c>
      <c r="E13" s="13"/>
    </row>
    <row r="14" spans="2:5" ht="70.5" customHeight="1" x14ac:dyDescent="0.15">
      <c r="B14" s="11">
        <v>7</v>
      </c>
      <c r="C14" s="14"/>
      <c r="D14" s="15" t="s">
        <v>127</v>
      </c>
      <c r="E14" s="16"/>
    </row>
    <row r="15" spans="2:5" ht="61.5" customHeight="1" x14ac:dyDescent="0.15">
      <c r="B15" s="11">
        <v>8</v>
      </c>
      <c r="C15" s="12"/>
      <c r="D15" s="13" t="s">
        <v>111</v>
      </c>
      <c r="E15" s="13"/>
    </row>
    <row r="16" spans="2:5" ht="141" customHeight="1" x14ac:dyDescent="0.15">
      <c r="B16" s="11">
        <v>9</v>
      </c>
      <c r="C16" s="12"/>
      <c r="D16" s="13" t="s">
        <v>115</v>
      </c>
      <c r="E16" s="13"/>
    </row>
    <row r="17" spans="2:5" ht="221.25" customHeight="1" x14ac:dyDescent="0.15">
      <c r="B17" s="11">
        <v>10</v>
      </c>
      <c r="C17" s="12"/>
      <c r="D17" s="13" t="s">
        <v>124</v>
      </c>
      <c r="E17" s="17"/>
    </row>
    <row r="18" spans="2:5" ht="60" x14ac:dyDescent="0.15">
      <c r="B18" s="11">
        <v>11</v>
      </c>
      <c r="C18" s="12" t="s">
        <v>123</v>
      </c>
      <c r="D18" s="13"/>
      <c r="E18" s="13"/>
    </row>
    <row r="19" spans="2:5" ht="120" x14ac:dyDescent="0.15">
      <c r="B19" s="11">
        <v>12</v>
      </c>
      <c r="C19" s="12" t="s">
        <v>128</v>
      </c>
      <c r="D19" s="13"/>
      <c r="E19" s="13"/>
    </row>
    <row r="20" spans="2:5" ht="54" customHeight="1" x14ac:dyDescent="0.15"/>
  </sheetData>
  <sheetProtection password="F248" sheet="1" objects="1" scenarios="1"/>
  <phoneticPr fontId="3"/>
  <pageMargins left="0.25" right="0.25" top="0.75" bottom="0.75" header="0.3" footer="0.3"/>
  <pageSetup paperSize="9" scale="7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2" width="2.25" style="30"/>
    <col min="63" max="63" width="2.25"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337</v>
      </c>
      <c r="M4" s="283"/>
      <c r="N4" s="283"/>
      <c r="O4" s="283"/>
      <c r="P4" s="283"/>
      <c r="Q4" s="283"/>
      <c r="R4" s="283"/>
      <c r="S4" s="283"/>
      <c r="T4" s="283"/>
      <c r="U4" s="283"/>
      <c r="V4" s="283"/>
      <c r="W4" s="283"/>
      <c r="X4" s="283"/>
      <c r="Y4" s="283"/>
      <c r="Z4" s="283"/>
      <c r="AA4" s="283"/>
      <c r="AB4" s="283"/>
      <c r="AC4" s="283"/>
      <c r="AD4" s="283"/>
      <c r="AE4" s="283"/>
      <c r="AF4" s="319"/>
      <c r="AG4" s="320" t="s">
        <v>322</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275</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215</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9</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20000</v>
      </c>
      <c r="Y15" s="305"/>
      <c r="Z15" s="305"/>
      <c r="AA15" s="305"/>
      <c r="AB15" s="305"/>
      <c r="AC15" s="58" t="s">
        <v>182</v>
      </c>
      <c r="AD15" s="299" t="s">
        <v>16</v>
      </c>
      <c r="AE15" s="300"/>
      <c r="AF15" s="300"/>
      <c r="AG15" s="300"/>
      <c r="AH15" s="388">
        <f>IF(AND(N15-E15&gt;0,X15-E15&gt;0),MIN(N15-E15,X15-E15),0)</f>
        <v>20000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610000</v>
      </c>
      <c r="M19" s="377"/>
      <c r="N19" s="377"/>
      <c r="O19" s="377"/>
      <c r="P19" s="377"/>
      <c r="Q19" s="378">
        <v>610000</v>
      </c>
      <c r="R19" s="378"/>
      <c r="S19" s="378"/>
      <c r="T19" s="378"/>
      <c r="U19" s="328">
        <f>IF($AK$13&lt;&gt;"",L19*10000/10671,IF($AK$11=12,Z19,IF(AND($AK$11&lt;&gt;0,$AK$11&lt;12),Z19/$AK$11*12,IF($AK$11=0,L19*10000/10671,0))))</f>
        <v>600000</v>
      </c>
      <c r="V19" s="328"/>
      <c r="W19" s="328"/>
      <c r="X19" s="328"/>
      <c r="Y19" s="328"/>
      <c r="Z19" s="378">
        <v>450000</v>
      </c>
      <c r="AA19" s="378"/>
      <c r="AB19" s="378"/>
      <c r="AC19" s="378"/>
      <c r="AD19" s="378">
        <v>0</v>
      </c>
      <c r="AE19" s="378"/>
      <c r="AF19" s="378"/>
      <c r="AG19" s="378"/>
      <c r="AH19" s="378"/>
      <c r="AI19" s="328">
        <f t="shared" ref="AI19:AI27" si="0">IF(L19-U19-AD19&lt;0,0,L19-U19-AD19)</f>
        <v>10000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370000</v>
      </c>
      <c r="M20" s="377"/>
      <c r="N20" s="377"/>
      <c r="O20" s="377"/>
      <c r="P20" s="377"/>
      <c r="Q20" s="378">
        <v>370000</v>
      </c>
      <c r="R20" s="378"/>
      <c r="S20" s="378"/>
      <c r="T20" s="378"/>
      <c r="U20" s="328">
        <f t="shared" ref="U20:U27" si="1">IF($AK$13&lt;&gt;"",L20*10000/10671,IF($AK$11=12,Z20,IF(AND($AK$11&lt;&gt;0,$AK$11&lt;12),Z20/$AK$11*12,IF($AK$11=0,L20*10000/10671,0))))</f>
        <v>360000</v>
      </c>
      <c r="V20" s="328"/>
      <c r="W20" s="328"/>
      <c r="X20" s="328"/>
      <c r="Y20" s="328"/>
      <c r="Z20" s="378">
        <v>270000</v>
      </c>
      <c r="AA20" s="378"/>
      <c r="AB20" s="378"/>
      <c r="AC20" s="378"/>
      <c r="AD20" s="378">
        <v>0</v>
      </c>
      <c r="AE20" s="378"/>
      <c r="AF20" s="378"/>
      <c r="AG20" s="378"/>
      <c r="AH20" s="378"/>
      <c r="AI20" s="328">
        <f t="shared" si="0"/>
        <v>10000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980000</v>
      </c>
      <c r="M28" s="328"/>
      <c r="N28" s="328"/>
      <c r="O28" s="328"/>
      <c r="P28" s="328"/>
      <c r="Q28" s="328">
        <f>SUM(Q19:T27)</f>
        <v>980000</v>
      </c>
      <c r="R28" s="328"/>
      <c r="S28" s="328"/>
      <c r="T28" s="328"/>
      <c r="U28" s="328">
        <f>SUM(U19:Y27)</f>
        <v>960000</v>
      </c>
      <c r="V28" s="328"/>
      <c r="W28" s="328"/>
      <c r="X28" s="328"/>
      <c r="Y28" s="328"/>
      <c r="Z28" s="328">
        <f>SUM(Z19:AC27)</f>
        <v>720000</v>
      </c>
      <c r="AA28" s="328"/>
      <c r="AB28" s="328"/>
      <c r="AC28" s="328"/>
      <c r="AD28" s="328">
        <f>SUM(AD19:AH27)</f>
        <v>0</v>
      </c>
      <c r="AE28" s="328"/>
      <c r="AF28" s="328"/>
      <c r="AG28" s="328"/>
      <c r="AH28" s="328"/>
      <c r="AI28" s="328">
        <f>SUM(AI19:AM27)</f>
        <v>20000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FwkU2alXyehrY9wQ0c+ZmGldQa0c1TBmY9qeAqouBuWt2Wnsy0vBx7qrZjeK5s0DJoWsSJAzJhvS2e7xUmH7Wg==" saltValue="tXnePhgimKuntkmG9D5CE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0" priority="1" operator="containsText" text="その他">
      <formula>NOT(ISERROR(SEARCH("その他",A19)))</formula>
    </cfRule>
  </conditionalFormatting>
  <conditionalFormatting sqref="E19:E27">
    <cfRule type="containsText" dxfId="79" priority="4" operator="containsText" text="その他">
      <formula>NOT(ISERROR(SEARCH("その他",E19)))</formula>
    </cfRule>
  </conditionalFormatting>
  <conditionalFormatting sqref="Z19:AC28">
    <cfRule type="expression" dxfId="78" priority="3">
      <formula>OR($AK$11=0,$AK$13&lt;&gt;"")</formula>
    </cfRule>
  </conditionalFormatting>
  <dataValidations count="9">
    <dataValidation type="whole" allowBlank="1" showInputMessage="1" showErrorMessage="1" error="所要額が1,000円未満の場合は申請できません。" sqref="AH15:AL15" xr:uid="{D077965D-FB1B-4096-B611-08F1032DCB82}">
      <formula1>1000</formula1>
      <formula2>1E+28</formula2>
    </dataValidation>
    <dataValidation type="list" allowBlank="1" showInputMessage="1" showErrorMessage="1" sqref="O5:AK5" xr:uid="{0A8C750A-5AE4-4647-8038-768F86A97779}">
      <formula1>ユニット</formula1>
    </dataValidation>
    <dataValidation type="list" allowBlank="1" showInputMessage="1" showErrorMessage="1" sqref="A105:A106 AK13:AM13" xr:uid="{D3DF74ED-1AC7-47A8-92E6-61C8A18B6522}">
      <formula1>"○"</formula1>
    </dataValidation>
    <dataValidation type="textLength" imeMode="disabled" operator="equal" allowBlank="1" showInputMessage="1" showErrorMessage="1" errorTitle="事業所番号" error="10桁で入力してください。" sqref="AG4:AM4" xr:uid="{EFCAAA06-98E2-4372-BC6A-93B29188EAB9}">
      <formula1>10</formula1>
    </dataValidation>
    <dataValidation imeMode="off" allowBlank="1" showInputMessage="1" showErrorMessage="1" sqref="Q7:R7 T7:V7 AC9:AM9 P9:Y9" xr:uid="{ADFEA03C-339C-48ED-B7C6-546853BFBBCC}"/>
    <dataValidation imeMode="fullKatakana" allowBlank="1" showInputMessage="1" showErrorMessage="1" sqref="L3:AF3" xr:uid="{F61DCE4A-7EC6-46D6-A574-5D404BADA17A}"/>
    <dataValidation type="list" allowBlank="1" showInputMessage="1" showErrorMessage="1" sqref="O6:AK6" xr:uid="{13F617E8-6CDB-40C8-B2C9-B0C667EA68B8}">
      <formula1>INDIRECT(O5)</formula1>
    </dataValidation>
    <dataValidation type="list" allowBlank="1" showInputMessage="1" showErrorMessage="1" sqref="O14:AM14" xr:uid="{12FA305F-D344-45D0-A96B-217DA535F094}">
      <formula1>$BK$14:$BK$16</formula1>
    </dataValidation>
    <dataValidation type="list" imeMode="disabled" allowBlank="1" showInputMessage="1" showErrorMessage="1" sqref="A32:A100" xr:uid="{E71960D6-7B63-471F-9971-C2308F77C2C5}">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A94B4FD-DC51-4DF0-971A-E705ECF7C5FB}">
          <x14:formula1>
            <xm:f>Vlookup!$G$1:$G$36</xm:f>
          </x14:formula1>
          <xm:sqref>L11:S11</xm:sqref>
        </x14:dataValidation>
        <x14:dataValidation type="list" allowBlank="1" showInputMessage="1" showErrorMessage="1" xr:uid="{4B8EF622-D655-4C4E-9B74-0385A0F6FBE0}">
          <x14:formula1>
            <xm:f>プルダウン!$A$12:$A$17</xm:f>
          </x14:formula1>
          <xm:sqref>A19:D27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BK173"/>
  <sheetViews>
    <sheetView showGridLines="0" view="pageBreakPreview" zoomScale="98" zoomScaleNormal="120" zoomScaleSheetLayoutView="98"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347</v>
      </c>
      <c r="M4" s="283"/>
      <c r="N4" s="283"/>
      <c r="O4" s="283"/>
      <c r="P4" s="283"/>
      <c r="Q4" s="283"/>
      <c r="R4" s="283"/>
      <c r="S4" s="283"/>
      <c r="T4" s="283"/>
      <c r="U4" s="283"/>
      <c r="V4" s="283"/>
      <c r="W4" s="283"/>
      <c r="X4" s="283"/>
      <c r="Y4" s="283"/>
      <c r="Z4" s="283"/>
      <c r="AA4" s="283"/>
      <c r="AB4" s="283"/>
      <c r="AC4" s="283"/>
      <c r="AD4" s="283"/>
      <c r="AE4" s="283"/>
      <c r="AF4" s="319"/>
      <c r="AG4" s="320" t="s">
        <v>323</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278</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216</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8</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320000</v>
      </c>
      <c r="Y15" s="305"/>
      <c r="Z15" s="305"/>
      <c r="AA15" s="305"/>
      <c r="AB15" s="305"/>
      <c r="AC15" s="58" t="s">
        <v>182</v>
      </c>
      <c r="AD15" s="299" t="s">
        <v>16</v>
      </c>
      <c r="AE15" s="300"/>
      <c r="AF15" s="300"/>
      <c r="AG15" s="300"/>
      <c r="AH15" s="388">
        <f>IF(AND(N15-E15&gt;0,X15-E15&gt;0),MIN(N15-E15,X15-E15),0)</f>
        <v>280000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620000</v>
      </c>
      <c r="M19" s="377"/>
      <c r="N19" s="377"/>
      <c r="O19" s="377"/>
      <c r="P19" s="377"/>
      <c r="Q19" s="378">
        <v>620000</v>
      </c>
      <c r="R19" s="378"/>
      <c r="S19" s="378"/>
      <c r="T19" s="378"/>
      <c r="U19" s="328">
        <f>IF($AK$13&lt;&gt;"",L19*10000/10671,IF($AK$11=12,Z19,IF(AND($AK$11&lt;&gt;0,$AK$11&lt;12),Z19/$AK$11*12,IF($AK$11=0,L19*10000/10671,0))))</f>
        <v>600000</v>
      </c>
      <c r="V19" s="328"/>
      <c r="W19" s="328"/>
      <c r="X19" s="328"/>
      <c r="Y19" s="328"/>
      <c r="Z19" s="378">
        <v>400000</v>
      </c>
      <c r="AA19" s="378"/>
      <c r="AB19" s="378"/>
      <c r="AC19" s="378"/>
      <c r="AD19" s="378">
        <v>0</v>
      </c>
      <c r="AE19" s="378"/>
      <c r="AF19" s="378"/>
      <c r="AG19" s="378"/>
      <c r="AH19" s="378"/>
      <c r="AI19" s="328">
        <f t="shared" ref="AI19:AI27" si="0">IF(L19-U19-AD19&lt;0,0,L19-U19-AD19)</f>
        <v>20000</v>
      </c>
      <c r="AJ19" s="328"/>
      <c r="AK19" s="328"/>
      <c r="AL19" s="328"/>
      <c r="AM19" s="328"/>
    </row>
    <row r="20" spans="1:42" ht="24" customHeight="1" x14ac:dyDescent="0.15">
      <c r="A20" s="382" t="s">
        <v>186</v>
      </c>
      <c r="B20" s="383"/>
      <c r="C20" s="383"/>
      <c r="D20" s="384"/>
      <c r="E20" s="385"/>
      <c r="F20" s="386"/>
      <c r="G20" s="386"/>
      <c r="H20" s="386"/>
      <c r="I20" s="386"/>
      <c r="J20" s="386"/>
      <c r="K20" s="387"/>
      <c r="L20" s="377">
        <f>Q20</f>
        <v>1200000</v>
      </c>
      <c r="M20" s="377"/>
      <c r="N20" s="377"/>
      <c r="O20" s="377"/>
      <c r="P20" s="377"/>
      <c r="Q20" s="378">
        <v>1200000</v>
      </c>
      <c r="R20" s="378"/>
      <c r="S20" s="378"/>
      <c r="T20" s="378"/>
      <c r="U20" s="328">
        <f t="shared" ref="U20:U27" si="1">IF($AK$13&lt;&gt;"",L20*10000/10671,IF($AK$11=12,Z20,IF(AND($AK$11&lt;&gt;0,$AK$11&lt;12),Z20/$AK$11*12,IF($AK$11=0,L20*10000/10671,0))))</f>
        <v>900000</v>
      </c>
      <c r="V20" s="328"/>
      <c r="W20" s="328"/>
      <c r="X20" s="328"/>
      <c r="Y20" s="328"/>
      <c r="Z20" s="378">
        <v>600000</v>
      </c>
      <c r="AA20" s="378"/>
      <c r="AB20" s="378"/>
      <c r="AC20" s="378"/>
      <c r="AD20" s="378">
        <v>0</v>
      </c>
      <c r="AE20" s="378"/>
      <c r="AF20" s="378"/>
      <c r="AG20" s="378"/>
      <c r="AH20" s="378"/>
      <c r="AI20" s="328">
        <f t="shared" si="0"/>
        <v>300000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1820000</v>
      </c>
      <c r="M28" s="328"/>
      <c r="N28" s="328"/>
      <c r="O28" s="328"/>
      <c r="P28" s="328"/>
      <c r="Q28" s="328">
        <f>SUM(Q19:T27)</f>
        <v>1820000</v>
      </c>
      <c r="R28" s="328"/>
      <c r="S28" s="328"/>
      <c r="T28" s="328"/>
      <c r="U28" s="328">
        <f>SUM(U19:Y27)</f>
        <v>1500000</v>
      </c>
      <c r="V28" s="328"/>
      <c r="W28" s="328"/>
      <c r="X28" s="328"/>
      <c r="Y28" s="328"/>
      <c r="Z28" s="328">
        <f>SUM(Z19:AC27)</f>
        <v>1000000</v>
      </c>
      <c r="AA28" s="328"/>
      <c r="AB28" s="328"/>
      <c r="AC28" s="328"/>
      <c r="AD28" s="328">
        <f>SUM(AD19:AH27)</f>
        <v>0</v>
      </c>
      <c r="AE28" s="328"/>
      <c r="AF28" s="328"/>
      <c r="AG28" s="328"/>
      <c r="AH28" s="328"/>
      <c r="AI28" s="328">
        <f>SUM(AI19:AM27)</f>
        <v>320000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xXvBKGJXciFcg/ud3OyhSB/ASajFp9EHGx1YXJ2mGaSZDZKHgKOYsrqw6D6JMBMDMJDcksLOGZuQpcIiiGPJ/g==" saltValue="KjrcZWuexllAlAYzBU2PH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77" priority="1" operator="containsText" text="その他">
      <formula>NOT(ISERROR(SEARCH("その他",A19)))</formula>
    </cfRule>
  </conditionalFormatting>
  <conditionalFormatting sqref="E19:E27">
    <cfRule type="containsText" dxfId="76" priority="4" operator="containsText" text="その他">
      <formula>NOT(ISERROR(SEARCH("その他",E19)))</formula>
    </cfRule>
  </conditionalFormatting>
  <conditionalFormatting sqref="Z19:AC28">
    <cfRule type="expression" dxfId="75" priority="3">
      <formula>OR($AK$11=0,$AK$13&lt;&gt;"")</formula>
    </cfRule>
  </conditionalFormatting>
  <dataValidations count="9">
    <dataValidation type="list" allowBlank="1" showInputMessage="1" showErrorMessage="1" sqref="O6:AK6" xr:uid="{3A86716D-7E67-45E7-95AE-012CEDF65185}">
      <formula1>INDIRECT(O5)</formula1>
    </dataValidation>
    <dataValidation imeMode="fullKatakana" allowBlank="1" showInputMessage="1" showErrorMessage="1" sqref="L3:AF3" xr:uid="{5A69BC3C-C336-49B5-AF6E-F56201AE5DD3}"/>
    <dataValidation imeMode="off" allowBlank="1" showInputMessage="1" showErrorMessage="1" sqref="Q7:R7 T7:V7 AC9:AM9 P9:Y9" xr:uid="{F823213B-82E5-4F9E-ADFD-32CA8A873303}"/>
    <dataValidation type="textLength" imeMode="disabled" operator="equal" allowBlank="1" showInputMessage="1" showErrorMessage="1" errorTitle="事業所番号" error="10桁で入力してください。" sqref="AG4:AM4" xr:uid="{F577E794-7B82-4F69-8E4E-0247B07FAA35}">
      <formula1>10</formula1>
    </dataValidation>
    <dataValidation type="list" allowBlank="1" showInputMessage="1" showErrorMessage="1" sqref="A105:A106 AK13:AM13" xr:uid="{C8B41CE2-659F-47F9-A9B3-44152CC05A9E}">
      <formula1>"○"</formula1>
    </dataValidation>
    <dataValidation type="list" allowBlank="1" showInputMessage="1" showErrorMessage="1" sqref="O5:AK5" xr:uid="{523C3FC3-0230-4BB0-98CD-97F391F3F413}">
      <formula1>ユニット</formula1>
    </dataValidation>
    <dataValidation type="whole" allowBlank="1" showInputMessage="1" showErrorMessage="1" error="所要額が1,000円未満の場合は申請できません。" sqref="AH15:AL15" xr:uid="{68F302DD-3AB3-4FDF-94D0-7910B43469AE}">
      <formula1>1000</formula1>
      <formula2>1E+28</formula2>
    </dataValidation>
    <dataValidation type="list" allowBlank="1" showInputMessage="1" showErrorMessage="1" sqref="O14:AM14" xr:uid="{D5C97B06-5F14-4E65-8AC0-1AFE0D55899E}">
      <formula1>$BK$14:$BK$16</formula1>
    </dataValidation>
    <dataValidation type="list" imeMode="disabled" allowBlank="1" showInputMessage="1" showErrorMessage="1" sqref="A32:A100" xr:uid="{FACF2FDB-B756-4558-8AA5-3640235716E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BDBB517-4248-4FE1-BA81-DBC14B66F098}">
          <x14:formula1>
            <xm:f>Vlookup!$G$1:$G$36</xm:f>
          </x14:formula1>
          <xm:sqref>L11:S11</xm:sqref>
        </x14:dataValidation>
        <x14:dataValidation type="list" allowBlank="1" showInputMessage="1" showErrorMessage="1" xr:uid="{04BA8F1C-AE81-4672-B4DF-D6C996FCE69F}">
          <x14:formula1>
            <xm:f>プルダウン!$A$12:$A$17</xm:f>
          </x14:formula1>
          <xm:sqref>A19:D27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349</v>
      </c>
      <c r="M4" s="283"/>
      <c r="N4" s="283"/>
      <c r="O4" s="283"/>
      <c r="P4" s="283"/>
      <c r="Q4" s="283"/>
      <c r="R4" s="283"/>
      <c r="S4" s="283"/>
      <c r="T4" s="283"/>
      <c r="U4" s="283"/>
      <c r="V4" s="283"/>
      <c r="W4" s="283"/>
      <c r="X4" s="283"/>
      <c r="Y4" s="283"/>
      <c r="Z4" s="283"/>
      <c r="AA4" s="283"/>
      <c r="AB4" s="283"/>
      <c r="AC4" s="283"/>
      <c r="AD4" s="283"/>
      <c r="AE4" s="283"/>
      <c r="AF4" s="319"/>
      <c r="AG4" s="320" t="s">
        <v>324</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280</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217</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7</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100000</v>
      </c>
      <c r="Y15" s="305"/>
      <c r="Z15" s="305"/>
      <c r="AA15" s="305"/>
      <c r="AB15" s="305"/>
      <c r="AC15" s="58" t="s">
        <v>182</v>
      </c>
      <c r="AD15" s="299" t="s">
        <v>16</v>
      </c>
      <c r="AE15" s="300"/>
      <c r="AF15" s="300"/>
      <c r="AG15" s="300"/>
      <c r="AH15" s="388">
        <f>IF(AND(N15-E15&gt;0,X15-E15&gt;0),MIN(N15-E15,X15-E15),0)</f>
        <v>100000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620000</v>
      </c>
      <c r="M19" s="377"/>
      <c r="N19" s="377"/>
      <c r="O19" s="377"/>
      <c r="P19" s="377"/>
      <c r="Q19" s="378">
        <v>620000</v>
      </c>
      <c r="R19" s="378"/>
      <c r="S19" s="378"/>
      <c r="T19" s="378"/>
      <c r="U19" s="328">
        <f>IF($AK$13&lt;&gt;"",L19*10000/10671,IF($AK$11=12,Z19,IF(AND($AK$11&lt;&gt;0,$AK$11&lt;12),Z19/$AK$11*12,IF($AK$11=0,L19*10000/10671,0))))</f>
        <v>600000</v>
      </c>
      <c r="V19" s="328"/>
      <c r="W19" s="328"/>
      <c r="X19" s="328"/>
      <c r="Y19" s="328"/>
      <c r="Z19" s="378">
        <v>350000</v>
      </c>
      <c r="AA19" s="378"/>
      <c r="AB19" s="378"/>
      <c r="AC19" s="378"/>
      <c r="AD19" s="378">
        <v>0</v>
      </c>
      <c r="AE19" s="378"/>
      <c r="AF19" s="378"/>
      <c r="AG19" s="378"/>
      <c r="AH19" s="378"/>
      <c r="AI19" s="328">
        <f t="shared" ref="AI19:AI27" si="0">IF(L19-U19-AD19&lt;0,0,L19-U19-AD19)</f>
        <v>20000</v>
      </c>
      <c r="AJ19" s="328"/>
      <c r="AK19" s="328"/>
      <c r="AL19" s="328"/>
      <c r="AM19" s="328"/>
    </row>
    <row r="20" spans="1:42" ht="24" customHeight="1" x14ac:dyDescent="0.15">
      <c r="A20" s="382" t="s">
        <v>185</v>
      </c>
      <c r="B20" s="383"/>
      <c r="C20" s="383"/>
      <c r="D20" s="384"/>
      <c r="E20" s="385"/>
      <c r="F20" s="386"/>
      <c r="G20" s="386"/>
      <c r="H20" s="386"/>
      <c r="I20" s="386"/>
      <c r="J20" s="386"/>
      <c r="K20" s="387"/>
      <c r="L20" s="377">
        <f>Q20</f>
        <v>200000</v>
      </c>
      <c r="M20" s="377"/>
      <c r="N20" s="377"/>
      <c r="O20" s="377"/>
      <c r="P20" s="377"/>
      <c r="Q20" s="378">
        <v>200000</v>
      </c>
      <c r="R20" s="378"/>
      <c r="S20" s="378"/>
      <c r="T20" s="378"/>
      <c r="U20" s="328">
        <f t="shared" ref="U20:U27" si="1">IF($AK$13&lt;&gt;"",L20*10000/10671,IF($AK$11=12,Z20,IF(AND($AK$11&lt;&gt;0,$AK$11&lt;12),Z20/$AK$11*12,IF($AK$11=0,L20*10000/10671,0))))</f>
        <v>120000</v>
      </c>
      <c r="V20" s="328"/>
      <c r="W20" s="328"/>
      <c r="X20" s="328"/>
      <c r="Y20" s="328"/>
      <c r="Z20" s="378">
        <v>70000</v>
      </c>
      <c r="AA20" s="378"/>
      <c r="AB20" s="378"/>
      <c r="AC20" s="378"/>
      <c r="AD20" s="378">
        <v>0</v>
      </c>
      <c r="AE20" s="378"/>
      <c r="AF20" s="378"/>
      <c r="AG20" s="378"/>
      <c r="AH20" s="378"/>
      <c r="AI20" s="328">
        <f t="shared" si="0"/>
        <v>80000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820000</v>
      </c>
      <c r="M28" s="328"/>
      <c r="N28" s="328"/>
      <c r="O28" s="328"/>
      <c r="P28" s="328"/>
      <c r="Q28" s="328">
        <f>SUM(Q19:T27)</f>
        <v>820000</v>
      </c>
      <c r="R28" s="328"/>
      <c r="S28" s="328"/>
      <c r="T28" s="328"/>
      <c r="U28" s="328">
        <f>SUM(U19:Y27)</f>
        <v>720000</v>
      </c>
      <c r="V28" s="328"/>
      <c r="W28" s="328"/>
      <c r="X28" s="328"/>
      <c r="Y28" s="328"/>
      <c r="Z28" s="328">
        <f>SUM(Z19:AC27)</f>
        <v>420000</v>
      </c>
      <c r="AA28" s="328"/>
      <c r="AB28" s="328"/>
      <c r="AC28" s="328"/>
      <c r="AD28" s="328">
        <f>SUM(AD19:AH27)</f>
        <v>0</v>
      </c>
      <c r="AE28" s="328"/>
      <c r="AF28" s="328"/>
      <c r="AG28" s="328"/>
      <c r="AH28" s="328"/>
      <c r="AI28" s="328">
        <f>SUM(AI19:AM27)</f>
        <v>100000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ZS6aI9druIK33YTOAWamWrQRqbF8Ug2kh+PZszHeW6iFuotBnfshc670XO51e6+dF09iSKw4l02nvJTfpWX1Ig==" saltValue="VuzPPvPXXchMbDxPpB9Ry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74" priority="1" operator="containsText" text="その他">
      <formula>NOT(ISERROR(SEARCH("その他",A19)))</formula>
    </cfRule>
  </conditionalFormatting>
  <conditionalFormatting sqref="E19:E27">
    <cfRule type="containsText" dxfId="73" priority="4" operator="containsText" text="その他">
      <formula>NOT(ISERROR(SEARCH("その他",E19)))</formula>
    </cfRule>
  </conditionalFormatting>
  <conditionalFormatting sqref="Z19:AC28">
    <cfRule type="expression" dxfId="72" priority="3">
      <formula>OR($AK$11=0,$AK$13&lt;&gt;"")</formula>
    </cfRule>
  </conditionalFormatting>
  <dataValidations count="9">
    <dataValidation type="whole" allowBlank="1" showInputMessage="1" showErrorMessage="1" error="所要額が1,000円未満の場合は申請できません。" sqref="AH15:AL15" xr:uid="{6DDAFB60-7527-4777-AE1E-4F3492A357BC}">
      <formula1>1000</formula1>
      <formula2>1E+28</formula2>
    </dataValidation>
    <dataValidation type="list" allowBlank="1" showInputMessage="1" showErrorMessage="1" sqref="O5:AK5" xr:uid="{29A0A1C4-CF2D-4C5A-9F51-3B292772BAA4}">
      <formula1>ユニット</formula1>
    </dataValidation>
    <dataValidation type="list" allowBlank="1" showInputMessage="1" showErrorMessage="1" sqref="A105:A106 AK13:AM13" xr:uid="{125D8527-E0BA-4CF4-A8E7-2249BD7AD2D2}">
      <formula1>"○"</formula1>
    </dataValidation>
    <dataValidation type="textLength" imeMode="disabled" operator="equal" allowBlank="1" showInputMessage="1" showErrorMessage="1" errorTitle="事業所番号" error="10桁で入力してください。" sqref="AG4:AM4" xr:uid="{B817298B-B5B1-4013-B486-F6EE1FD06FF2}">
      <formula1>10</formula1>
    </dataValidation>
    <dataValidation imeMode="off" allowBlank="1" showInputMessage="1" showErrorMessage="1" sqref="Q7:R7 T7:V7 AC9:AM9 P9:Y9" xr:uid="{40C0754A-24C5-441E-A1FD-580B25D1D694}"/>
    <dataValidation imeMode="fullKatakana" allowBlank="1" showInputMessage="1" showErrorMessage="1" sqref="L3:AF3" xr:uid="{90F95734-0075-4393-AE0B-0658DDE3ACE9}"/>
    <dataValidation type="list" allowBlank="1" showInputMessage="1" showErrorMessage="1" sqref="O6:AK6" xr:uid="{0B1BDE49-F601-458B-987D-F12017A52A1C}">
      <formula1>INDIRECT(O5)</formula1>
    </dataValidation>
    <dataValidation type="list" allowBlank="1" showInputMessage="1" showErrorMessage="1" sqref="O14:AM14" xr:uid="{8C3E84CF-2E09-4647-8038-FECD9683CC72}">
      <formula1>$BK$14:$BK$16</formula1>
    </dataValidation>
    <dataValidation type="list" imeMode="disabled" allowBlank="1" showInputMessage="1" showErrorMessage="1" sqref="A32:A100" xr:uid="{B366FE76-7DBA-4BBA-9016-20B63F5C53A5}">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A7ECF6B-F2B6-410C-9570-5380C1F89970}">
          <x14:formula1>
            <xm:f>Vlookup!$G$1:$G$36</xm:f>
          </x14:formula1>
          <xm:sqref>L11:S11</xm:sqref>
        </x14:dataValidation>
        <x14:dataValidation type="list" allowBlank="1" showInputMessage="1" showErrorMessage="1" xr:uid="{47081BF6-6282-4B9D-A14D-0D20A3337C3D}">
          <x14:formula1>
            <xm:f>プルダウン!$A$12:$A$17</xm:f>
          </x14:formula1>
          <xm:sqref>A19:D27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350</v>
      </c>
      <c r="M4" s="283"/>
      <c r="N4" s="283"/>
      <c r="O4" s="283"/>
      <c r="P4" s="283"/>
      <c r="Q4" s="283"/>
      <c r="R4" s="283"/>
      <c r="S4" s="283"/>
      <c r="T4" s="283"/>
      <c r="U4" s="283"/>
      <c r="V4" s="283"/>
      <c r="W4" s="283"/>
      <c r="X4" s="283"/>
      <c r="Y4" s="283"/>
      <c r="Z4" s="283"/>
      <c r="AA4" s="283"/>
      <c r="AB4" s="283"/>
      <c r="AC4" s="283"/>
      <c r="AD4" s="283"/>
      <c r="AE4" s="283"/>
      <c r="AF4" s="319"/>
      <c r="AG4" s="320" t="s">
        <v>325</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282</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218</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6</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270000</v>
      </c>
      <c r="Y15" s="305"/>
      <c r="Z15" s="305"/>
      <c r="AA15" s="305"/>
      <c r="AB15" s="305"/>
      <c r="AC15" s="58" t="s">
        <v>182</v>
      </c>
      <c r="AD15" s="299" t="s">
        <v>16</v>
      </c>
      <c r="AE15" s="300"/>
      <c r="AF15" s="300"/>
      <c r="AG15" s="300"/>
      <c r="AH15" s="388">
        <f>IF(AND(N15-E15&gt;0,X15-E15&gt;0),MIN(N15-E15,X15-E15),0)</f>
        <v>270000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350000</v>
      </c>
      <c r="M19" s="377"/>
      <c r="N19" s="377"/>
      <c r="O19" s="377"/>
      <c r="P19" s="377"/>
      <c r="Q19" s="378">
        <v>350000</v>
      </c>
      <c r="R19" s="378"/>
      <c r="S19" s="378"/>
      <c r="T19" s="378"/>
      <c r="U19" s="328">
        <f>IF($AK$13&lt;&gt;"",L19*10000/10671,IF($AK$11=12,Z19,IF(AND($AK$11&lt;&gt;0,$AK$11&lt;12),Z19/$AK$11*12,IF($AK$11=0,L19*10000/10671,0))))</f>
        <v>160000</v>
      </c>
      <c r="V19" s="328"/>
      <c r="W19" s="328"/>
      <c r="X19" s="328"/>
      <c r="Y19" s="328"/>
      <c r="Z19" s="378">
        <v>80000</v>
      </c>
      <c r="AA19" s="378"/>
      <c r="AB19" s="378"/>
      <c r="AC19" s="378"/>
      <c r="AD19" s="378">
        <v>0</v>
      </c>
      <c r="AE19" s="378"/>
      <c r="AF19" s="378"/>
      <c r="AG19" s="378"/>
      <c r="AH19" s="378"/>
      <c r="AI19" s="328">
        <f t="shared" ref="AI19:AI27" si="0">IF(L19-U19-AD19&lt;0,0,L19-U19-AD19)</f>
        <v>190000</v>
      </c>
      <c r="AJ19" s="328"/>
      <c r="AK19" s="328"/>
      <c r="AL19" s="328"/>
      <c r="AM19" s="328"/>
    </row>
    <row r="20" spans="1:42" ht="24" customHeight="1" x14ac:dyDescent="0.15">
      <c r="A20" s="382" t="s">
        <v>185</v>
      </c>
      <c r="B20" s="383"/>
      <c r="C20" s="383"/>
      <c r="D20" s="384"/>
      <c r="E20" s="385"/>
      <c r="F20" s="386"/>
      <c r="G20" s="386"/>
      <c r="H20" s="386"/>
      <c r="I20" s="386"/>
      <c r="J20" s="386"/>
      <c r="K20" s="387"/>
      <c r="L20" s="377">
        <f>Q20</f>
        <v>160000</v>
      </c>
      <c r="M20" s="377"/>
      <c r="N20" s="377"/>
      <c r="O20" s="377"/>
      <c r="P20" s="377"/>
      <c r="Q20" s="378">
        <v>160000</v>
      </c>
      <c r="R20" s="378"/>
      <c r="S20" s="378"/>
      <c r="T20" s="378"/>
      <c r="U20" s="328">
        <f t="shared" ref="U20:U27" si="1">IF($AK$13&lt;&gt;"",L20*10000/10671,IF($AK$11=12,Z20,IF(AND($AK$11&lt;&gt;0,$AK$11&lt;12),Z20/$AK$11*12,IF($AK$11=0,L20*10000/10671,0))))</f>
        <v>80000</v>
      </c>
      <c r="V20" s="328"/>
      <c r="W20" s="328"/>
      <c r="X20" s="328"/>
      <c r="Y20" s="328"/>
      <c r="Z20" s="378">
        <v>40000</v>
      </c>
      <c r="AA20" s="378"/>
      <c r="AB20" s="378"/>
      <c r="AC20" s="378"/>
      <c r="AD20" s="378">
        <v>0</v>
      </c>
      <c r="AE20" s="378"/>
      <c r="AF20" s="378"/>
      <c r="AG20" s="378"/>
      <c r="AH20" s="378"/>
      <c r="AI20" s="328">
        <f t="shared" si="0"/>
        <v>80000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510000</v>
      </c>
      <c r="M28" s="328"/>
      <c r="N28" s="328"/>
      <c r="O28" s="328"/>
      <c r="P28" s="328"/>
      <c r="Q28" s="328">
        <f>SUM(Q19:T27)</f>
        <v>510000</v>
      </c>
      <c r="R28" s="328"/>
      <c r="S28" s="328"/>
      <c r="T28" s="328"/>
      <c r="U28" s="328">
        <f>SUM(U19:Y27)</f>
        <v>240000</v>
      </c>
      <c r="V28" s="328"/>
      <c r="W28" s="328"/>
      <c r="X28" s="328"/>
      <c r="Y28" s="328"/>
      <c r="Z28" s="328">
        <f>SUM(Z19:AC27)</f>
        <v>120000</v>
      </c>
      <c r="AA28" s="328"/>
      <c r="AB28" s="328"/>
      <c r="AC28" s="328"/>
      <c r="AD28" s="328">
        <f>SUM(AD19:AH27)</f>
        <v>0</v>
      </c>
      <c r="AE28" s="328"/>
      <c r="AF28" s="328"/>
      <c r="AG28" s="328"/>
      <c r="AH28" s="328"/>
      <c r="AI28" s="328">
        <f>SUM(AI19:AM27)</f>
        <v>270000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BGqHMo5jk1rFK/GSdJ6D7ssmLr0haiHe5qfoGAa8WGQYiqcGlCPGK8pJh5s2Q0HCAabiPMWmFXk+o+jCJWLg3A==" saltValue="1T2VMn1BUIDvM+8xQzI0O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71" priority="1" operator="containsText" text="その他">
      <formula>NOT(ISERROR(SEARCH("その他",A19)))</formula>
    </cfRule>
  </conditionalFormatting>
  <conditionalFormatting sqref="E19:E27">
    <cfRule type="containsText" dxfId="70" priority="4" operator="containsText" text="その他">
      <formula>NOT(ISERROR(SEARCH("その他",E19)))</formula>
    </cfRule>
  </conditionalFormatting>
  <conditionalFormatting sqref="Z19:AC28">
    <cfRule type="expression" dxfId="69" priority="3">
      <formula>OR($AK$11=0,$AK$13&lt;&gt;"")</formula>
    </cfRule>
  </conditionalFormatting>
  <dataValidations disablePrompts="1" count="9">
    <dataValidation type="list" allowBlank="1" showInputMessage="1" showErrorMessage="1" sqref="O6:AK6" xr:uid="{90425002-E1E3-4A03-9561-E106808DD190}">
      <formula1>INDIRECT(O5)</formula1>
    </dataValidation>
    <dataValidation imeMode="fullKatakana" allowBlank="1" showInputMessage="1" showErrorMessage="1" sqref="L3:AF3" xr:uid="{5B4608AE-3457-47E3-A591-C4B12BC58F95}"/>
    <dataValidation imeMode="off" allowBlank="1" showInputMessage="1" showErrorMessage="1" sqref="Q7:R7 T7:V7 AC9:AM9 P9:Y9" xr:uid="{A2568798-2D47-4F6C-B647-038D78B5F310}"/>
    <dataValidation type="textLength" imeMode="disabled" operator="equal" allowBlank="1" showInputMessage="1" showErrorMessage="1" errorTitle="事業所番号" error="10桁で入力してください。" sqref="AG4:AM4" xr:uid="{54B89C55-42AC-4EEE-BA78-7C9D16453734}">
      <formula1>10</formula1>
    </dataValidation>
    <dataValidation type="list" allowBlank="1" showInputMessage="1" showErrorMessage="1" sqref="A105:A106 AK13:AM13" xr:uid="{7B1DCB2D-EB37-4B5D-8AFA-D31F74B7D6F8}">
      <formula1>"○"</formula1>
    </dataValidation>
    <dataValidation type="list" allowBlank="1" showInputMessage="1" showErrorMessage="1" sqref="O5:AK5" xr:uid="{988BBF20-BB3B-453A-B385-8B9E2EB5315E}">
      <formula1>ユニット</formula1>
    </dataValidation>
    <dataValidation type="whole" allowBlank="1" showInputMessage="1" showErrorMessage="1" error="所要額が1,000円未満の場合は申請できません。" sqref="AH15:AL15" xr:uid="{E43412C3-9453-4762-9CA1-29E0DAD73E2B}">
      <formula1>1000</formula1>
      <formula2>1E+28</formula2>
    </dataValidation>
    <dataValidation type="list" allowBlank="1" showInputMessage="1" showErrorMessage="1" sqref="O14:AM14" xr:uid="{E80C9C6E-94C7-4BB6-A9C6-260E29BEE1B6}">
      <formula1>$BK$14:$BK$16</formula1>
    </dataValidation>
    <dataValidation type="list" imeMode="disabled" allowBlank="1" showInputMessage="1" showErrorMessage="1" sqref="A32:A100" xr:uid="{74E71043-6783-4305-BF42-4FF5388F589D}">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84670640-8A1C-4E5B-BE86-AF891B51E302}">
          <x14:formula1>
            <xm:f>Vlookup!$G$1:$G$36</xm:f>
          </x14:formula1>
          <xm:sqref>L11:S11</xm:sqref>
        </x14:dataValidation>
        <x14:dataValidation type="list" allowBlank="1" showInputMessage="1" showErrorMessage="1" xr:uid="{E64B5D73-29D0-4B8D-B3BD-24C292A726DD}">
          <x14:formula1>
            <xm:f>プルダウン!$A$12:$A$17</xm:f>
          </x14:formula1>
          <xm:sqref>A19:D27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351</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284</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219</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5</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14000</v>
      </c>
      <c r="Y15" s="305"/>
      <c r="Z15" s="305"/>
      <c r="AA15" s="305"/>
      <c r="AB15" s="305"/>
      <c r="AC15" s="58" t="s">
        <v>182</v>
      </c>
      <c r="AD15" s="299" t="s">
        <v>16</v>
      </c>
      <c r="AE15" s="300"/>
      <c r="AF15" s="300"/>
      <c r="AG15" s="300"/>
      <c r="AH15" s="388">
        <f>IF(AND(N15-E15&gt;0,X15-E15&gt;0),MIN(N15-E15,X15-E15),0)</f>
        <v>14000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150000</v>
      </c>
      <c r="M19" s="377"/>
      <c r="N19" s="377"/>
      <c r="O19" s="377"/>
      <c r="P19" s="377"/>
      <c r="Q19" s="378">
        <v>150000</v>
      </c>
      <c r="R19" s="378"/>
      <c r="S19" s="378"/>
      <c r="T19" s="378"/>
      <c r="U19" s="328">
        <f>IF($AK$13&lt;&gt;"",L19*10000/10671,IF($AK$11=12,Z19,IF(AND($AK$11&lt;&gt;0,$AK$11&lt;12),Z19/$AK$11*12,IF($AK$11=0,L19*10000/10671,0))))</f>
        <v>144000</v>
      </c>
      <c r="V19" s="328"/>
      <c r="W19" s="328"/>
      <c r="X19" s="328"/>
      <c r="Y19" s="328"/>
      <c r="Z19" s="378">
        <v>60000</v>
      </c>
      <c r="AA19" s="378"/>
      <c r="AB19" s="378"/>
      <c r="AC19" s="378"/>
      <c r="AD19" s="378">
        <v>0</v>
      </c>
      <c r="AE19" s="378"/>
      <c r="AF19" s="378"/>
      <c r="AG19" s="378"/>
      <c r="AH19" s="378"/>
      <c r="AI19" s="328">
        <f t="shared" ref="AI19:AI27" si="0">IF(L19-U19-AD19&lt;0,0,L19-U19-AD19)</f>
        <v>6000</v>
      </c>
      <c r="AJ19" s="328"/>
      <c r="AK19" s="328"/>
      <c r="AL19" s="328"/>
      <c r="AM19" s="328"/>
    </row>
    <row r="20" spans="1:42" ht="24" customHeight="1" x14ac:dyDescent="0.15">
      <c r="A20" s="382" t="s">
        <v>185</v>
      </c>
      <c r="B20" s="383"/>
      <c r="C20" s="383"/>
      <c r="D20" s="384"/>
      <c r="E20" s="385"/>
      <c r="F20" s="386"/>
      <c r="G20" s="386"/>
      <c r="H20" s="386"/>
      <c r="I20" s="386"/>
      <c r="J20" s="386"/>
      <c r="K20" s="387"/>
      <c r="L20" s="377">
        <f>Q20</f>
        <v>80000</v>
      </c>
      <c r="M20" s="377"/>
      <c r="N20" s="377"/>
      <c r="O20" s="377"/>
      <c r="P20" s="377"/>
      <c r="Q20" s="378">
        <v>80000</v>
      </c>
      <c r="R20" s="378"/>
      <c r="S20" s="378"/>
      <c r="T20" s="378"/>
      <c r="U20" s="328">
        <f t="shared" ref="U20:U27" si="1">IF($AK$13&lt;&gt;"",L20*10000/10671,IF($AK$11=12,Z20,IF(AND($AK$11&lt;&gt;0,$AK$11&lt;12),Z20/$AK$11*12,IF($AK$11=0,L20*10000/10671,0))))</f>
        <v>72000</v>
      </c>
      <c r="V20" s="328"/>
      <c r="W20" s="328"/>
      <c r="X20" s="328"/>
      <c r="Y20" s="328"/>
      <c r="Z20" s="378">
        <v>30000</v>
      </c>
      <c r="AA20" s="378"/>
      <c r="AB20" s="378"/>
      <c r="AC20" s="378"/>
      <c r="AD20" s="378">
        <v>0</v>
      </c>
      <c r="AE20" s="378"/>
      <c r="AF20" s="378"/>
      <c r="AG20" s="378"/>
      <c r="AH20" s="378"/>
      <c r="AI20" s="328">
        <f t="shared" si="0"/>
        <v>8000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230000</v>
      </c>
      <c r="M28" s="328"/>
      <c r="N28" s="328"/>
      <c r="O28" s="328"/>
      <c r="P28" s="328"/>
      <c r="Q28" s="328">
        <f>SUM(Q19:T27)</f>
        <v>230000</v>
      </c>
      <c r="R28" s="328"/>
      <c r="S28" s="328"/>
      <c r="T28" s="328"/>
      <c r="U28" s="328">
        <f>SUM(U19:Y27)</f>
        <v>216000</v>
      </c>
      <c r="V28" s="328"/>
      <c r="W28" s="328"/>
      <c r="X28" s="328"/>
      <c r="Y28" s="328"/>
      <c r="Z28" s="328">
        <f>SUM(Z19:AC27)</f>
        <v>90000</v>
      </c>
      <c r="AA28" s="328"/>
      <c r="AB28" s="328"/>
      <c r="AC28" s="328"/>
      <c r="AD28" s="328">
        <f>SUM(AD19:AH27)</f>
        <v>0</v>
      </c>
      <c r="AE28" s="328"/>
      <c r="AF28" s="328"/>
      <c r="AG28" s="328"/>
      <c r="AH28" s="328"/>
      <c r="AI28" s="328">
        <f>SUM(AI19:AM27)</f>
        <v>14000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4b6zxurPOZ1tJ+S9cj0Y7DePr5gfZB8DjGjfTxm3pOoa4pZuRpGWOOt2g6DzNKxKqIcapVS4K9SscbR+bWznaQ==" saltValue="9rJGrBvsxsQGk5EbZsbhU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68" priority="1" operator="containsText" text="その他">
      <formula>NOT(ISERROR(SEARCH("その他",A19)))</formula>
    </cfRule>
  </conditionalFormatting>
  <conditionalFormatting sqref="E19:E27">
    <cfRule type="containsText" dxfId="67" priority="4" operator="containsText" text="その他">
      <formula>NOT(ISERROR(SEARCH("その他",E19)))</formula>
    </cfRule>
  </conditionalFormatting>
  <conditionalFormatting sqref="Z19:AC28">
    <cfRule type="expression" dxfId="66" priority="3">
      <formula>OR($AK$11=0,$AK$13&lt;&gt;"")</formula>
    </cfRule>
  </conditionalFormatting>
  <dataValidations disablePrompts="1" count="9">
    <dataValidation type="whole" allowBlank="1" showInputMessage="1" showErrorMessage="1" error="所要額が1,000円未満の場合は申請できません。" sqref="AH15:AL15" xr:uid="{E6A0C41D-0A77-4AF1-B67C-298B916284BA}">
      <formula1>1000</formula1>
      <formula2>1E+28</formula2>
    </dataValidation>
    <dataValidation type="list" allowBlank="1" showInputMessage="1" showErrorMessage="1" sqref="O5:AK5" xr:uid="{699D8CB7-CA0B-4A32-ABAC-E5FE15F533F6}">
      <formula1>ユニット</formula1>
    </dataValidation>
    <dataValidation type="list" allowBlank="1" showInputMessage="1" showErrorMessage="1" sqref="A105:A106 AK13:AM13" xr:uid="{B29AD701-E16F-4014-AB60-7C5078DBD5B1}">
      <formula1>"○"</formula1>
    </dataValidation>
    <dataValidation type="textLength" imeMode="disabled" operator="equal" allowBlank="1" showInputMessage="1" showErrorMessage="1" errorTitle="事業所番号" error="10桁で入力してください。" sqref="AG4:AM4" xr:uid="{549B8DB8-4A1F-407E-927E-5D087BE7B4CD}">
      <formula1>10</formula1>
    </dataValidation>
    <dataValidation imeMode="off" allowBlank="1" showInputMessage="1" showErrorMessage="1" sqref="Q7:R7 T7:V7 AC9:AM9 P9:Y9" xr:uid="{127C8D5F-801D-488B-93F4-3CA676E9CB53}"/>
    <dataValidation imeMode="fullKatakana" allowBlank="1" showInputMessage="1" showErrorMessage="1" sqref="L3:AF3" xr:uid="{8C45D94A-1A3C-44B0-9011-A71967FC362B}"/>
    <dataValidation type="list" allowBlank="1" showInputMessage="1" showErrorMessage="1" sqref="O6:AK6" xr:uid="{B4CC2551-3815-4AB3-A5F9-280BD8E05E23}">
      <formula1>INDIRECT(O5)</formula1>
    </dataValidation>
    <dataValidation type="list" allowBlank="1" showInputMessage="1" showErrorMessage="1" sqref="O14:AM14" xr:uid="{36701066-45E3-4B0B-AC8B-CB5C861AC801}">
      <formula1>$BK$14:$BK$16</formula1>
    </dataValidation>
    <dataValidation type="list" imeMode="disabled" allowBlank="1" showInputMessage="1" showErrorMessage="1" sqref="A32:A100" xr:uid="{B70CD9ED-FFA8-4534-831F-285E3121121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6A6C6C48-A37D-40DD-813F-B54D70E53549}">
          <x14:formula1>
            <xm:f>Vlookup!$G$1:$G$36</xm:f>
          </x14:formula1>
          <xm:sqref>L11:S11</xm:sqref>
        </x14:dataValidation>
        <x14:dataValidation type="list" allowBlank="1" showInputMessage="1" showErrorMessage="1" xr:uid="{A6897800-C1D4-4054-AF8A-11393406E363}">
          <x14:formula1>
            <xm:f>プルダウン!$A$12:$A$17</xm:f>
          </x14:formula1>
          <xm:sqref>A19:D27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352</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346</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220</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4</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20000</v>
      </c>
      <c r="Y15" s="305"/>
      <c r="Z15" s="305"/>
      <c r="AA15" s="305"/>
      <c r="AB15" s="305"/>
      <c r="AC15" s="58" t="s">
        <v>182</v>
      </c>
      <c r="AD15" s="299" t="s">
        <v>16</v>
      </c>
      <c r="AE15" s="300"/>
      <c r="AF15" s="300"/>
      <c r="AG15" s="300"/>
      <c r="AH15" s="388">
        <f>IF(AND(N15-E15&gt;0,X15-E15&gt;0),MIN(N15-E15,X15-E15),0)</f>
        <v>20000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310000</v>
      </c>
      <c r="M19" s="377"/>
      <c r="N19" s="377"/>
      <c r="O19" s="377"/>
      <c r="P19" s="377"/>
      <c r="Q19" s="378">
        <v>310000</v>
      </c>
      <c r="R19" s="378"/>
      <c r="S19" s="378"/>
      <c r="T19" s="378"/>
      <c r="U19" s="328">
        <f>IF($AK$13&lt;&gt;"",L19*10000/10671,IF($AK$11=12,Z19,IF(AND($AK$11&lt;&gt;0,$AK$11&lt;12),Z19/$AK$11*12,IF($AK$11=0,L19*10000/10671,0))))</f>
        <v>300000</v>
      </c>
      <c r="V19" s="328"/>
      <c r="W19" s="328"/>
      <c r="X19" s="328"/>
      <c r="Y19" s="328"/>
      <c r="Z19" s="378">
        <v>100000</v>
      </c>
      <c r="AA19" s="378"/>
      <c r="AB19" s="378"/>
      <c r="AC19" s="378"/>
      <c r="AD19" s="378">
        <v>0</v>
      </c>
      <c r="AE19" s="378"/>
      <c r="AF19" s="378"/>
      <c r="AG19" s="378"/>
      <c r="AH19" s="378"/>
      <c r="AI19" s="328">
        <f t="shared" ref="AI19:AI27" si="0">IF(L19-U19-AD19&lt;0,0,L19-U19-AD19)</f>
        <v>10000</v>
      </c>
      <c r="AJ19" s="328"/>
      <c r="AK19" s="328"/>
      <c r="AL19" s="328"/>
      <c r="AM19" s="328"/>
    </row>
    <row r="20" spans="1:42" ht="24" customHeight="1" x14ac:dyDescent="0.15">
      <c r="A20" s="382" t="s">
        <v>185</v>
      </c>
      <c r="B20" s="383"/>
      <c r="C20" s="383"/>
      <c r="D20" s="384"/>
      <c r="E20" s="385"/>
      <c r="F20" s="386"/>
      <c r="G20" s="386"/>
      <c r="H20" s="386"/>
      <c r="I20" s="386"/>
      <c r="J20" s="386"/>
      <c r="K20" s="387"/>
      <c r="L20" s="377">
        <f>Q20</f>
        <v>160000</v>
      </c>
      <c r="M20" s="377"/>
      <c r="N20" s="377"/>
      <c r="O20" s="377"/>
      <c r="P20" s="377"/>
      <c r="Q20" s="378">
        <v>160000</v>
      </c>
      <c r="R20" s="378"/>
      <c r="S20" s="378"/>
      <c r="T20" s="378"/>
      <c r="U20" s="328">
        <f t="shared" ref="U20:U27" si="1">IF($AK$13&lt;&gt;"",L20*10000/10671,IF($AK$11=12,Z20,IF(AND($AK$11&lt;&gt;0,$AK$11&lt;12),Z20/$AK$11*12,IF($AK$11=0,L20*10000/10671,0))))</f>
        <v>150000</v>
      </c>
      <c r="V20" s="328"/>
      <c r="W20" s="328"/>
      <c r="X20" s="328"/>
      <c r="Y20" s="328"/>
      <c r="Z20" s="378">
        <v>50000</v>
      </c>
      <c r="AA20" s="378"/>
      <c r="AB20" s="378"/>
      <c r="AC20" s="378"/>
      <c r="AD20" s="378">
        <v>0</v>
      </c>
      <c r="AE20" s="378"/>
      <c r="AF20" s="378"/>
      <c r="AG20" s="378"/>
      <c r="AH20" s="378"/>
      <c r="AI20" s="328">
        <f t="shared" si="0"/>
        <v>10000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470000</v>
      </c>
      <c r="M28" s="328"/>
      <c r="N28" s="328"/>
      <c r="O28" s="328"/>
      <c r="P28" s="328"/>
      <c r="Q28" s="328">
        <f>SUM(Q19:T27)</f>
        <v>470000</v>
      </c>
      <c r="R28" s="328"/>
      <c r="S28" s="328"/>
      <c r="T28" s="328"/>
      <c r="U28" s="328">
        <f>SUM(U19:Y27)</f>
        <v>450000</v>
      </c>
      <c r="V28" s="328"/>
      <c r="W28" s="328"/>
      <c r="X28" s="328"/>
      <c r="Y28" s="328"/>
      <c r="Z28" s="328">
        <f>SUM(Z19:AC27)</f>
        <v>150000</v>
      </c>
      <c r="AA28" s="328"/>
      <c r="AB28" s="328"/>
      <c r="AC28" s="328"/>
      <c r="AD28" s="328">
        <f>SUM(AD19:AH27)</f>
        <v>0</v>
      </c>
      <c r="AE28" s="328"/>
      <c r="AF28" s="328"/>
      <c r="AG28" s="328"/>
      <c r="AH28" s="328"/>
      <c r="AI28" s="328">
        <f>SUM(AI19:AM27)</f>
        <v>20000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HAxpr63A4/4l2sTjUIFdDkv8xTq3ebtzivpySbD7ucqGGz6z7me6Qccnv0NqCXVFfGfp9DgElviuK84r03eVxw==" saltValue="k9hLu1MLewZX96XHn67i/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65" priority="1" operator="containsText" text="その他">
      <formula>NOT(ISERROR(SEARCH("その他",A19)))</formula>
    </cfRule>
  </conditionalFormatting>
  <conditionalFormatting sqref="E19:E27">
    <cfRule type="containsText" dxfId="64" priority="4" operator="containsText" text="その他">
      <formula>NOT(ISERROR(SEARCH("その他",E19)))</formula>
    </cfRule>
  </conditionalFormatting>
  <conditionalFormatting sqref="Z19:AC28">
    <cfRule type="expression" dxfId="63" priority="3">
      <formula>OR($AK$11=0,$AK$13&lt;&gt;"")</formula>
    </cfRule>
  </conditionalFormatting>
  <dataValidations disablePrompts="1" count="9">
    <dataValidation type="list" allowBlank="1" showInputMessage="1" showErrorMessage="1" sqref="O6:AK6" xr:uid="{91AD5CF7-F5D8-4C86-9906-557E5BF38C2F}">
      <formula1>INDIRECT(O5)</formula1>
    </dataValidation>
    <dataValidation imeMode="fullKatakana" allowBlank="1" showInputMessage="1" showErrorMessage="1" sqref="L3:AF3" xr:uid="{E6772534-7A9E-477D-BB47-644836129FEB}"/>
    <dataValidation imeMode="off" allowBlank="1" showInputMessage="1" showErrorMessage="1" sqref="Q7:R7 T7:V7 AC9:AM9 P9:Y9" xr:uid="{C00FA99A-9803-4D0D-9204-DCB04C376573}"/>
    <dataValidation type="textLength" imeMode="disabled" operator="equal" allowBlank="1" showInputMessage="1" showErrorMessage="1" errorTitle="事業所番号" error="10桁で入力してください。" sqref="AG4:AM4" xr:uid="{AEB89A10-1556-4E25-A5DD-F30627837F40}">
      <formula1>10</formula1>
    </dataValidation>
    <dataValidation type="list" allowBlank="1" showInputMessage="1" showErrorMessage="1" sqref="A105:A106 AK13:AM13" xr:uid="{A9A8744D-053C-44D1-8EE9-99FA0404658C}">
      <formula1>"○"</formula1>
    </dataValidation>
    <dataValidation type="list" allowBlank="1" showInputMessage="1" showErrorMessage="1" sqref="O5:AK5" xr:uid="{D5945C6B-E9F6-4409-98DA-F80E68EDD7BE}">
      <formula1>ユニット</formula1>
    </dataValidation>
    <dataValidation type="whole" allowBlank="1" showInputMessage="1" showErrorMessage="1" error="所要額が1,000円未満の場合は申請できません。" sqref="AH15:AL15" xr:uid="{7C402837-A427-43C4-8325-AB7C7A20D63C}">
      <formula1>1000</formula1>
      <formula2>1E+28</formula2>
    </dataValidation>
    <dataValidation type="list" allowBlank="1" showInputMessage="1" showErrorMessage="1" sqref="O14:AM14" xr:uid="{A8E494F2-AF6A-4E4B-8E02-EB7B4B790F7B}">
      <formula1>$BK$14:$BK$16</formula1>
    </dataValidation>
    <dataValidation type="list" imeMode="disabled" allowBlank="1" showInputMessage="1" showErrorMessage="1" sqref="A32:A100" xr:uid="{A8649425-E983-4D5C-8E46-A0C9B470F1B6}">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76096825-B417-4B94-A672-A296B49D0519}">
          <x14:formula1>
            <xm:f>Vlookup!$G$1:$G$36</xm:f>
          </x14:formula1>
          <xm:sqref>L11:S11</xm:sqref>
        </x14:dataValidation>
        <x14:dataValidation type="list" allowBlank="1" showInputMessage="1" showErrorMessage="1" xr:uid="{D6C771BB-7FB5-4EB7-9444-F7691B9E4F41}">
          <x14:formula1>
            <xm:f>プルダウン!$A$12:$A$17</xm:f>
          </x14:formula1>
          <xm:sqref>A19:D27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353</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265</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221</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3</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570000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1210000</v>
      </c>
      <c r="M19" s="377"/>
      <c r="N19" s="377"/>
      <c r="O19" s="377"/>
      <c r="P19" s="377"/>
      <c r="Q19" s="378">
        <v>1210000</v>
      </c>
      <c r="R19" s="378"/>
      <c r="S19" s="378"/>
      <c r="T19" s="378"/>
      <c r="U19" s="328">
        <f>IF($AK$13&lt;&gt;"",L19*10000/10671,IF($AK$11=12,Z19,IF(AND($AK$11&lt;&gt;0,$AK$11&lt;12),Z19/$AK$11*12,IF($AK$11=0,L19*10000/10671,0))))</f>
        <v>1200000</v>
      </c>
      <c r="V19" s="328"/>
      <c r="W19" s="328"/>
      <c r="X19" s="328"/>
      <c r="Y19" s="328"/>
      <c r="Z19" s="378">
        <v>300000</v>
      </c>
      <c r="AA19" s="378"/>
      <c r="AB19" s="378"/>
      <c r="AC19" s="378"/>
      <c r="AD19" s="378">
        <v>0</v>
      </c>
      <c r="AE19" s="378"/>
      <c r="AF19" s="378"/>
      <c r="AG19" s="378"/>
      <c r="AH19" s="378"/>
      <c r="AI19" s="328">
        <f t="shared" ref="AI19:AI27" si="0">IF(L19-U19-AD19&lt;0,0,L19-U19-AD19)</f>
        <v>10000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360000</v>
      </c>
      <c r="M20" s="377"/>
      <c r="N20" s="377"/>
      <c r="O20" s="377"/>
      <c r="P20" s="377"/>
      <c r="Q20" s="378">
        <v>360000</v>
      </c>
      <c r="R20" s="378"/>
      <c r="S20" s="378"/>
      <c r="T20" s="378"/>
      <c r="U20" s="328">
        <f t="shared" ref="U20:U27" si="1">IF($AK$13&lt;&gt;"",L20*10000/10671,IF($AK$11=12,Z20,IF(AND($AK$11&lt;&gt;0,$AK$11&lt;12),Z20/$AK$11*12,IF($AK$11=0,L20*10000/10671,0))))</f>
        <v>200000</v>
      </c>
      <c r="V20" s="328"/>
      <c r="W20" s="328"/>
      <c r="X20" s="328"/>
      <c r="Y20" s="328"/>
      <c r="Z20" s="378">
        <v>50000</v>
      </c>
      <c r="AA20" s="378"/>
      <c r="AB20" s="378"/>
      <c r="AC20" s="378"/>
      <c r="AD20" s="378">
        <v>0</v>
      </c>
      <c r="AE20" s="378"/>
      <c r="AF20" s="378"/>
      <c r="AG20" s="378"/>
      <c r="AH20" s="378"/>
      <c r="AI20" s="328">
        <f t="shared" si="0"/>
        <v>160000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240000</v>
      </c>
      <c r="M21" s="377"/>
      <c r="N21" s="377"/>
      <c r="O21" s="377"/>
      <c r="P21" s="377"/>
      <c r="Q21" s="378">
        <v>240000</v>
      </c>
      <c r="R21" s="378"/>
      <c r="S21" s="378"/>
      <c r="T21" s="378"/>
      <c r="U21" s="328">
        <f t="shared" si="1"/>
        <v>120000</v>
      </c>
      <c r="V21" s="328"/>
      <c r="W21" s="328"/>
      <c r="X21" s="328"/>
      <c r="Y21" s="328"/>
      <c r="Z21" s="378">
        <v>30000</v>
      </c>
      <c r="AA21" s="378"/>
      <c r="AB21" s="378"/>
      <c r="AC21" s="378"/>
      <c r="AD21" s="378">
        <v>0</v>
      </c>
      <c r="AE21" s="378"/>
      <c r="AF21" s="378"/>
      <c r="AG21" s="378"/>
      <c r="AH21" s="378"/>
      <c r="AI21" s="328">
        <f t="shared" si="0"/>
        <v>120000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480000</v>
      </c>
      <c r="M22" s="377"/>
      <c r="N22" s="377"/>
      <c r="O22" s="377"/>
      <c r="P22" s="377"/>
      <c r="Q22" s="378">
        <v>480000</v>
      </c>
      <c r="R22" s="378"/>
      <c r="S22" s="378"/>
      <c r="T22" s="378"/>
      <c r="U22" s="328">
        <f t="shared" si="1"/>
        <v>200000</v>
      </c>
      <c r="V22" s="328"/>
      <c r="W22" s="328"/>
      <c r="X22" s="328"/>
      <c r="Y22" s="328"/>
      <c r="Z22" s="378">
        <v>50000</v>
      </c>
      <c r="AA22" s="378"/>
      <c r="AB22" s="378"/>
      <c r="AC22" s="378"/>
      <c r="AD22" s="378">
        <v>0</v>
      </c>
      <c r="AE22" s="378"/>
      <c r="AF22" s="378"/>
      <c r="AG22" s="378"/>
      <c r="AH22" s="378"/>
      <c r="AI22" s="328">
        <f t="shared" si="0"/>
        <v>280000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2290000</v>
      </c>
      <c r="M28" s="328"/>
      <c r="N28" s="328"/>
      <c r="O28" s="328"/>
      <c r="P28" s="328"/>
      <c r="Q28" s="328">
        <f>SUM(Q19:T27)</f>
        <v>2290000</v>
      </c>
      <c r="R28" s="328"/>
      <c r="S28" s="328"/>
      <c r="T28" s="328"/>
      <c r="U28" s="328">
        <f>SUM(U19:Y27)</f>
        <v>1720000</v>
      </c>
      <c r="V28" s="328"/>
      <c r="W28" s="328"/>
      <c r="X28" s="328"/>
      <c r="Y28" s="328"/>
      <c r="Z28" s="328">
        <f>SUM(Z19:AC27)</f>
        <v>430000</v>
      </c>
      <c r="AA28" s="328"/>
      <c r="AB28" s="328"/>
      <c r="AC28" s="328"/>
      <c r="AD28" s="328">
        <f>SUM(AD19:AH27)</f>
        <v>0</v>
      </c>
      <c r="AE28" s="328"/>
      <c r="AF28" s="328"/>
      <c r="AG28" s="328"/>
      <c r="AH28" s="328"/>
      <c r="AI28" s="328">
        <f>SUM(AI19:AM27)</f>
        <v>570000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7W/wukla366/fcfCoANPapjJ2xJrVvuXD9U8bzkaY3+Yr72QVhIBsghL97UKNRQZJis30LGy7rIpInEE4B9Ipw==" saltValue="AV+/NZ91ZAQgd4t7GhaRjg=="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62" priority="1" operator="containsText" text="その他">
      <formula>NOT(ISERROR(SEARCH("その他",A19)))</formula>
    </cfRule>
  </conditionalFormatting>
  <conditionalFormatting sqref="E19:E27">
    <cfRule type="containsText" dxfId="61" priority="4" operator="containsText" text="その他">
      <formula>NOT(ISERROR(SEARCH("その他",E19)))</formula>
    </cfRule>
  </conditionalFormatting>
  <conditionalFormatting sqref="Z19:AC28">
    <cfRule type="expression" dxfId="60" priority="3">
      <formula>OR($AK$11=0,$AK$13&lt;&gt;"")</formula>
    </cfRule>
  </conditionalFormatting>
  <dataValidations count="9">
    <dataValidation type="whole" allowBlank="1" showInputMessage="1" showErrorMessage="1" error="所要額が1,000円未満の場合は申請できません。" sqref="AH15:AL15" xr:uid="{407AB902-01DB-485B-A3F4-430A3899A38E}">
      <formula1>1000</formula1>
      <formula2>1E+28</formula2>
    </dataValidation>
    <dataValidation type="list" allowBlank="1" showInputMessage="1" showErrorMessage="1" sqref="O5:AK5" xr:uid="{02AA3E6C-18CA-4BE4-8F18-CD159EF7B4E2}">
      <formula1>ユニット</formula1>
    </dataValidation>
    <dataValidation type="list" allowBlank="1" showInputMessage="1" showErrorMessage="1" sqref="A105:A106 AK13:AM13" xr:uid="{F5C74192-0725-4C9D-99F4-93AE50C0991F}">
      <formula1>"○"</formula1>
    </dataValidation>
    <dataValidation type="textLength" imeMode="disabled" operator="equal" allowBlank="1" showInputMessage="1" showErrorMessage="1" errorTitle="事業所番号" error="10桁で入力してください。" sqref="AG4:AM4" xr:uid="{AE289D4D-8732-48AC-B22D-6CF1FB6059FC}">
      <formula1>10</formula1>
    </dataValidation>
    <dataValidation imeMode="off" allowBlank="1" showInputMessage="1" showErrorMessage="1" sqref="Q7:R7 T7:V7 AC9:AM9 P9:Y9" xr:uid="{F6FC381B-2900-4576-90C9-E5AF52B649EA}"/>
    <dataValidation imeMode="fullKatakana" allowBlank="1" showInputMessage="1" showErrorMessage="1" sqref="L3:AF3" xr:uid="{42B12D24-C599-4ED2-9D66-144E6553F716}"/>
    <dataValidation type="list" allowBlank="1" showInputMessage="1" showErrorMessage="1" sqref="O6:AK6" xr:uid="{762FA225-5B0D-4EE4-8AF1-8ED82736A76D}">
      <formula1>INDIRECT(O5)</formula1>
    </dataValidation>
    <dataValidation type="list" allowBlank="1" showInputMessage="1" showErrorMessage="1" sqref="O14:AM14" xr:uid="{80BF521A-94FA-4BFD-97BE-AEB791F19159}">
      <formula1>$BK$14:$BK$16</formula1>
    </dataValidation>
    <dataValidation type="list" imeMode="disabled" allowBlank="1" showInputMessage="1" showErrorMessage="1" sqref="A32:A100" xr:uid="{5AD0AD5F-45AA-4CE3-96BD-4B557D2F35B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1C2BFA7-7C86-40DD-B5FE-D4B4851AF837}">
          <x14:formula1>
            <xm:f>Vlookup!$G$1:$G$36</xm:f>
          </x14:formula1>
          <xm:sqref>L11:S11</xm:sqref>
        </x14:dataValidation>
        <x14:dataValidation type="list" allowBlank="1" showInputMessage="1" showErrorMessage="1" xr:uid="{B9F1B4BF-FB8A-4D17-8BE4-1AE8F550A5ED}">
          <x14:formula1>
            <xm:f>プルダウン!$A$12:$A$17</xm:f>
          </x14:formula1>
          <xm:sqref>A19:D27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65" width="2.25" style="30"/>
    <col min="66" max="66" width="2.25" style="30" customWidth="1"/>
    <col min="67"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354</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272</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222</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2</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150000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380000</v>
      </c>
      <c r="M19" s="377"/>
      <c r="N19" s="377"/>
      <c r="O19" s="377"/>
      <c r="P19" s="377"/>
      <c r="Q19" s="378">
        <v>380000</v>
      </c>
      <c r="R19" s="378"/>
      <c r="S19" s="378"/>
      <c r="T19" s="378"/>
      <c r="U19" s="328">
        <f>IF($AK$13&lt;&gt;"",L19*10000/10671,IF($AK$11=12,Z19,IF(AND($AK$11&lt;&gt;0,$AK$11&lt;12),Z19/$AK$11*12,IF($AK$11=0,L19*10000/10671,0))))</f>
        <v>300000</v>
      </c>
      <c r="V19" s="328"/>
      <c r="W19" s="328"/>
      <c r="X19" s="328"/>
      <c r="Y19" s="328"/>
      <c r="Z19" s="378">
        <v>50000</v>
      </c>
      <c r="AA19" s="378"/>
      <c r="AB19" s="378"/>
      <c r="AC19" s="378"/>
      <c r="AD19" s="378">
        <v>0</v>
      </c>
      <c r="AE19" s="378"/>
      <c r="AF19" s="378"/>
      <c r="AG19" s="378"/>
      <c r="AH19" s="378"/>
      <c r="AI19" s="328">
        <f t="shared" ref="AI19:AI27" si="0">IF(L19-U19-AD19&lt;0,0,L19-U19-AD19)</f>
        <v>80000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70000</v>
      </c>
      <c r="M20" s="377"/>
      <c r="N20" s="377"/>
      <c r="O20" s="377"/>
      <c r="P20" s="377"/>
      <c r="Q20" s="378">
        <v>70000</v>
      </c>
      <c r="R20" s="378"/>
      <c r="S20" s="378"/>
      <c r="T20" s="378"/>
      <c r="U20" s="328">
        <f t="shared" ref="U20:U27" si="1">IF($AK$13&lt;&gt;"",L20*10000/10671,IF($AK$11=12,Z20,IF(AND($AK$11&lt;&gt;0,$AK$11&lt;12),Z20/$AK$11*12,IF($AK$11=0,L20*10000/10671,0))))</f>
        <v>60000</v>
      </c>
      <c r="V20" s="328"/>
      <c r="W20" s="328"/>
      <c r="X20" s="328"/>
      <c r="Y20" s="328"/>
      <c r="Z20" s="378">
        <v>10000</v>
      </c>
      <c r="AA20" s="378"/>
      <c r="AB20" s="378"/>
      <c r="AC20" s="378"/>
      <c r="AD20" s="378">
        <v>0</v>
      </c>
      <c r="AE20" s="378"/>
      <c r="AF20" s="378"/>
      <c r="AG20" s="378"/>
      <c r="AH20" s="378"/>
      <c r="AI20" s="328">
        <f t="shared" si="0"/>
        <v>10000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100000</v>
      </c>
      <c r="M21" s="377"/>
      <c r="N21" s="377"/>
      <c r="O21" s="377"/>
      <c r="P21" s="377"/>
      <c r="Q21" s="378">
        <v>100000</v>
      </c>
      <c r="R21" s="378"/>
      <c r="S21" s="378"/>
      <c r="T21" s="378"/>
      <c r="U21" s="328">
        <f t="shared" si="1"/>
        <v>90000</v>
      </c>
      <c r="V21" s="328"/>
      <c r="W21" s="328"/>
      <c r="X21" s="328"/>
      <c r="Y21" s="328"/>
      <c r="Z21" s="378">
        <v>15000</v>
      </c>
      <c r="AA21" s="378"/>
      <c r="AB21" s="378"/>
      <c r="AC21" s="378"/>
      <c r="AD21" s="378">
        <v>0</v>
      </c>
      <c r="AE21" s="378"/>
      <c r="AF21" s="378"/>
      <c r="AG21" s="378"/>
      <c r="AH21" s="378"/>
      <c r="AI21" s="328">
        <f t="shared" si="0"/>
        <v>10000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350000</v>
      </c>
      <c r="M22" s="377"/>
      <c r="N22" s="377"/>
      <c r="O22" s="377"/>
      <c r="P22" s="377"/>
      <c r="Q22" s="378">
        <v>350000</v>
      </c>
      <c r="R22" s="378"/>
      <c r="S22" s="378"/>
      <c r="T22" s="378"/>
      <c r="U22" s="328">
        <f t="shared" si="1"/>
        <v>300000</v>
      </c>
      <c r="V22" s="328"/>
      <c r="W22" s="328"/>
      <c r="X22" s="328"/>
      <c r="Y22" s="328"/>
      <c r="Z22" s="378">
        <v>50000</v>
      </c>
      <c r="AA22" s="378"/>
      <c r="AB22" s="378"/>
      <c r="AC22" s="378"/>
      <c r="AD22" s="378">
        <v>0</v>
      </c>
      <c r="AE22" s="378"/>
      <c r="AF22" s="378"/>
      <c r="AG22" s="378"/>
      <c r="AH22" s="378"/>
      <c r="AI22" s="328">
        <f t="shared" si="0"/>
        <v>50000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900000</v>
      </c>
      <c r="M28" s="328"/>
      <c r="N28" s="328"/>
      <c r="O28" s="328"/>
      <c r="P28" s="328"/>
      <c r="Q28" s="328">
        <f>SUM(Q19:T27)</f>
        <v>900000</v>
      </c>
      <c r="R28" s="328"/>
      <c r="S28" s="328"/>
      <c r="T28" s="328"/>
      <c r="U28" s="328">
        <f>SUM(U19:Y27)</f>
        <v>750000</v>
      </c>
      <c r="V28" s="328"/>
      <c r="W28" s="328"/>
      <c r="X28" s="328"/>
      <c r="Y28" s="328"/>
      <c r="Z28" s="328">
        <f>SUM(Z19:AC27)</f>
        <v>125000</v>
      </c>
      <c r="AA28" s="328"/>
      <c r="AB28" s="328"/>
      <c r="AC28" s="328"/>
      <c r="AD28" s="328">
        <f>SUM(AD19:AH27)</f>
        <v>0</v>
      </c>
      <c r="AE28" s="328"/>
      <c r="AF28" s="328"/>
      <c r="AG28" s="328"/>
      <c r="AH28" s="328"/>
      <c r="AI28" s="328">
        <f>SUM(AI19:AM27)</f>
        <v>150000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FfFFPhj8GnX909donJPhzSJX56dStz6V/+QYqzbLtGgFjuHYtJYT6SwF22x6qkklnW1m15sNQTZSy1M5sc5uZw==" saltValue="v7bsmz8kjg9aXJLuRP6RR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9" priority="1" operator="containsText" text="その他">
      <formula>NOT(ISERROR(SEARCH("その他",A19)))</formula>
    </cfRule>
  </conditionalFormatting>
  <conditionalFormatting sqref="E19:E27">
    <cfRule type="containsText" dxfId="58" priority="4" operator="containsText" text="その他">
      <formula>NOT(ISERROR(SEARCH("その他",E19)))</formula>
    </cfRule>
  </conditionalFormatting>
  <conditionalFormatting sqref="Z19:AC28">
    <cfRule type="expression" dxfId="57" priority="3">
      <formula>OR($AK$11=0,$AK$13&lt;&gt;"")</formula>
    </cfRule>
  </conditionalFormatting>
  <dataValidations disablePrompts="1" count="9">
    <dataValidation type="list" allowBlank="1" showInputMessage="1" showErrorMessage="1" sqref="O6:AK6" xr:uid="{924F3036-C318-4EA6-9A7D-A906AB7591DC}">
      <formula1>INDIRECT(O5)</formula1>
    </dataValidation>
    <dataValidation imeMode="fullKatakana" allowBlank="1" showInputMessage="1" showErrorMessage="1" sqref="L3:AF3" xr:uid="{10E4582D-F0D3-4922-B677-C61CCBE36596}"/>
    <dataValidation imeMode="off" allowBlank="1" showInputMessage="1" showErrorMessage="1" sqref="Q7:R7 T7:V7 AC9:AM9 P9:Y9" xr:uid="{E72B5C58-AF7C-42D4-8E7F-06588211DD4B}"/>
    <dataValidation type="textLength" imeMode="disabled" operator="equal" allowBlank="1" showInputMessage="1" showErrorMessage="1" errorTitle="事業所番号" error="10桁で入力してください。" sqref="AG4:AM4" xr:uid="{ACC69687-2C0F-447B-BE23-7B729C10A16C}">
      <formula1>10</formula1>
    </dataValidation>
    <dataValidation type="list" allowBlank="1" showInputMessage="1" showErrorMessage="1" sqref="A105:A106 AK13:AM13" xr:uid="{9863E06A-7703-4850-AB1E-C6F9D16CAEFF}">
      <formula1>"○"</formula1>
    </dataValidation>
    <dataValidation type="list" allowBlank="1" showInputMessage="1" showErrorMessage="1" sqref="O5:AK5" xr:uid="{737CEFF4-5837-4BEB-AB8B-D1F6BAB3966D}">
      <formula1>ユニット</formula1>
    </dataValidation>
    <dataValidation type="whole" allowBlank="1" showInputMessage="1" showErrorMessage="1" error="所要額が1,000円未満の場合は申請できません。" sqref="AH15:AL15" xr:uid="{B5F97760-1BF9-40D5-BC1E-2C379842C326}">
      <formula1>1000</formula1>
      <formula2>1E+28</formula2>
    </dataValidation>
    <dataValidation type="list" allowBlank="1" showInputMessage="1" showErrorMessage="1" sqref="O14:AM14" xr:uid="{CF6F5034-AEE5-4862-AEBE-6FB8B331BE9F}">
      <formula1>$BK$14:$BK$16</formula1>
    </dataValidation>
    <dataValidation type="list" imeMode="disabled" allowBlank="1" showInputMessage="1" showErrorMessage="1" sqref="A32:A100" xr:uid="{A3FA7E4B-37D6-44A1-86CA-C0D44F50EDEB}">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2F7A2DE-56BE-4754-8D83-46ED4E8F952B}">
          <x14:formula1>
            <xm:f>Vlookup!$G$1:$G$36</xm:f>
          </x14:formula1>
          <xm:sqref>L11:S11</xm:sqref>
        </x14:dataValidation>
        <x14:dataValidation type="list" allowBlank="1" showInputMessage="1" showErrorMessage="1" xr:uid="{C85CBD57-3B80-40EC-B0F4-BE188E21A142}">
          <x14:formula1>
            <xm:f>プルダウン!$A$12:$A$17</xm:f>
          </x14:formula1>
          <xm:sqref>A19:D27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0" width="2.25" style="30"/>
    <col min="61" max="61" width="2.25" style="30" customWidth="1"/>
    <col min="62" max="62" width="2.125" style="30" customWidth="1"/>
    <col min="63" max="63" width="0" style="30" hidden="1" customWidth="1"/>
    <col min="64" max="64" width="2.25" style="30"/>
    <col min="65" max="66" width="2.25" style="30" customWidth="1"/>
    <col min="67"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355</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276</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223</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71000</v>
      </c>
      <c r="Y15" s="305"/>
      <c r="Z15" s="305"/>
      <c r="AA15" s="305"/>
      <c r="AB15" s="305"/>
      <c r="AC15" s="58" t="s">
        <v>182</v>
      </c>
      <c r="AD15" s="299" t="s">
        <v>16</v>
      </c>
      <c r="AE15" s="300"/>
      <c r="AF15" s="300"/>
      <c r="AG15" s="300"/>
      <c r="AH15" s="388">
        <f>IF(AND(N15-E15&gt;0,X15-E15&gt;0),MIN(N15-E15,X15-E15),0)</f>
        <v>71000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380000</v>
      </c>
      <c r="M19" s="377"/>
      <c r="N19" s="377"/>
      <c r="O19" s="377"/>
      <c r="P19" s="377"/>
      <c r="Q19" s="378">
        <v>380000</v>
      </c>
      <c r="R19" s="378"/>
      <c r="S19" s="378"/>
      <c r="T19" s="378"/>
      <c r="U19" s="328">
        <f>IF($AK$13&lt;&gt;"",L19*10000/10671,IF($AK$11=12,Z19,IF(AND($AK$11&lt;&gt;0,$AK$11&lt;12),Z19/$AK$11*12,IF($AK$11=0,L19*10000/10671,0))))</f>
        <v>360000</v>
      </c>
      <c r="V19" s="328"/>
      <c r="W19" s="328"/>
      <c r="X19" s="328"/>
      <c r="Y19" s="328"/>
      <c r="Z19" s="378">
        <v>30000</v>
      </c>
      <c r="AA19" s="378"/>
      <c r="AB19" s="378"/>
      <c r="AC19" s="378"/>
      <c r="AD19" s="378"/>
      <c r="AE19" s="378"/>
      <c r="AF19" s="378"/>
      <c r="AG19" s="378"/>
      <c r="AH19" s="378"/>
      <c r="AI19" s="328">
        <f t="shared" ref="AI19:AI27" si="0">IF(L19-U19-AD19&lt;0,0,L19-U19-AD19)</f>
        <v>20000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75000</v>
      </c>
      <c r="M20" s="377"/>
      <c r="N20" s="377"/>
      <c r="O20" s="377"/>
      <c r="P20" s="377"/>
      <c r="Q20" s="378">
        <v>75000</v>
      </c>
      <c r="R20" s="378"/>
      <c r="S20" s="378"/>
      <c r="T20" s="378"/>
      <c r="U20" s="328">
        <f t="shared" ref="U20:U27" si="1">IF($AK$13&lt;&gt;"",L20*10000/10671,IF($AK$11=12,Z20,IF(AND($AK$11&lt;&gt;0,$AK$11&lt;12),Z20/$AK$11*12,IF($AK$11=0,L20*10000/10671,0))))</f>
        <v>72000</v>
      </c>
      <c r="V20" s="328"/>
      <c r="W20" s="328"/>
      <c r="X20" s="328"/>
      <c r="Y20" s="328"/>
      <c r="Z20" s="378">
        <v>6000</v>
      </c>
      <c r="AA20" s="378"/>
      <c r="AB20" s="378"/>
      <c r="AC20" s="378"/>
      <c r="AD20" s="378"/>
      <c r="AE20" s="378"/>
      <c r="AF20" s="378"/>
      <c r="AG20" s="378"/>
      <c r="AH20" s="378"/>
      <c r="AI20" s="328">
        <f t="shared" si="0"/>
        <v>3000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100000</v>
      </c>
      <c r="M21" s="377"/>
      <c r="N21" s="377"/>
      <c r="O21" s="377"/>
      <c r="P21" s="377"/>
      <c r="Q21" s="378">
        <v>100000</v>
      </c>
      <c r="R21" s="378"/>
      <c r="S21" s="378"/>
      <c r="T21" s="378"/>
      <c r="U21" s="328">
        <f t="shared" si="1"/>
        <v>72000</v>
      </c>
      <c r="V21" s="328"/>
      <c r="W21" s="328"/>
      <c r="X21" s="328"/>
      <c r="Y21" s="328"/>
      <c r="Z21" s="378">
        <v>6000</v>
      </c>
      <c r="AA21" s="378"/>
      <c r="AB21" s="378"/>
      <c r="AC21" s="378"/>
      <c r="AD21" s="378"/>
      <c r="AE21" s="378"/>
      <c r="AF21" s="378"/>
      <c r="AG21" s="378"/>
      <c r="AH21" s="378"/>
      <c r="AI21" s="328">
        <f t="shared" si="0"/>
        <v>28000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380000</v>
      </c>
      <c r="M22" s="377"/>
      <c r="N22" s="377"/>
      <c r="O22" s="377"/>
      <c r="P22" s="377"/>
      <c r="Q22" s="378">
        <v>380000</v>
      </c>
      <c r="R22" s="378"/>
      <c r="S22" s="378"/>
      <c r="T22" s="378"/>
      <c r="U22" s="328">
        <f t="shared" si="1"/>
        <v>360000</v>
      </c>
      <c r="V22" s="328"/>
      <c r="W22" s="328"/>
      <c r="X22" s="328"/>
      <c r="Y22" s="328"/>
      <c r="Z22" s="378">
        <v>30000</v>
      </c>
      <c r="AA22" s="378"/>
      <c r="AB22" s="378"/>
      <c r="AC22" s="378"/>
      <c r="AD22" s="378"/>
      <c r="AE22" s="378"/>
      <c r="AF22" s="378"/>
      <c r="AG22" s="378"/>
      <c r="AH22" s="378"/>
      <c r="AI22" s="328">
        <f t="shared" si="0"/>
        <v>20000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935000</v>
      </c>
      <c r="M28" s="328"/>
      <c r="N28" s="328"/>
      <c r="O28" s="328"/>
      <c r="P28" s="328"/>
      <c r="Q28" s="328">
        <f>SUM(Q19:T27)</f>
        <v>935000</v>
      </c>
      <c r="R28" s="328"/>
      <c r="S28" s="328"/>
      <c r="T28" s="328"/>
      <c r="U28" s="328">
        <f>SUM(U19:Y27)</f>
        <v>864000</v>
      </c>
      <c r="V28" s="328"/>
      <c r="W28" s="328"/>
      <c r="X28" s="328"/>
      <c r="Y28" s="328"/>
      <c r="Z28" s="328">
        <f>SUM(Z19:AC27)</f>
        <v>72000</v>
      </c>
      <c r="AA28" s="328"/>
      <c r="AB28" s="328"/>
      <c r="AC28" s="328"/>
      <c r="AD28" s="328">
        <f>SUM(AD19:AH27)</f>
        <v>0</v>
      </c>
      <c r="AE28" s="328"/>
      <c r="AF28" s="328"/>
      <c r="AG28" s="328"/>
      <c r="AH28" s="328"/>
      <c r="AI28" s="328">
        <f>SUM(AI19:AM27)</f>
        <v>71000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CTsLw7C/1Fm2YdXDfRdaaGWRTF5kFrpYGYPIAAQOZliVHBNHbwVJKU9wqNtNfbJnBXholdrDvOnotI+NWsnaTA==" saltValue="73d2ROVBResFTW7s4RmqQ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6" priority="1" operator="containsText" text="その他">
      <formula>NOT(ISERROR(SEARCH("その他",A19)))</formula>
    </cfRule>
  </conditionalFormatting>
  <conditionalFormatting sqref="E19:E27">
    <cfRule type="containsText" dxfId="55" priority="4" operator="containsText" text="その他">
      <formula>NOT(ISERROR(SEARCH("その他",E19)))</formula>
    </cfRule>
  </conditionalFormatting>
  <conditionalFormatting sqref="Z19:AC28">
    <cfRule type="expression" dxfId="54" priority="3">
      <formula>OR($AK$11=0,$AK$13&lt;&gt;"")</formula>
    </cfRule>
  </conditionalFormatting>
  <dataValidations count="9">
    <dataValidation type="whole" allowBlank="1" showInputMessage="1" showErrorMessage="1" error="所要額が1,000円未満の場合は申請できません。" sqref="AH15:AL15" xr:uid="{C621C899-75FD-4ABD-971E-279A3F35DADD}">
      <formula1>1000</formula1>
      <formula2>1E+28</formula2>
    </dataValidation>
    <dataValidation type="list" allowBlank="1" showInputMessage="1" showErrorMessage="1" sqref="O5:AK5" xr:uid="{F2B41957-94E6-4B98-ABAA-18BA1752108E}">
      <formula1>ユニット</formula1>
    </dataValidation>
    <dataValidation type="list" allowBlank="1" showInputMessage="1" showErrorMessage="1" sqref="A105:A106 AK13:AM13" xr:uid="{4FB86EC0-224B-4862-A5A5-228C7419CDA4}">
      <formula1>"○"</formula1>
    </dataValidation>
    <dataValidation type="textLength" imeMode="disabled" operator="equal" allowBlank="1" showInputMessage="1" showErrorMessage="1" errorTitle="事業所番号" error="10桁で入力してください。" sqref="AG4:AM4" xr:uid="{03180EB4-3C31-432A-802D-EE91671C7C47}">
      <formula1>10</formula1>
    </dataValidation>
    <dataValidation imeMode="off" allowBlank="1" showInputMessage="1" showErrorMessage="1" sqref="Q7:R7 T7:V7 AC9:AM9 P9:Y9" xr:uid="{63E82FE0-3084-4468-AC46-C00AF6E45EDB}"/>
    <dataValidation imeMode="fullKatakana" allowBlank="1" showInputMessage="1" showErrorMessage="1" sqref="L3:AF3" xr:uid="{BF1835FC-2975-4A24-B4F3-1C354CF59578}"/>
    <dataValidation type="list" allowBlank="1" showInputMessage="1" showErrorMessage="1" sqref="O6:AK6" xr:uid="{08403713-6AF9-4FF5-8A21-74DA9DADF4A1}">
      <formula1>INDIRECT(O5)</formula1>
    </dataValidation>
    <dataValidation type="list" allowBlank="1" showInputMessage="1" showErrorMessage="1" sqref="O14:AM14" xr:uid="{2994F9E2-C833-4879-B486-87C9F6A42641}">
      <formula1>$BK$14:$BK$16</formula1>
    </dataValidation>
    <dataValidation type="list" imeMode="disabled" allowBlank="1" showInputMessage="1" showErrorMessage="1" sqref="A32:A100" xr:uid="{367DC905-ADC0-4B33-BCF2-9DA67F753097}">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74A9268-0E65-4641-92C8-2182C3952154}">
          <x14:formula1>
            <xm:f>Vlookup!$G$1:$G$36</xm:f>
          </x14:formula1>
          <xm:sqref>L11:S11</xm:sqref>
        </x14:dataValidation>
        <x14:dataValidation type="list" allowBlank="1" showInputMessage="1" showErrorMessage="1" xr:uid="{B91DFBE3-B1CF-4DC1-8E41-CE0C7BFBFB47}">
          <x14:formula1>
            <xm:f>プルダウン!$A$12:$A$17</xm:f>
          </x14:formula1>
          <xm:sqref>A19:D27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2.25" style="30" hidden="1" customWidth="1"/>
    <col min="64" max="65" width="2.25" style="30"/>
    <col min="66" max="66" width="2.25" style="30" customWidth="1"/>
    <col min="67"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356</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279</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212</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12</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t="s">
        <v>317</v>
      </c>
      <c r="AL13" s="274"/>
      <c r="AM13" s="274"/>
      <c r="AP13" s="36"/>
    </row>
    <row r="14" spans="1:63" s="35" customFormat="1" ht="24.75" customHeight="1" x14ac:dyDescent="0.15">
      <c r="E14" s="276" t="s">
        <v>197</v>
      </c>
      <c r="F14" s="276"/>
      <c r="G14" s="276"/>
      <c r="H14" s="276"/>
      <c r="I14" s="276"/>
      <c r="J14" s="276"/>
      <c r="K14" s="276"/>
      <c r="L14" s="276"/>
      <c r="M14" s="276"/>
      <c r="N14" s="276"/>
      <c r="O14" s="277" t="s">
        <v>314</v>
      </c>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291000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2400000</v>
      </c>
      <c r="M19" s="377"/>
      <c r="N19" s="377"/>
      <c r="O19" s="377"/>
      <c r="P19" s="377"/>
      <c r="Q19" s="378">
        <v>2400000</v>
      </c>
      <c r="R19" s="378"/>
      <c r="S19" s="378"/>
      <c r="T19" s="378"/>
      <c r="U19" s="328">
        <f>IF($AK$13&lt;&gt;"",L19*10000/10671,IF($AK$11=12,Z19,IF(AND($AK$11&lt;&gt;0,$AK$11&lt;12),Z19/$AK$11*12,IF($AK$11=0,L19*10000/10671,0))))</f>
        <v>2249086.308687096</v>
      </c>
      <c r="V19" s="328"/>
      <c r="W19" s="328"/>
      <c r="X19" s="328"/>
      <c r="Y19" s="328"/>
      <c r="Z19" s="378"/>
      <c r="AA19" s="378"/>
      <c r="AB19" s="378"/>
      <c r="AC19" s="378"/>
      <c r="AD19" s="378"/>
      <c r="AE19" s="378"/>
      <c r="AF19" s="378"/>
      <c r="AG19" s="378"/>
      <c r="AH19" s="378"/>
      <c r="AI19" s="328">
        <f t="shared" ref="AI19:AI27" si="0">IF(L19-U19-AD19&lt;0,0,L19-U19-AD19)</f>
        <v>150913.691312904</v>
      </c>
      <c r="AJ19" s="328"/>
      <c r="AK19" s="328"/>
      <c r="AL19" s="328"/>
      <c r="AM19" s="328"/>
    </row>
    <row r="20" spans="1:42" ht="24" customHeight="1" x14ac:dyDescent="0.15">
      <c r="A20" s="382" t="s">
        <v>188</v>
      </c>
      <c r="B20" s="383"/>
      <c r="C20" s="383"/>
      <c r="D20" s="384"/>
      <c r="E20" s="385"/>
      <c r="F20" s="386"/>
      <c r="G20" s="386"/>
      <c r="H20" s="386"/>
      <c r="I20" s="386"/>
      <c r="J20" s="386"/>
      <c r="K20" s="387"/>
      <c r="L20" s="377">
        <f>Q20</f>
        <v>1200000</v>
      </c>
      <c r="M20" s="377"/>
      <c r="N20" s="377"/>
      <c r="O20" s="377"/>
      <c r="P20" s="377"/>
      <c r="Q20" s="378">
        <v>1200000</v>
      </c>
      <c r="R20" s="378"/>
      <c r="S20" s="378"/>
      <c r="T20" s="378"/>
      <c r="U20" s="328">
        <f t="shared" ref="U20:U27" si="1">IF($AK$13&lt;&gt;"",L20*10000/10671,IF($AK$11=12,Z20,IF(AND($AK$11&lt;&gt;0,$AK$11&lt;12),Z20/$AK$11*12,IF($AK$11=0,L20*10000/10671,0))))</f>
        <v>1124543.154343548</v>
      </c>
      <c r="V20" s="328"/>
      <c r="W20" s="328"/>
      <c r="X20" s="328"/>
      <c r="Y20" s="328"/>
      <c r="Z20" s="378"/>
      <c r="AA20" s="378"/>
      <c r="AB20" s="378"/>
      <c r="AC20" s="378"/>
      <c r="AD20" s="378"/>
      <c r="AE20" s="378"/>
      <c r="AF20" s="378"/>
      <c r="AG20" s="378"/>
      <c r="AH20" s="378"/>
      <c r="AI20" s="328">
        <f t="shared" si="0"/>
        <v>75456.845656452002</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240000</v>
      </c>
      <c r="M21" s="377"/>
      <c r="N21" s="377"/>
      <c r="O21" s="377"/>
      <c r="P21" s="377"/>
      <c r="Q21" s="378">
        <v>240000</v>
      </c>
      <c r="R21" s="378"/>
      <c r="S21" s="378"/>
      <c r="T21" s="378"/>
      <c r="U21" s="328">
        <f t="shared" si="1"/>
        <v>224908.63086870959</v>
      </c>
      <c r="V21" s="328"/>
      <c r="W21" s="328"/>
      <c r="X21" s="328"/>
      <c r="Y21" s="328"/>
      <c r="Z21" s="378"/>
      <c r="AA21" s="378"/>
      <c r="AB21" s="378"/>
      <c r="AC21" s="378"/>
      <c r="AD21" s="378"/>
      <c r="AE21" s="378"/>
      <c r="AF21" s="378"/>
      <c r="AG21" s="378"/>
      <c r="AH21" s="378"/>
      <c r="AI21" s="328">
        <f t="shared" si="0"/>
        <v>15091.369131290412</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800000</v>
      </c>
      <c r="M22" s="377"/>
      <c r="N22" s="377"/>
      <c r="O22" s="377"/>
      <c r="P22" s="377"/>
      <c r="Q22" s="378">
        <v>800000</v>
      </c>
      <c r="R22" s="378"/>
      <c r="S22" s="378"/>
      <c r="T22" s="378"/>
      <c r="U22" s="328">
        <f t="shared" si="1"/>
        <v>749695.436229032</v>
      </c>
      <c r="V22" s="328"/>
      <c r="W22" s="328"/>
      <c r="X22" s="328"/>
      <c r="Y22" s="328"/>
      <c r="Z22" s="378"/>
      <c r="AA22" s="378"/>
      <c r="AB22" s="378"/>
      <c r="AC22" s="378"/>
      <c r="AD22" s="378"/>
      <c r="AE22" s="378"/>
      <c r="AF22" s="378"/>
      <c r="AG22" s="378"/>
      <c r="AH22" s="378"/>
      <c r="AI22" s="328">
        <f t="shared" si="0"/>
        <v>50304.563770968001</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4640000</v>
      </c>
      <c r="M28" s="328"/>
      <c r="N28" s="328"/>
      <c r="O28" s="328"/>
      <c r="P28" s="328"/>
      <c r="Q28" s="328">
        <f>SUM(Q19:T27)</f>
        <v>4640000</v>
      </c>
      <c r="R28" s="328"/>
      <c r="S28" s="328"/>
      <c r="T28" s="328"/>
      <c r="U28" s="328">
        <f>SUM(U19:Y27)</f>
        <v>4348233.5301283859</v>
      </c>
      <c r="V28" s="328"/>
      <c r="W28" s="328"/>
      <c r="X28" s="328"/>
      <c r="Y28" s="328"/>
      <c r="Z28" s="328">
        <f>SUM(Z19:AC27)</f>
        <v>0</v>
      </c>
      <c r="AA28" s="328"/>
      <c r="AB28" s="328"/>
      <c r="AC28" s="328"/>
      <c r="AD28" s="328">
        <f>SUM(AD19:AH27)</f>
        <v>0</v>
      </c>
      <c r="AE28" s="328"/>
      <c r="AF28" s="328"/>
      <c r="AG28" s="328"/>
      <c r="AH28" s="328"/>
      <c r="AI28" s="328">
        <f>SUM(AI19:AM27)</f>
        <v>291766.46987161442</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3xIKXRd952zveVvXszXVy0xUZHh0vrRUDKPpLGBV3hQrFRtTYUHyV6dvQoe0sulirusxXbx9sGk/HpOuKECFmw==" saltValue="gt5w+UFjdwnhIyXbgrGfq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3" priority="1" operator="containsText" text="その他">
      <formula>NOT(ISERROR(SEARCH("その他",A19)))</formula>
    </cfRule>
  </conditionalFormatting>
  <conditionalFormatting sqref="E19:E27">
    <cfRule type="containsText" dxfId="52" priority="4" operator="containsText" text="その他">
      <formula>NOT(ISERROR(SEARCH("その他",E19)))</formula>
    </cfRule>
  </conditionalFormatting>
  <conditionalFormatting sqref="Z19:AC28">
    <cfRule type="expression" dxfId="51" priority="3">
      <formula>OR($AK$11=0,$AK$13&lt;&gt;"")</formula>
    </cfRule>
  </conditionalFormatting>
  <dataValidations count="9">
    <dataValidation type="list" allowBlank="1" showInputMessage="1" showErrorMessage="1" sqref="O6:AK6" xr:uid="{BE7502F8-8F95-4C38-B803-6AB678246CFB}">
      <formula1>INDIRECT(O5)</formula1>
    </dataValidation>
    <dataValidation imeMode="fullKatakana" allowBlank="1" showInputMessage="1" showErrorMessage="1" sqref="L3:AF3" xr:uid="{B8ED99E7-28A7-42EE-B3D2-EEA28E4557A8}"/>
    <dataValidation imeMode="off" allowBlank="1" showInputMessage="1" showErrorMessage="1" sqref="Q7:R7 T7:V7 AC9:AM9 P9:Y9" xr:uid="{A02A7551-BF95-42D3-8075-D598FBBD1A33}"/>
    <dataValidation type="textLength" imeMode="disabled" operator="equal" allowBlank="1" showInputMessage="1" showErrorMessage="1" errorTitle="事業所番号" error="10桁で入力してください。" sqref="AG4:AM4" xr:uid="{ADF55599-B6B2-47FA-890E-EB68792F5403}">
      <formula1>10</formula1>
    </dataValidation>
    <dataValidation type="list" allowBlank="1" showInputMessage="1" showErrorMessage="1" sqref="A105:A106 AK13:AM13" xr:uid="{AFBBDAB2-76AE-402C-8BE6-0CB7A6B4383C}">
      <formula1>"○"</formula1>
    </dataValidation>
    <dataValidation type="list" allowBlank="1" showInputMessage="1" showErrorMessage="1" sqref="O5:AK5" xr:uid="{377046B6-C968-44DD-B63E-A9D2EE016B7B}">
      <formula1>ユニット</formula1>
    </dataValidation>
    <dataValidation type="whole" allowBlank="1" showInputMessage="1" showErrorMessage="1" error="所要額が1,000円未満の場合は申請できません。" sqref="AH15:AL15" xr:uid="{03715784-C562-4540-9F15-07D7294D0C78}">
      <formula1>1000</formula1>
      <formula2>1E+28</formula2>
    </dataValidation>
    <dataValidation type="list" allowBlank="1" showInputMessage="1" showErrorMessage="1" sqref="O14:AM14" xr:uid="{112DFF26-1492-454C-B198-B11985A4A35F}">
      <formula1>$BK$14:$BK$16</formula1>
    </dataValidation>
    <dataValidation type="list" imeMode="disabled" allowBlank="1" showInputMessage="1" showErrorMessage="1" sqref="A32:A100" xr:uid="{AEF7E580-1303-4AD5-AB2D-A6CE262CEEE2}">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4579C8B-DEEB-4978-843C-806A237A8B21}">
          <x14:formula1>
            <xm:f>Vlookup!$G$1:$G$36</xm:f>
          </x14:formula1>
          <xm:sqref>L11:S11</xm:sqref>
        </x14:dataValidation>
        <x14:dataValidation type="list" allowBlank="1" showInputMessage="1" showErrorMessage="1" xr:uid="{6C6C5C4E-4656-4EB7-B841-CA26BBCA533E}">
          <x14:formula1>
            <xm:f>プルダウン!$A$12:$A$17</xm:f>
          </x14:formula1>
          <xm:sqref>A19:D27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K51"/>
  <sheetViews>
    <sheetView tabSelected="1" view="pageBreakPreview" zoomScaleNormal="100" zoomScaleSheetLayoutView="100" workbookViewId="0">
      <selection activeCell="A2" sqref="A2"/>
    </sheetView>
  </sheetViews>
  <sheetFormatPr defaultColWidth="3" defaultRowHeight="13.5" x14ac:dyDescent="0.15"/>
  <cols>
    <col min="1" max="28" width="3.375" customWidth="1"/>
  </cols>
  <sheetData>
    <row r="1" spans="1:37" x14ac:dyDescent="0.15">
      <c r="A1" s="75" t="s">
        <v>130</v>
      </c>
    </row>
    <row r="5" spans="1:37" x14ac:dyDescent="0.15">
      <c r="B5" s="54"/>
      <c r="C5" s="55"/>
      <c r="D5" s="55"/>
      <c r="E5" s="54"/>
      <c r="F5" s="54"/>
      <c r="G5" s="54"/>
      <c r="H5" s="54"/>
      <c r="I5" s="54"/>
      <c r="J5" s="54"/>
      <c r="K5" s="54"/>
      <c r="L5" s="54"/>
      <c r="M5" s="54"/>
      <c r="N5" s="54"/>
      <c r="O5" s="54"/>
      <c r="P5" s="54"/>
      <c r="Q5" s="54"/>
      <c r="R5" s="54"/>
      <c r="S5" s="54"/>
      <c r="T5" s="54"/>
      <c r="U5" s="54"/>
      <c r="V5" s="54"/>
      <c r="W5" s="54"/>
      <c r="X5" s="54"/>
      <c r="Y5" s="54"/>
      <c r="Z5" s="54"/>
      <c r="AA5" s="54"/>
      <c r="AB5" s="54"/>
      <c r="AK5" s="140"/>
    </row>
    <row r="6" spans="1:37" x14ac:dyDescent="0.15">
      <c r="A6" s="75"/>
      <c r="B6" s="54"/>
      <c r="C6" s="55"/>
      <c r="D6" s="55"/>
      <c r="E6" s="54"/>
      <c r="F6" s="54"/>
      <c r="G6" s="54"/>
      <c r="H6" s="54"/>
      <c r="I6" s="54"/>
      <c r="J6" s="54"/>
      <c r="K6" s="54"/>
      <c r="L6" s="54"/>
      <c r="M6" s="54"/>
      <c r="N6" s="54"/>
      <c r="O6" s="54"/>
      <c r="AA6" s="54"/>
      <c r="AB6" s="54"/>
      <c r="AK6" s="140"/>
    </row>
    <row r="7" spans="1:37" x14ac:dyDescent="0.15">
      <c r="A7" s="75"/>
      <c r="B7" s="54"/>
      <c r="C7" s="55"/>
      <c r="D7" s="55"/>
      <c r="E7" s="54"/>
      <c r="F7" s="54"/>
      <c r="G7" s="54"/>
      <c r="H7" s="54"/>
      <c r="I7" s="54"/>
      <c r="J7" s="54"/>
      <c r="K7" s="54"/>
      <c r="L7" s="54"/>
      <c r="M7" s="54"/>
      <c r="N7" s="54"/>
      <c r="O7" s="54"/>
      <c r="Q7" s="76" t="s">
        <v>44</v>
      </c>
      <c r="R7" s="183">
        <v>7</v>
      </c>
      <c r="S7" s="183"/>
      <c r="T7" s="55" t="s">
        <v>4</v>
      </c>
      <c r="U7" s="184"/>
      <c r="V7" s="184"/>
      <c r="W7" s="55" t="s">
        <v>3</v>
      </c>
      <c r="X7" s="184"/>
      <c r="Y7" s="184"/>
      <c r="Z7" s="55" t="s">
        <v>2</v>
      </c>
      <c r="AB7" s="54"/>
    </row>
    <row r="8" spans="1:37" x14ac:dyDescent="0.15">
      <c r="Q8" s="54"/>
    </row>
    <row r="10" spans="1:37" x14ac:dyDescent="0.15">
      <c r="B10" s="54"/>
      <c r="C10" s="55"/>
      <c r="D10" s="55" t="s">
        <v>147</v>
      </c>
      <c r="E10" s="54"/>
      <c r="F10" s="54"/>
      <c r="G10" s="54"/>
      <c r="H10" s="54" t="s">
        <v>1</v>
      </c>
      <c r="J10" s="55"/>
      <c r="K10" s="55"/>
      <c r="L10" s="55"/>
      <c r="M10" s="55"/>
      <c r="N10" s="55"/>
      <c r="O10" s="55"/>
      <c r="P10" s="55"/>
      <c r="Q10" s="55"/>
      <c r="R10" s="55"/>
      <c r="S10" s="55"/>
      <c r="T10" s="55"/>
      <c r="U10" s="55"/>
      <c r="V10" s="55"/>
      <c r="W10" s="55"/>
      <c r="X10" s="55"/>
      <c r="Y10" s="55"/>
      <c r="Z10" s="55"/>
      <c r="AA10" s="55"/>
      <c r="AB10" s="55"/>
    </row>
    <row r="11" spans="1:37" x14ac:dyDescent="0.15">
      <c r="A11" s="54"/>
      <c r="B11" s="54"/>
      <c r="C11" s="55"/>
      <c r="D11" s="55"/>
      <c r="E11" s="54"/>
      <c r="F11" s="54"/>
      <c r="G11" s="54"/>
      <c r="H11" s="54"/>
      <c r="I11" s="54"/>
      <c r="J11" s="54"/>
      <c r="K11" s="54"/>
      <c r="L11" s="54"/>
      <c r="M11" s="54"/>
      <c r="N11" s="54"/>
      <c r="O11" s="54"/>
      <c r="P11" s="54"/>
    </row>
    <row r="12" spans="1:37" x14ac:dyDescent="0.15">
      <c r="I12" s="180" t="s">
        <v>33</v>
      </c>
      <c r="J12" s="181"/>
      <c r="K12" s="181"/>
      <c r="L12" s="181"/>
      <c r="M12" s="180" t="str">
        <f>IF(総括表!E14="","",総括表!E14)</f>
        <v>沖縄県那覇市泉崎１－２－２</v>
      </c>
      <c r="N12" s="180"/>
      <c r="O12" s="180"/>
      <c r="P12" s="180"/>
      <c r="Q12" s="180"/>
      <c r="R12" s="180"/>
      <c r="S12" s="180"/>
      <c r="T12" s="180"/>
      <c r="U12" s="180"/>
      <c r="V12" s="180"/>
      <c r="W12" s="180"/>
      <c r="X12" s="180"/>
      <c r="Y12" s="180"/>
      <c r="AB12" s="54"/>
    </row>
    <row r="13" spans="1:37" x14ac:dyDescent="0.15">
      <c r="A13" s="54"/>
      <c r="B13" s="54"/>
      <c r="C13" s="55"/>
      <c r="D13" s="55"/>
      <c r="E13" s="54"/>
      <c r="F13" s="54"/>
      <c r="G13" s="54"/>
      <c r="H13" s="54"/>
      <c r="I13" s="181"/>
      <c r="J13" s="181"/>
      <c r="K13" s="181"/>
      <c r="L13" s="181"/>
      <c r="M13" s="180"/>
      <c r="N13" s="180"/>
      <c r="O13" s="180"/>
      <c r="P13" s="180"/>
      <c r="Q13" s="180"/>
      <c r="R13" s="180"/>
      <c r="S13" s="180"/>
      <c r="T13" s="180"/>
      <c r="U13" s="180"/>
      <c r="V13" s="180"/>
      <c r="W13" s="180"/>
      <c r="X13" s="180"/>
      <c r="Y13" s="180"/>
      <c r="AB13" s="54"/>
    </row>
    <row r="14" spans="1:37" ht="13.5" customHeight="1" x14ac:dyDescent="0.15">
      <c r="A14" s="54"/>
      <c r="B14" s="54"/>
      <c r="C14" s="55"/>
      <c r="D14" s="55"/>
      <c r="E14" s="54"/>
      <c r="F14" s="54"/>
      <c r="G14" s="54"/>
      <c r="H14" s="54"/>
      <c r="I14" s="186" t="s">
        <v>149</v>
      </c>
      <c r="J14" s="187"/>
      <c r="K14" s="187"/>
      <c r="L14" s="187"/>
      <c r="M14" s="182" t="str">
        <f>IF(総括表!E12="","",総括表!E12)</f>
        <v>社会福祉法人　沖縄県</v>
      </c>
      <c r="N14" s="182"/>
      <c r="O14" s="182"/>
      <c r="P14" s="182"/>
      <c r="Q14" s="182"/>
      <c r="R14" s="182"/>
      <c r="S14" s="182"/>
      <c r="T14" s="182"/>
      <c r="U14" s="182"/>
      <c r="V14" s="182"/>
      <c r="W14" s="182"/>
      <c r="X14" s="182"/>
      <c r="Y14" s="182"/>
    </row>
    <row r="15" spans="1:37" x14ac:dyDescent="0.15">
      <c r="I15" s="187"/>
      <c r="J15" s="187"/>
      <c r="K15" s="187"/>
      <c r="L15" s="187"/>
      <c r="M15" s="182"/>
      <c r="N15" s="182"/>
      <c r="O15" s="182"/>
      <c r="P15" s="182"/>
      <c r="Q15" s="182"/>
      <c r="R15" s="182"/>
      <c r="S15" s="182"/>
      <c r="T15" s="182"/>
      <c r="U15" s="182"/>
      <c r="V15" s="182"/>
      <c r="W15" s="182"/>
      <c r="X15" s="182"/>
      <c r="Y15" s="182"/>
    </row>
    <row r="16" spans="1:37" ht="13.5" customHeight="1" x14ac:dyDescent="0.15">
      <c r="I16" s="187" t="s">
        <v>148</v>
      </c>
      <c r="J16" s="187"/>
      <c r="K16" s="187"/>
      <c r="L16" s="187"/>
      <c r="M16" s="182" t="str">
        <f>IF(総括表!M16="","",総括表!M16)</f>
        <v>理事長</v>
      </c>
      <c r="N16" s="182"/>
      <c r="O16" s="182"/>
      <c r="P16" s="182"/>
      <c r="Q16" s="182" t="str">
        <f>IF(総括表!U16="","",総括表!U16)</f>
        <v>沖縄一郎</v>
      </c>
      <c r="R16" s="182"/>
      <c r="S16" s="182"/>
      <c r="T16" s="182"/>
      <c r="U16" s="182"/>
      <c r="V16" s="182"/>
      <c r="W16" s="182"/>
      <c r="X16" s="182"/>
      <c r="Y16" s="153"/>
    </row>
    <row r="17" spans="1:34" ht="14.25" customHeight="1" x14ac:dyDescent="0.15">
      <c r="I17" s="187"/>
      <c r="J17" s="187"/>
      <c r="K17" s="187"/>
      <c r="L17" s="187"/>
      <c r="M17" s="182"/>
      <c r="N17" s="182"/>
      <c r="O17" s="182"/>
      <c r="P17" s="182"/>
      <c r="Q17" s="182"/>
      <c r="R17" s="182"/>
      <c r="S17" s="182"/>
      <c r="T17" s="182"/>
      <c r="U17" s="182"/>
      <c r="V17" s="182"/>
      <c r="W17" s="182"/>
      <c r="X17" s="182"/>
      <c r="Y17" s="153"/>
    </row>
    <row r="19" spans="1:34" x14ac:dyDescent="0.15">
      <c r="A19" s="185"/>
      <c r="B19" s="185"/>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row>
    <row r="20" spans="1:34" x14ac:dyDescent="0.15">
      <c r="A20" s="185" t="s">
        <v>306</v>
      </c>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row>
    <row r="21" spans="1:34" x14ac:dyDescent="0.15">
      <c r="A21" s="142"/>
      <c r="B21" s="142"/>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row>
    <row r="22" spans="1:34" x14ac:dyDescent="0.15">
      <c r="A22" s="146" t="s">
        <v>144</v>
      </c>
      <c r="B22" s="146"/>
      <c r="C22" s="146"/>
      <c r="D22" s="146"/>
      <c r="E22" s="146"/>
      <c r="F22" s="146"/>
      <c r="G22" s="146"/>
      <c r="H22" s="146"/>
      <c r="I22" s="146"/>
      <c r="J22" s="146"/>
      <c r="K22" s="146"/>
      <c r="L22" s="146"/>
      <c r="M22" s="146"/>
      <c r="N22" s="146"/>
      <c r="O22" s="146"/>
      <c r="P22" s="146"/>
      <c r="Q22" s="146"/>
      <c r="R22" s="146"/>
      <c r="S22" s="146"/>
      <c r="T22" s="146"/>
      <c r="U22" s="146"/>
      <c r="V22" s="146"/>
      <c r="W22" s="146"/>
      <c r="X22" s="146"/>
      <c r="Y22" s="146"/>
      <c r="Z22" s="146"/>
      <c r="AA22" s="142"/>
      <c r="AB22" s="142"/>
      <c r="AH22" s="143"/>
    </row>
    <row r="23" spans="1:34" x14ac:dyDescent="0.15">
      <c r="A23" s="146"/>
      <c r="B23" s="146"/>
      <c r="C23" s="146"/>
      <c r="D23" s="146"/>
      <c r="E23" s="146"/>
      <c r="F23" s="146"/>
      <c r="G23" s="146"/>
      <c r="H23" s="146"/>
      <c r="I23" s="146"/>
      <c r="J23" s="146"/>
      <c r="K23" s="146"/>
      <c r="L23" s="146"/>
      <c r="M23" s="146"/>
      <c r="N23" s="146"/>
      <c r="O23" s="146"/>
      <c r="P23" s="146"/>
      <c r="Q23" s="146"/>
      <c r="R23" s="146"/>
      <c r="S23" s="146"/>
      <c r="T23" s="146"/>
      <c r="U23" s="146"/>
      <c r="V23" s="146"/>
      <c r="W23" s="146"/>
      <c r="X23" s="146"/>
      <c r="Y23" s="146"/>
      <c r="Z23" s="146"/>
      <c r="AA23" s="141"/>
      <c r="AB23" s="141"/>
      <c r="AH23" s="143"/>
    </row>
    <row r="25" spans="1:34" x14ac:dyDescent="0.15">
      <c r="A25" s="77"/>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row>
    <row r="26" spans="1:34" x14ac:dyDescent="0.15">
      <c r="A26" s="77"/>
      <c r="B26" s="77"/>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row>
    <row r="28" spans="1:34" x14ac:dyDescent="0.15">
      <c r="N28" t="s">
        <v>131</v>
      </c>
    </row>
    <row r="29" spans="1:34" ht="18" customHeight="1" x14ac:dyDescent="0.15"/>
    <row r="30" spans="1:34" ht="24" x14ac:dyDescent="0.15">
      <c r="E30" s="144" t="s">
        <v>132</v>
      </c>
      <c r="F30" s="144"/>
      <c r="G30" s="144"/>
      <c r="H30" s="144"/>
      <c r="I30" s="144"/>
      <c r="J30" s="144"/>
      <c r="K30" s="144" t="s">
        <v>133</v>
      </c>
      <c r="L30" s="147">
        <f ca="1">IF(総括表!X59=0,"",総括表!X59)</f>
        <v>3776000</v>
      </c>
      <c r="M30" s="148"/>
      <c r="N30" s="148"/>
      <c r="O30" s="148"/>
      <c r="P30" s="148"/>
      <c r="Q30" s="148"/>
      <c r="R30" s="148"/>
      <c r="S30" s="148"/>
      <c r="T30" s="148"/>
      <c r="U30" t="s">
        <v>134</v>
      </c>
    </row>
    <row r="31" spans="1:34" x14ac:dyDescent="0.15">
      <c r="E31" s="144"/>
      <c r="F31" s="144"/>
      <c r="G31" s="144"/>
      <c r="H31" s="144"/>
      <c r="I31" s="144"/>
      <c r="J31" s="144"/>
      <c r="K31" s="144"/>
      <c r="L31" s="144"/>
      <c r="M31" s="144"/>
      <c r="N31" s="144"/>
      <c r="O31" s="144"/>
      <c r="P31" s="144"/>
      <c r="Q31" s="144"/>
      <c r="R31" s="144"/>
      <c r="S31" s="144"/>
      <c r="T31" s="144"/>
    </row>
    <row r="32" spans="1:34" ht="23.25" customHeight="1" x14ac:dyDescent="0.15">
      <c r="E32" s="144" t="s">
        <v>145</v>
      </c>
      <c r="F32" s="144"/>
      <c r="G32" s="144"/>
      <c r="H32" s="144"/>
      <c r="J32" s="144" t="s">
        <v>135</v>
      </c>
      <c r="K32" s="144"/>
      <c r="L32" s="144"/>
      <c r="M32" s="144"/>
      <c r="N32" s="144"/>
      <c r="O32" s="144"/>
      <c r="P32" s="144"/>
      <c r="Q32" s="144"/>
      <c r="R32" s="144"/>
      <c r="S32" s="144"/>
      <c r="T32" s="144"/>
    </row>
    <row r="33" spans="2:27" ht="23.25" customHeight="1" x14ac:dyDescent="0.15">
      <c r="E33" s="144"/>
      <c r="F33" s="144"/>
      <c r="G33" s="144"/>
      <c r="H33" s="144"/>
      <c r="J33" s="144" t="s">
        <v>187</v>
      </c>
      <c r="K33" s="144"/>
      <c r="L33" s="144"/>
      <c r="M33" s="144"/>
      <c r="N33" s="144"/>
      <c r="O33" s="144"/>
      <c r="P33" s="144"/>
      <c r="Q33" s="144"/>
      <c r="R33" s="144"/>
      <c r="S33" s="144"/>
      <c r="T33" s="144"/>
    </row>
    <row r="34" spans="2:27" ht="23.25" customHeight="1" x14ac:dyDescent="0.15">
      <c r="E34" s="144"/>
      <c r="F34" s="144"/>
      <c r="G34" s="144"/>
      <c r="H34" s="144"/>
      <c r="J34" s="144" t="s">
        <v>136</v>
      </c>
      <c r="K34" s="144"/>
      <c r="L34" s="144"/>
      <c r="M34" s="144"/>
      <c r="N34" s="144"/>
      <c r="O34" s="144"/>
      <c r="P34" s="144"/>
      <c r="Q34" s="144"/>
      <c r="R34" s="144"/>
      <c r="S34" s="144"/>
      <c r="T34" s="144"/>
    </row>
    <row r="35" spans="2:27" ht="23.25" customHeight="1" x14ac:dyDescent="0.15">
      <c r="E35" s="144"/>
      <c r="F35" s="144"/>
      <c r="G35" s="144"/>
      <c r="H35" s="144"/>
      <c r="J35" s="144" t="s">
        <v>146</v>
      </c>
      <c r="K35" s="144"/>
      <c r="L35" s="144"/>
      <c r="M35" s="144"/>
      <c r="N35" s="144"/>
      <c r="O35" s="144"/>
      <c r="P35" s="144"/>
      <c r="Q35" s="144"/>
      <c r="R35" s="144"/>
      <c r="S35" s="144"/>
      <c r="T35" s="144"/>
    </row>
    <row r="36" spans="2:27" x14ac:dyDescent="0.15">
      <c r="E36" s="144"/>
      <c r="F36" s="144"/>
      <c r="G36" s="144"/>
      <c r="H36" s="144"/>
      <c r="I36" s="144"/>
      <c r="J36" s="144"/>
      <c r="K36" s="144"/>
      <c r="L36" s="144"/>
      <c r="M36" s="144"/>
      <c r="N36" s="144"/>
      <c r="O36" s="144"/>
      <c r="P36" s="144"/>
      <c r="Q36" s="144"/>
      <c r="R36" s="144"/>
      <c r="S36" s="144"/>
      <c r="T36" s="144"/>
    </row>
    <row r="37" spans="2:27" x14ac:dyDescent="0.15">
      <c r="E37" s="144" t="s">
        <v>177</v>
      </c>
      <c r="F37" s="144"/>
      <c r="G37" s="144"/>
      <c r="H37" s="144"/>
      <c r="I37" s="144"/>
      <c r="J37" s="144"/>
      <c r="K37" s="144"/>
      <c r="L37" s="144"/>
      <c r="M37" s="144"/>
      <c r="N37" s="144"/>
      <c r="O37" s="144"/>
      <c r="P37" s="144"/>
      <c r="Q37" s="144"/>
      <c r="R37" s="144"/>
      <c r="S37" s="144"/>
      <c r="T37" s="144"/>
    </row>
    <row r="39" spans="2:27" x14ac:dyDescent="0.15">
      <c r="D39" s="144"/>
      <c r="E39" s="144"/>
      <c r="F39" s="144"/>
      <c r="G39" s="144"/>
      <c r="H39" s="144"/>
      <c r="I39" s="145"/>
      <c r="J39" s="145"/>
      <c r="K39" s="145"/>
      <c r="L39" s="145"/>
      <c r="M39" s="145"/>
      <c r="N39" s="145"/>
      <c r="O39" s="145"/>
      <c r="P39" s="145"/>
      <c r="Q39" s="144"/>
      <c r="R39" s="144"/>
      <c r="S39" s="144"/>
      <c r="T39" s="144"/>
      <c r="U39" s="144"/>
      <c r="V39" s="144"/>
      <c r="W39" s="144"/>
      <c r="X39" s="144"/>
      <c r="Y39" s="144"/>
      <c r="Z39" s="144"/>
      <c r="AA39" s="144"/>
    </row>
    <row r="40" spans="2:27" x14ac:dyDescent="0.15">
      <c r="B40" s="173" t="s">
        <v>166</v>
      </c>
      <c r="C40" s="150"/>
      <c r="D40" s="150"/>
      <c r="E40" s="150"/>
      <c r="F40" s="151"/>
      <c r="G40" s="158" t="s">
        <v>371</v>
      </c>
      <c r="H40" s="159"/>
      <c r="I40" s="159"/>
      <c r="J40" s="159"/>
      <c r="K40" s="159"/>
      <c r="L40" s="159"/>
      <c r="M40" s="159"/>
      <c r="N40" s="159"/>
      <c r="O40" s="149" t="s">
        <v>137</v>
      </c>
      <c r="P40" s="150"/>
      <c r="Q40" s="150"/>
      <c r="R40" s="151"/>
      <c r="S40" s="158" t="s">
        <v>372</v>
      </c>
      <c r="T40" s="159"/>
      <c r="U40" s="159"/>
      <c r="V40" s="159"/>
      <c r="W40" s="159"/>
      <c r="X40" s="159"/>
      <c r="Y40" s="160"/>
    </row>
    <row r="41" spans="2:27" x14ac:dyDescent="0.15">
      <c r="B41" s="152"/>
      <c r="C41" s="153"/>
      <c r="D41" s="153"/>
      <c r="E41" s="153"/>
      <c r="F41" s="154"/>
      <c r="G41" s="161"/>
      <c r="H41" s="162"/>
      <c r="I41" s="162"/>
      <c r="J41" s="162"/>
      <c r="K41" s="162"/>
      <c r="L41" s="162"/>
      <c r="M41" s="162"/>
      <c r="N41" s="162"/>
      <c r="O41" s="152"/>
      <c r="P41" s="153"/>
      <c r="Q41" s="153"/>
      <c r="R41" s="154"/>
      <c r="S41" s="161"/>
      <c r="T41" s="162"/>
      <c r="U41" s="162"/>
      <c r="V41" s="162"/>
      <c r="W41" s="162"/>
      <c r="X41" s="162"/>
      <c r="Y41" s="163"/>
    </row>
    <row r="42" spans="2:27" x14ac:dyDescent="0.15">
      <c r="B42" s="152"/>
      <c r="C42" s="153"/>
      <c r="D42" s="153"/>
      <c r="E42" s="153"/>
      <c r="F42" s="154"/>
      <c r="G42" s="164"/>
      <c r="H42" s="165"/>
      <c r="I42" s="165"/>
      <c r="J42" s="165"/>
      <c r="K42" s="165"/>
      <c r="L42" s="165"/>
      <c r="M42" s="165"/>
      <c r="N42" s="165"/>
      <c r="O42" s="152"/>
      <c r="P42" s="153"/>
      <c r="Q42" s="153"/>
      <c r="R42" s="154"/>
      <c r="S42" s="164"/>
      <c r="T42" s="165"/>
      <c r="U42" s="165"/>
      <c r="V42" s="165"/>
      <c r="W42" s="165"/>
      <c r="X42" s="165"/>
      <c r="Y42" s="166"/>
    </row>
    <row r="43" spans="2:27" x14ac:dyDescent="0.15">
      <c r="B43" s="173" t="s">
        <v>138</v>
      </c>
      <c r="C43" s="150"/>
      <c r="D43" s="150"/>
      <c r="E43" s="150"/>
      <c r="F43" s="150"/>
      <c r="G43" s="151"/>
      <c r="H43" s="167" t="s">
        <v>140</v>
      </c>
      <c r="I43" s="168"/>
      <c r="J43" s="168"/>
      <c r="K43" s="168"/>
      <c r="L43" s="168"/>
      <c r="M43" s="169"/>
      <c r="N43" s="167" t="s">
        <v>142</v>
      </c>
      <c r="O43" s="168"/>
      <c r="P43" s="168"/>
      <c r="Q43" s="168"/>
      <c r="R43" s="168"/>
      <c r="S43" s="169"/>
      <c r="T43" s="167" t="s">
        <v>141</v>
      </c>
      <c r="U43" s="168"/>
      <c r="V43" s="168"/>
      <c r="W43" s="168"/>
      <c r="X43" s="168"/>
      <c r="Y43" s="169"/>
    </row>
    <row r="44" spans="2:27" x14ac:dyDescent="0.15">
      <c r="B44" s="155"/>
      <c r="C44" s="156"/>
      <c r="D44" s="156"/>
      <c r="E44" s="156"/>
      <c r="F44" s="156"/>
      <c r="G44" s="157"/>
      <c r="H44" s="170"/>
      <c r="I44" s="171"/>
      <c r="J44" s="171"/>
      <c r="K44" s="171"/>
      <c r="L44" s="171"/>
      <c r="M44" s="172"/>
      <c r="N44" s="170"/>
      <c r="O44" s="171"/>
      <c r="P44" s="171"/>
      <c r="Q44" s="171"/>
      <c r="R44" s="171"/>
      <c r="S44" s="172"/>
      <c r="T44" s="170"/>
      <c r="U44" s="171"/>
      <c r="V44" s="171"/>
      <c r="W44" s="171"/>
      <c r="X44" s="171"/>
      <c r="Y44" s="172"/>
    </row>
    <row r="45" spans="2:27" x14ac:dyDescent="0.15">
      <c r="B45" s="173" t="s">
        <v>139</v>
      </c>
      <c r="C45" s="150"/>
      <c r="D45" s="150"/>
      <c r="E45" s="150"/>
      <c r="F45" s="150"/>
      <c r="G45" s="151"/>
      <c r="H45" s="174" t="s">
        <v>373</v>
      </c>
      <c r="I45" s="175"/>
      <c r="J45" s="175"/>
      <c r="K45" s="175"/>
      <c r="L45" s="175"/>
      <c r="M45" s="175"/>
      <c r="N45" s="175"/>
      <c r="O45" s="175"/>
      <c r="P45" s="175"/>
      <c r="Q45" s="175"/>
      <c r="R45" s="175"/>
      <c r="S45" s="175"/>
      <c r="T45" s="175"/>
      <c r="U45" s="175"/>
      <c r="V45" s="175"/>
      <c r="W45" s="175"/>
      <c r="X45" s="175"/>
      <c r="Y45" s="176"/>
    </row>
    <row r="46" spans="2:27" x14ac:dyDescent="0.15">
      <c r="B46" s="155"/>
      <c r="C46" s="156"/>
      <c r="D46" s="156"/>
      <c r="E46" s="156"/>
      <c r="F46" s="156"/>
      <c r="G46" s="157"/>
      <c r="H46" s="177"/>
      <c r="I46" s="178"/>
      <c r="J46" s="178"/>
      <c r="K46" s="178"/>
      <c r="L46" s="178"/>
      <c r="M46" s="178"/>
      <c r="N46" s="178"/>
      <c r="O46" s="178"/>
      <c r="P46" s="178"/>
      <c r="Q46" s="178"/>
      <c r="R46" s="178"/>
      <c r="S46" s="178"/>
      <c r="T46" s="178"/>
      <c r="U46" s="178"/>
      <c r="V46" s="178"/>
      <c r="W46" s="178"/>
      <c r="X46" s="178"/>
      <c r="Y46" s="179"/>
    </row>
    <row r="47" spans="2:27" ht="13.5" customHeight="1" x14ac:dyDescent="0.15">
      <c r="B47" s="149" t="s">
        <v>176</v>
      </c>
      <c r="C47" s="150"/>
      <c r="D47" s="150"/>
      <c r="E47" s="150"/>
      <c r="F47" s="150"/>
      <c r="G47" s="151"/>
      <c r="H47" s="158" t="s">
        <v>374</v>
      </c>
      <c r="I47" s="159"/>
      <c r="J47" s="159"/>
      <c r="K47" s="159"/>
      <c r="L47" s="159"/>
      <c r="M47" s="159"/>
      <c r="N47" s="159"/>
      <c r="O47" s="159"/>
      <c r="P47" s="159"/>
      <c r="Q47" s="159"/>
      <c r="R47" s="159"/>
      <c r="S47" s="159"/>
      <c r="T47" s="159"/>
      <c r="U47" s="159"/>
      <c r="V47" s="159"/>
      <c r="W47" s="159"/>
      <c r="X47" s="159"/>
      <c r="Y47" s="160"/>
    </row>
    <row r="48" spans="2:27" x14ac:dyDescent="0.15">
      <c r="B48" s="152"/>
      <c r="C48" s="153"/>
      <c r="D48" s="153"/>
      <c r="E48" s="153"/>
      <c r="F48" s="153"/>
      <c r="G48" s="154"/>
      <c r="H48" s="161"/>
      <c r="I48" s="162"/>
      <c r="J48" s="162"/>
      <c r="K48" s="162"/>
      <c r="L48" s="162"/>
      <c r="M48" s="162"/>
      <c r="N48" s="162"/>
      <c r="O48" s="162"/>
      <c r="P48" s="162"/>
      <c r="Q48" s="162"/>
      <c r="R48" s="162"/>
      <c r="S48" s="162"/>
      <c r="T48" s="162"/>
      <c r="U48" s="162"/>
      <c r="V48" s="162"/>
      <c r="W48" s="162"/>
      <c r="X48" s="162"/>
      <c r="Y48" s="163"/>
    </row>
    <row r="49" spans="2:25" x14ac:dyDescent="0.15">
      <c r="B49" s="155"/>
      <c r="C49" s="156"/>
      <c r="D49" s="156"/>
      <c r="E49" s="156"/>
      <c r="F49" s="156"/>
      <c r="G49" s="157"/>
      <c r="H49" s="164"/>
      <c r="I49" s="165"/>
      <c r="J49" s="165"/>
      <c r="K49" s="165"/>
      <c r="L49" s="165"/>
      <c r="M49" s="165"/>
      <c r="N49" s="165"/>
      <c r="O49" s="165"/>
      <c r="P49" s="165"/>
      <c r="Q49" s="165"/>
      <c r="R49" s="165"/>
      <c r="S49" s="165"/>
      <c r="T49" s="165"/>
      <c r="U49" s="165"/>
      <c r="V49" s="165"/>
      <c r="W49" s="165"/>
      <c r="X49" s="165"/>
      <c r="Y49" s="166"/>
    </row>
    <row r="51" spans="2:25" x14ac:dyDescent="0.15">
      <c r="W51" t="s">
        <v>143</v>
      </c>
    </row>
  </sheetData>
  <sheetProtection algorithmName="SHA-512" hashValue="fQyBqS2ByzzV8sxQO08rTsm/HE/CdF/1Inw5h8ehp55wKnVZu+9LfuKgFuEsiriCWqe62Kx/v4WG6mFA4JJCUA==" saltValue="S+aWS9AXCYGWqhxiGN83yQ==" spinCount="100000" sheet="1" objects="1" scenarios="1" selectLockedCells="1" selectUnlockedCells="1"/>
  <mergeCells count="27">
    <mergeCell ref="A19:Z19"/>
    <mergeCell ref="A20:Z20"/>
    <mergeCell ref="Y16:Y17"/>
    <mergeCell ref="I14:L15"/>
    <mergeCell ref="I16:L17"/>
    <mergeCell ref="I12:L13"/>
    <mergeCell ref="M16:P17"/>
    <mergeCell ref="Q16:X17"/>
    <mergeCell ref="R7:S7"/>
    <mergeCell ref="U7:V7"/>
    <mergeCell ref="X7:Y7"/>
    <mergeCell ref="M12:Y13"/>
    <mergeCell ref="M14:Y15"/>
    <mergeCell ref="A22:Z23"/>
    <mergeCell ref="L30:T30"/>
    <mergeCell ref="B47:G49"/>
    <mergeCell ref="H47:Y49"/>
    <mergeCell ref="T43:Y44"/>
    <mergeCell ref="B45:G46"/>
    <mergeCell ref="H45:Y46"/>
    <mergeCell ref="G40:N42"/>
    <mergeCell ref="S40:Y42"/>
    <mergeCell ref="B40:F42"/>
    <mergeCell ref="O40:R42"/>
    <mergeCell ref="B43:G44"/>
    <mergeCell ref="H43:M44"/>
    <mergeCell ref="N43:S44"/>
  </mergeCells>
  <phoneticPr fontId="3"/>
  <dataValidations count="2">
    <dataValidation imeMode="disabled" allowBlank="1" showInputMessage="1" showErrorMessage="1" sqref="R7:S7 U7:V7 X7:Y7" xr:uid="{00000000-0002-0000-0100-000000000000}"/>
    <dataValidation imeMode="fullAlpha" allowBlank="1" showInputMessage="1" showErrorMessage="1" sqref="H45:Y46 I39:P39 U39:AA39" xr:uid="{00000000-0002-0000-0100-000001000000}"/>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9</xdr:col>
                    <xdr:colOff>171450</xdr:colOff>
                    <xdr:row>42</xdr:row>
                    <xdr:rowOff>38100</xdr:rowOff>
                  </from>
                  <to>
                    <xdr:col>10</xdr:col>
                    <xdr:colOff>200025</xdr:colOff>
                    <xdr:row>43</xdr:row>
                    <xdr:rowOff>104775</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15</xdr:col>
                    <xdr:colOff>142875</xdr:colOff>
                    <xdr:row>42</xdr:row>
                    <xdr:rowOff>47625</xdr:rowOff>
                  </from>
                  <to>
                    <xdr:col>16</xdr:col>
                    <xdr:colOff>190500</xdr:colOff>
                    <xdr:row>43</xdr:row>
                    <xdr:rowOff>123825</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22</xdr:col>
                    <xdr:colOff>0</xdr:colOff>
                    <xdr:row>42</xdr:row>
                    <xdr:rowOff>57150</xdr:rowOff>
                  </from>
                  <to>
                    <xdr:col>23</xdr:col>
                    <xdr:colOff>57150</xdr:colOff>
                    <xdr:row>43</xdr:row>
                    <xdr:rowOff>133350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339</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281</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212</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12</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t="s">
        <v>317</v>
      </c>
      <c r="AL13" s="274"/>
      <c r="AM13" s="274"/>
      <c r="AP13" s="36"/>
    </row>
    <row r="14" spans="1:63" s="35" customFormat="1" ht="24.75" customHeight="1" x14ac:dyDescent="0.15">
      <c r="E14" s="276" t="s">
        <v>197</v>
      </c>
      <c r="F14" s="276"/>
      <c r="G14" s="276"/>
      <c r="H14" s="276"/>
      <c r="I14" s="276"/>
      <c r="J14" s="276"/>
      <c r="K14" s="276"/>
      <c r="L14" s="276"/>
      <c r="M14" s="276"/>
      <c r="N14" s="276"/>
      <c r="O14" s="277" t="s">
        <v>315</v>
      </c>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291000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2400000</v>
      </c>
      <c r="M19" s="377"/>
      <c r="N19" s="377"/>
      <c r="O19" s="377"/>
      <c r="P19" s="377"/>
      <c r="Q19" s="378">
        <v>2400000</v>
      </c>
      <c r="R19" s="378"/>
      <c r="S19" s="378"/>
      <c r="T19" s="378"/>
      <c r="U19" s="328">
        <f>IF($AK$13&lt;&gt;"",L19*10000/10671,IF($AK$11=12,Z19,IF(AND($AK$11&lt;&gt;0,$AK$11&lt;12),Z19/$AK$11*12,IF($AK$11=0,L19*10000/10671,0))))</f>
        <v>2249086.308687096</v>
      </c>
      <c r="V19" s="328"/>
      <c r="W19" s="328"/>
      <c r="X19" s="328"/>
      <c r="Y19" s="328"/>
      <c r="Z19" s="378"/>
      <c r="AA19" s="378"/>
      <c r="AB19" s="378"/>
      <c r="AC19" s="378"/>
      <c r="AD19" s="378"/>
      <c r="AE19" s="378"/>
      <c r="AF19" s="378"/>
      <c r="AG19" s="378"/>
      <c r="AH19" s="378"/>
      <c r="AI19" s="328">
        <f t="shared" ref="AI19:AI27" si="0">IF(L19-U19-AD19&lt;0,0,L19-U19-AD19)</f>
        <v>150913.691312904</v>
      </c>
      <c r="AJ19" s="328"/>
      <c r="AK19" s="328"/>
      <c r="AL19" s="328"/>
      <c r="AM19" s="328"/>
    </row>
    <row r="20" spans="1:42" ht="24" customHeight="1" x14ac:dyDescent="0.15">
      <c r="A20" s="382" t="s">
        <v>188</v>
      </c>
      <c r="B20" s="383"/>
      <c r="C20" s="383"/>
      <c r="D20" s="384"/>
      <c r="E20" s="385"/>
      <c r="F20" s="386"/>
      <c r="G20" s="386"/>
      <c r="H20" s="386"/>
      <c r="I20" s="386"/>
      <c r="J20" s="386"/>
      <c r="K20" s="387"/>
      <c r="L20" s="377">
        <f>Q20</f>
        <v>1200000</v>
      </c>
      <c r="M20" s="377"/>
      <c r="N20" s="377"/>
      <c r="O20" s="377"/>
      <c r="P20" s="377"/>
      <c r="Q20" s="378">
        <v>1200000</v>
      </c>
      <c r="R20" s="378"/>
      <c r="S20" s="378"/>
      <c r="T20" s="378"/>
      <c r="U20" s="328">
        <f t="shared" ref="U20:U27" si="1">IF($AK$13&lt;&gt;"",L20*10000/10671,IF($AK$11=12,Z20,IF(AND($AK$11&lt;&gt;0,$AK$11&lt;12),Z20/$AK$11*12,IF($AK$11=0,L20*10000/10671,0))))</f>
        <v>1124543.154343548</v>
      </c>
      <c r="V20" s="328"/>
      <c r="W20" s="328"/>
      <c r="X20" s="328"/>
      <c r="Y20" s="328"/>
      <c r="Z20" s="378"/>
      <c r="AA20" s="378"/>
      <c r="AB20" s="378"/>
      <c r="AC20" s="378"/>
      <c r="AD20" s="378"/>
      <c r="AE20" s="378"/>
      <c r="AF20" s="378"/>
      <c r="AG20" s="378"/>
      <c r="AH20" s="378"/>
      <c r="AI20" s="328">
        <f t="shared" si="0"/>
        <v>75456.845656452002</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240000</v>
      </c>
      <c r="M21" s="377"/>
      <c r="N21" s="377"/>
      <c r="O21" s="377"/>
      <c r="P21" s="377"/>
      <c r="Q21" s="378">
        <v>240000</v>
      </c>
      <c r="R21" s="378"/>
      <c r="S21" s="378"/>
      <c r="T21" s="378"/>
      <c r="U21" s="328">
        <f t="shared" si="1"/>
        <v>224908.63086870959</v>
      </c>
      <c r="V21" s="328"/>
      <c r="W21" s="328"/>
      <c r="X21" s="328"/>
      <c r="Y21" s="328"/>
      <c r="Z21" s="378"/>
      <c r="AA21" s="378"/>
      <c r="AB21" s="378"/>
      <c r="AC21" s="378"/>
      <c r="AD21" s="378"/>
      <c r="AE21" s="378"/>
      <c r="AF21" s="378"/>
      <c r="AG21" s="378"/>
      <c r="AH21" s="378"/>
      <c r="AI21" s="328">
        <f t="shared" si="0"/>
        <v>15091.369131290412</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800000</v>
      </c>
      <c r="M22" s="377"/>
      <c r="N22" s="377"/>
      <c r="O22" s="377"/>
      <c r="P22" s="377"/>
      <c r="Q22" s="378">
        <v>800000</v>
      </c>
      <c r="R22" s="378"/>
      <c r="S22" s="378"/>
      <c r="T22" s="378"/>
      <c r="U22" s="328">
        <f t="shared" si="1"/>
        <v>749695.436229032</v>
      </c>
      <c r="V22" s="328"/>
      <c r="W22" s="328"/>
      <c r="X22" s="328"/>
      <c r="Y22" s="328"/>
      <c r="Z22" s="378"/>
      <c r="AA22" s="378"/>
      <c r="AB22" s="378"/>
      <c r="AC22" s="378"/>
      <c r="AD22" s="378"/>
      <c r="AE22" s="378"/>
      <c r="AF22" s="378"/>
      <c r="AG22" s="378"/>
      <c r="AH22" s="378"/>
      <c r="AI22" s="328">
        <f t="shared" si="0"/>
        <v>50304.563770968001</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4640000</v>
      </c>
      <c r="M28" s="328"/>
      <c r="N28" s="328"/>
      <c r="O28" s="328"/>
      <c r="P28" s="328"/>
      <c r="Q28" s="328">
        <f>SUM(Q19:T27)</f>
        <v>4640000</v>
      </c>
      <c r="R28" s="328"/>
      <c r="S28" s="328"/>
      <c r="T28" s="328"/>
      <c r="U28" s="328">
        <f>SUM(U19:Y27)</f>
        <v>4348233.5301283859</v>
      </c>
      <c r="V28" s="328"/>
      <c r="W28" s="328"/>
      <c r="X28" s="328"/>
      <c r="Y28" s="328"/>
      <c r="Z28" s="328">
        <f>SUM(Z19:AC27)</f>
        <v>0</v>
      </c>
      <c r="AA28" s="328"/>
      <c r="AB28" s="328"/>
      <c r="AC28" s="328"/>
      <c r="AD28" s="328">
        <f>SUM(AD19:AH27)</f>
        <v>0</v>
      </c>
      <c r="AE28" s="328"/>
      <c r="AF28" s="328"/>
      <c r="AG28" s="328"/>
      <c r="AH28" s="328"/>
      <c r="AI28" s="328">
        <f>SUM(AI19:AM27)</f>
        <v>291766.46987161442</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tFPmJ5ffVHzsCf/V8Q7VsgUXqIBwLbm53EgjWfq3KwA+tzBzcyix3qAJxhM56Pu2mc9NmJKQ6NI5o1SwPS8huQ==" saltValue="UNOp4+qTP+ZueTzHHdW5ag=="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0" priority="1" operator="containsText" text="その他">
      <formula>NOT(ISERROR(SEARCH("その他",A19)))</formula>
    </cfRule>
  </conditionalFormatting>
  <conditionalFormatting sqref="E19:E27">
    <cfRule type="containsText" dxfId="49" priority="4" operator="containsText" text="その他">
      <formula>NOT(ISERROR(SEARCH("その他",E19)))</formula>
    </cfRule>
  </conditionalFormatting>
  <conditionalFormatting sqref="Z19:AC28">
    <cfRule type="expression" dxfId="48" priority="3">
      <formula>OR($AK$11=0,$AK$13&lt;&gt;"")</formula>
    </cfRule>
  </conditionalFormatting>
  <dataValidations count="9">
    <dataValidation type="whole" allowBlank="1" showInputMessage="1" showErrorMessage="1" error="所要額が1,000円未満の場合は申請できません。" sqref="AH15:AL15" xr:uid="{85CF2A3F-4CDA-4A25-9077-13D8AB34C5C9}">
      <formula1>1000</formula1>
      <formula2>1E+28</formula2>
    </dataValidation>
    <dataValidation type="list" allowBlank="1" showInputMessage="1" showErrorMessage="1" sqref="O5:AK5" xr:uid="{5A125A63-30A0-4897-85F6-F23B292D2EA0}">
      <formula1>ユニット</formula1>
    </dataValidation>
    <dataValidation type="list" allowBlank="1" showInputMessage="1" showErrorMessage="1" sqref="A105:A106 AK13:AM13" xr:uid="{D6C1C244-03CC-4847-AFA6-C6A9AE0BD677}">
      <formula1>"○"</formula1>
    </dataValidation>
    <dataValidation type="textLength" imeMode="disabled" operator="equal" allowBlank="1" showInputMessage="1" showErrorMessage="1" errorTitle="事業所番号" error="10桁で入力してください。" sqref="AG4:AM4" xr:uid="{092A4176-8A8D-4905-9E3D-DF3A8EBA7772}">
      <formula1>10</formula1>
    </dataValidation>
    <dataValidation imeMode="off" allowBlank="1" showInputMessage="1" showErrorMessage="1" sqref="Q7:R7 T7:V7 AC9:AM9 P9:Y9" xr:uid="{6C6F1522-E44F-4EBA-AC54-434CA9953EC5}"/>
    <dataValidation imeMode="fullKatakana" allowBlank="1" showInputMessage="1" showErrorMessage="1" sqref="L3:AF3" xr:uid="{F11C70A7-AEE9-4854-B3F3-FC34BD55399F}"/>
    <dataValidation type="list" allowBlank="1" showInputMessage="1" showErrorMessage="1" sqref="O6:AK6" xr:uid="{F6366354-ACAD-49F5-9957-09629D3A6BAD}">
      <formula1>INDIRECT(O5)</formula1>
    </dataValidation>
    <dataValidation type="list" allowBlank="1" showInputMessage="1" showErrorMessage="1" sqref="O14:AM14" xr:uid="{36132098-102F-45CF-AD28-3D97C7B74177}">
      <formula1>$BK$14:$BK$16</formula1>
    </dataValidation>
    <dataValidation type="list" imeMode="disabled" allowBlank="1" showInputMessage="1" showErrorMessage="1" sqref="A32:A100" xr:uid="{C1160F24-8C11-4038-B216-3AF810AF191B}">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08A278C-97FC-4701-8501-A4EEC3D9B501}">
          <x14:formula1>
            <xm:f>Vlookup!$G$1:$G$36</xm:f>
          </x14:formula1>
          <xm:sqref>L11:S11</xm:sqref>
        </x14:dataValidation>
        <x14:dataValidation type="list" allowBlank="1" showInputMessage="1" showErrorMessage="1" xr:uid="{59A6A6FA-690E-409C-8DE2-411ED44DE4C7}">
          <x14:formula1>
            <xm:f>プルダウン!$A$12:$A$17</xm:f>
          </x14:formula1>
          <xm:sqref>A19:D27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357</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283</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223</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160000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650000</v>
      </c>
      <c r="M19" s="377"/>
      <c r="N19" s="377"/>
      <c r="O19" s="377"/>
      <c r="P19" s="377"/>
      <c r="Q19" s="378">
        <v>650000</v>
      </c>
      <c r="R19" s="378"/>
      <c r="S19" s="378"/>
      <c r="T19" s="378"/>
      <c r="U19" s="328">
        <f>IF($AK$13&lt;&gt;"",L19*10000/10671,IF($AK$11=12,Z19,IF(AND($AK$11&lt;&gt;0,$AK$11&lt;12),Z19/$AK$11*12,IF($AK$11=0,L19*10000/10671,0))))</f>
        <v>600000</v>
      </c>
      <c r="V19" s="328"/>
      <c r="W19" s="328"/>
      <c r="X19" s="328"/>
      <c r="Y19" s="328"/>
      <c r="Z19" s="378">
        <v>50000</v>
      </c>
      <c r="AA19" s="378"/>
      <c r="AB19" s="378"/>
      <c r="AC19" s="378"/>
      <c r="AD19" s="378"/>
      <c r="AE19" s="378"/>
      <c r="AF19" s="378"/>
      <c r="AG19" s="378"/>
      <c r="AH19" s="378"/>
      <c r="AI19" s="328">
        <f t="shared" ref="AI19:AI27" si="0">IF(L19-U19-AD19&lt;0,0,L19-U19-AD19)</f>
        <v>50000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410000</v>
      </c>
      <c r="M20" s="377"/>
      <c r="N20" s="377"/>
      <c r="O20" s="377"/>
      <c r="P20" s="377"/>
      <c r="Q20" s="378">
        <v>410000</v>
      </c>
      <c r="R20" s="378"/>
      <c r="S20" s="378"/>
      <c r="T20" s="378"/>
      <c r="U20" s="328">
        <f t="shared" ref="U20:U27" si="1">IF($AK$13&lt;&gt;"",L20*10000/10671,IF($AK$11=12,Z20,IF(AND($AK$11&lt;&gt;0,$AK$11&lt;12),Z20/$AK$11*12,IF($AK$11=0,L20*10000/10671,0))))</f>
        <v>360000</v>
      </c>
      <c r="V20" s="328"/>
      <c r="W20" s="328"/>
      <c r="X20" s="328"/>
      <c r="Y20" s="328"/>
      <c r="Z20" s="378">
        <v>30000</v>
      </c>
      <c r="AA20" s="378"/>
      <c r="AB20" s="378"/>
      <c r="AC20" s="378"/>
      <c r="AD20" s="378"/>
      <c r="AE20" s="378"/>
      <c r="AF20" s="378"/>
      <c r="AG20" s="378"/>
      <c r="AH20" s="378"/>
      <c r="AI20" s="328">
        <f t="shared" si="0"/>
        <v>50000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150000</v>
      </c>
      <c r="M21" s="377"/>
      <c r="N21" s="377"/>
      <c r="O21" s="377"/>
      <c r="P21" s="377"/>
      <c r="Q21" s="378">
        <v>150000</v>
      </c>
      <c r="R21" s="378"/>
      <c r="S21" s="378"/>
      <c r="T21" s="378"/>
      <c r="U21" s="328">
        <f t="shared" si="1"/>
        <v>120000</v>
      </c>
      <c r="V21" s="328"/>
      <c r="W21" s="328"/>
      <c r="X21" s="328"/>
      <c r="Y21" s="328"/>
      <c r="Z21" s="378">
        <v>10000</v>
      </c>
      <c r="AA21" s="378"/>
      <c r="AB21" s="378"/>
      <c r="AC21" s="378"/>
      <c r="AD21" s="378"/>
      <c r="AE21" s="378"/>
      <c r="AF21" s="378"/>
      <c r="AG21" s="378"/>
      <c r="AH21" s="378"/>
      <c r="AI21" s="328">
        <f t="shared" si="0"/>
        <v>30000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510000</v>
      </c>
      <c r="M22" s="377"/>
      <c r="N22" s="377"/>
      <c r="O22" s="377"/>
      <c r="P22" s="377"/>
      <c r="Q22" s="378">
        <v>510000</v>
      </c>
      <c r="R22" s="378"/>
      <c r="S22" s="378"/>
      <c r="T22" s="378"/>
      <c r="U22" s="328">
        <f t="shared" si="1"/>
        <v>480000</v>
      </c>
      <c r="V22" s="328"/>
      <c r="W22" s="328"/>
      <c r="X22" s="328"/>
      <c r="Y22" s="328"/>
      <c r="Z22" s="378">
        <v>40000</v>
      </c>
      <c r="AA22" s="378"/>
      <c r="AB22" s="378"/>
      <c r="AC22" s="378"/>
      <c r="AD22" s="378"/>
      <c r="AE22" s="378"/>
      <c r="AF22" s="378"/>
      <c r="AG22" s="378"/>
      <c r="AH22" s="378"/>
      <c r="AI22" s="328">
        <f t="shared" si="0"/>
        <v>30000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1720000</v>
      </c>
      <c r="M28" s="328"/>
      <c r="N28" s="328"/>
      <c r="O28" s="328"/>
      <c r="P28" s="328"/>
      <c r="Q28" s="328">
        <f>SUM(Q19:T27)</f>
        <v>1720000</v>
      </c>
      <c r="R28" s="328"/>
      <c r="S28" s="328"/>
      <c r="T28" s="328"/>
      <c r="U28" s="328">
        <f>SUM(U19:Y27)</f>
        <v>1560000</v>
      </c>
      <c r="V28" s="328"/>
      <c r="W28" s="328"/>
      <c r="X28" s="328"/>
      <c r="Y28" s="328"/>
      <c r="Z28" s="328">
        <f>SUM(Z19:AC27)</f>
        <v>130000</v>
      </c>
      <c r="AA28" s="328"/>
      <c r="AB28" s="328"/>
      <c r="AC28" s="328"/>
      <c r="AD28" s="328">
        <f>SUM(AD19:AH27)</f>
        <v>0</v>
      </c>
      <c r="AE28" s="328"/>
      <c r="AF28" s="328"/>
      <c r="AG28" s="328"/>
      <c r="AH28" s="328"/>
      <c r="AI28" s="328">
        <f>SUM(AI19:AM27)</f>
        <v>160000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tYtaL5MB3tdrYis480tgIGEXHgVjg63uyHusc3EqPcIdEMpUDa628vgPdbtLGKDZqoyNFHBaHvj+cn+zGm5V9Q==" saltValue="qfOeYMndhT9d0h/7DEYkU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47" priority="1" operator="containsText" text="その他">
      <formula>NOT(ISERROR(SEARCH("その他",A19)))</formula>
    </cfRule>
  </conditionalFormatting>
  <conditionalFormatting sqref="E19:E27">
    <cfRule type="containsText" dxfId="46" priority="4" operator="containsText" text="その他">
      <formula>NOT(ISERROR(SEARCH("その他",E19)))</formula>
    </cfRule>
  </conditionalFormatting>
  <conditionalFormatting sqref="Z19:AC28">
    <cfRule type="expression" dxfId="45" priority="3">
      <formula>OR($AK$11=0,$AK$13&lt;&gt;"")</formula>
    </cfRule>
  </conditionalFormatting>
  <dataValidations count="9">
    <dataValidation type="list" allowBlank="1" showInputMessage="1" showErrorMessage="1" sqref="O6:AK6" xr:uid="{C189A8F5-ED8E-440F-8133-36936F6341D9}">
      <formula1>INDIRECT(O5)</formula1>
    </dataValidation>
    <dataValidation imeMode="fullKatakana" allowBlank="1" showInputMessage="1" showErrorMessage="1" sqref="L3:AF3" xr:uid="{3D5C2864-6474-4D71-821B-BDC1AA436D0E}"/>
    <dataValidation imeMode="off" allowBlank="1" showInputMessage="1" showErrorMessage="1" sqref="Q7:R7 T7:V7 AC9:AM9 P9:Y9" xr:uid="{9300A4F7-280C-43B9-BC75-156687A110E8}"/>
    <dataValidation type="textLength" imeMode="disabled" operator="equal" allowBlank="1" showInputMessage="1" showErrorMessage="1" errorTitle="事業所番号" error="10桁で入力してください。" sqref="AG4:AM4" xr:uid="{EF30F946-375E-4659-9644-1DDE89701D78}">
      <formula1>10</formula1>
    </dataValidation>
    <dataValidation type="list" allowBlank="1" showInputMessage="1" showErrorMessage="1" sqref="A105:A106 AK13:AM13" xr:uid="{536E29A0-262C-44AE-A794-87165B021F2B}">
      <formula1>"○"</formula1>
    </dataValidation>
    <dataValidation type="list" allowBlank="1" showInputMessage="1" showErrorMessage="1" sqref="O5:AK5" xr:uid="{93B4817F-E53B-462B-ABD4-4636F348A42F}">
      <formula1>ユニット</formula1>
    </dataValidation>
    <dataValidation type="whole" allowBlank="1" showInputMessage="1" showErrorMessage="1" error="所要額が1,000円未満の場合は申請できません。" sqref="AH15:AL15" xr:uid="{599A3762-AE5A-4D64-8759-5DEC9744D9BE}">
      <formula1>1000</formula1>
      <formula2>1E+28</formula2>
    </dataValidation>
    <dataValidation type="list" allowBlank="1" showInputMessage="1" showErrorMessage="1" sqref="O14:AM14" xr:uid="{B02CDFDC-E56D-4E91-927F-65704CF88D10}">
      <formula1>$BK$14:$BK$16</formula1>
    </dataValidation>
    <dataValidation type="list" imeMode="disabled" allowBlank="1" showInputMessage="1" showErrorMessage="1" sqref="A32:A100" xr:uid="{A7B791A3-5745-4730-96ED-AB9CC2EF07EC}">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4AB3AB2-ED51-4BF3-9173-737B9F68EBED}">
          <x14:formula1>
            <xm:f>Vlookup!$G$1:$G$36</xm:f>
          </x14:formula1>
          <xm:sqref>L11:S11</xm:sqref>
        </x14:dataValidation>
        <x14:dataValidation type="list" allowBlank="1" showInputMessage="1" showErrorMessage="1" xr:uid="{FAC7B609-20FF-4980-A9A0-F27D14C50377}">
          <x14:formula1>
            <xm:f>プルダウン!$A$12:$A$17</xm:f>
          </x14:formula1>
          <xm:sqref>A19:D27</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2.25"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358</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251</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285</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c r="M11" s="297"/>
      <c r="N11" s="297"/>
      <c r="O11" s="297"/>
      <c r="P11" s="297"/>
      <c r="Q11" s="297"/>
      <c r="R11" s="297"/>
      <c r="S11" s="298"/>
      <c r="T11" s="295" t="s">
        <v>203</v>
      </c>
      <c r="U11" s="294"/>
      <c r="V11" s="294"/>
      <c r="W11" s="294"/>
      <c r="X11" s="294"/>
      <c r="Y11" s="294"/>
      <c r="Z11" s="294"/>
      <c r="AA11" s="292">
        <f>IFERROR(VLOOKUP($L11,Vlookup!$G$1:$I$36,3,0),0)</f>
        <v>0</v>
      </c>
      <c r="AB11" s="292"/>
      <c r="AC11" s="292"/>
      <c r="AD11" s="293" t="s">
        <v>204</v>
      </c>
      <c r="AE11" s="294"/>
      <c r="AF11" s="294"/>
      <c r="AG11" s="294"/>
      <c r="AH11" s="294"/>
      <c r="AI11" s="294"/>
      <c r="AJ11" s="294"/>
      <c r="AK11" s="292" t="str">
        <f>IF($L$11&lt;&gt;"",IFERROR(VLOOKUP($L11,Vlookup!$G$1:$I$36,2,0),0),"")</f>
        <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935000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380000</v>
      </c>
      <c r="M19" s="377"/>
      <c r="N19" s="377"/>
      <c r="O19" s="377"/>
      <c r="P19" s="377"/>
      <c r="Q19" s="378">
        <v>380000</v>
      </c>
      <c r="R19" s="378"/>
      <c r="S19" s="378"/>
      <c r="T19" s="378"/>
      <c r="U19" s="328">
        <f>IF($AK$13&lt;&gt;"",L19*10000/10671,IF($AK$11=12,Z19,IF(AND($AK$11&lt;&gt;0,$AK$11&lt;12),Z19/$AK$11*12,IF($AK$11=0,L19*10000/10671,0))))</f>
        <v>0</v>
      </c>
      <c r="V19" s="328"/>
      <c r="W19" s="328"/>
      <c r="X19" s="328"/>
      <c r="Y19" s="328"/>
      <c r="Z19" s="378">
        <v>30000</v>
      </c>
      <c r="AA19" s="378"/>
      <c r="AB19" s="378"/>
      <c r="AC19" s="378"/>
      <c r="AD19" s="378"/>
      <c r="AE19" s="378"/>
      <c r="AF19" s="378"/>
      <c r="AG19" s="378"/>
      <c r="AH19" s="378"/>
      <c r="AI19" s="328">
        <f t="shared" ref="AI19:AI27" si="0">IF(L19-U19-AD19&lt;0,0,L19-U19-AD19)</f>
        <v>380000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75000</v>
      </c>
      <c r="M20" s="377"/>
      <c r="N20" s="377"/>
      <c r="O20" s="377"/>
      <c r="P20" s="377"/>
      <c r="Q20" s="378">
        <v>75000</v>
      </c>
      <c r="R20" s="378"/>
      <c r="S20" s="378"/>
      <c r="T20" s="378"/>
      <c r="U20" s="328">
        <f t="shared" ref="U20:U27" si="1">IF($AK$13&lt;&gt;"",L20*10000/10671,IF($AK$11=12,Z20,IF(AND($AK$11&lt;&gt;0,$AK$11&lt;12),Z20/$AK$11*12,IF($AK$11=0,L20*10000/10671,0))))</f>
        <v>0</v>
      </c>
      <c r="V20" s="328"/>
      <c r="W20" s="328"/>
      <c r="X20" s="328"/>
      <c r="Y20" s="328"/>
      <c r="Z20" s="378">
        <v>6000</v>
      </c>
      <c r="AA20" s="378"/>
      <c r="AB20" s="378"/>
      <c r="AC20" s="378"/>
      <c r="AD20" s="378"/>
      <c r="AE20" s="378"/>
      <c r="AF20" s="378"/>
      <c r="AG20" s="378"/>
      <c r="AH20" s="378"/>
      <c r="AI20" s="328">
        <f t="shared" si="0"/>
        <v>75000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100000</v>
      </c>
      <c r="M21" s="377"/>
      <c r="N21" s="377"/>
      <c r="O21" s="377"/>
      <c r="P21" s="377"/>
      <c r="Q21" s="378">
        <v>100000</v>
      </c>
      <c r="R21" s="378"/>
      <c r="S21" s="378"/>
      <c r="T21" s="378"/>
      <c r="U21" s="328">
        <f t="shared" si="1"/>
        <v>0</v>
      </c>
      <c r="V21" s="328"/>
      <c r="W21" s="328"/>
      <c r="X21" s="328"/>
      <c r="Y21" s="328"/>
      <c r="Z21" s="378">
        <v>6000</v>
      </c>
      <c r="AA21" s="378"/>
      <c r="AB21" s="378"/>
      <c r="AC21" s="378"/>
      <c r="AD21" s="378"/>
      <c r="AE21" s="378"/>
      <c r="AF21" s="378"/>
      <c r="AG21" s="378"/>
      <c r="AH21" s="378"/>
      <c r="AI21" s="328">
        <f t="shared" si="0"/>
        <v>100000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380000</v>
      </c>
      <c r="M22" s="377"/>
      <c r="N22" s="377"/>
      <c r="O22" s="377"/>
      <c r="P22" s="377"/>
      <c r="Q22" s="378">
        <v>380000</v>
      </c>
      <c r="R22" s="378"/>
      <c r="S22" s="378"/>
      <c r="T22" s="378"/>
      <c r="U22" s="328">
        <f t="shared" si="1"/>
        <v>0</v>
      </c>
      <c r="V22" s="328"/>
      <c r="W22" s="328"/>
      <c r="X22" s="328"/>
      <c r="Y22" s="328"/>
      <c r="Z22" s="378">
        <v>30000</v>
      </c>
      <c r="AA22" s="378"/>
      <c r="AB22" s="378"/>
      <c r="AC22" s="378"/>
      <c r="AD22" s="378"/>
      <c r="AE22" s="378"/>
      <c r="AF22" s="378"/>
      <c r="AG22" s="378"/>
      <c r="AH22" s="378"/>
      <c r="AI22" s="328">
        <f t="shared" si="0"/>
        <v>380000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935000</v>
      </c>
      <c r="M28" s="328"/>
      <c r="N28" s="328"/>
      <c r="O28" s="328"/>
      <c r="P28" s="328"/>
      <c r="Q28" s="328">
        <f>SUM(Q19:T27)</f>
        <v>935000</v>
      </c>
      <c r="R28" s="328"/>
      <c r="S28" s="328"/>
      <c r="T28" s="328"/>
      <c r="U28" s="328">
        <f>SUM(U19:Y27)</f>
        <v>0</v>
      </c>
      <c r="V28" s="328"/>
      <c r="W28" s="328"/>
      <c r="X28" s="328"/>
      <c r="Y28" s="328"/>
      <c r="Z28" s="328">
        <f>SUM(Z19:AC27)</f>
        <v>72000</v>
      </c>
      <c r="AA28" s="328"/>
      <c r="AB28" s="328"/>
      <c r="AC28" s="328"/>
      <c r="AD28" s="328">
        <f>SUM(AD19:AH27)</f>
        <v>0</v>
      </c>
      <c r="AE28" s="328"/>
      <c r="AF28" s="328"/>
      <c r="AG28" s="328"/>
      <c r="AH28" s="328"/>
      <c r="AI28" s="328">
        <f>SUM(AI19:AM27)</f>
        <v>935000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tVU+CPBoxxNN9olKSkpMQVSJR5Ih5D2k8LhPOHJ1vDv11yjv75U5S6zFX6plBKPj3BHfHLoQLY30k3J5e/9b3A==" saltValue="OUJ/lRFPttcPBRgva29Ds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44" priority="1" operator="containsText" text="その他">
      <formula>NOT(ISERROR(SEARCH("その他",A19)))</formula>
    </cfRule>
  </conditionalFormatting>
  <conditionalFormatting sqref="E19:E27">
    <cfRule type="containsText" dxfId="43" priority="4" operator="containsText" text="その他">
      <formula>NOT(ISERROR(SEARCH("その他",E19)))</formula>
    </cfRule>
  </conditionalFormatting>
  <conditionalFormatting sqref="Z19:AC28">
    <cfRule type="expression" dxfId="42" priority="3">
      <formula>OR($AK$11=0,$AK$13&lt;&gt;"")</formula>
    </cfRule>
  </conditionalFormatting>
  <dataValidations count="9">
    <dataValidation type="whole" allowBlank="1" showInputMessage="1" showErrorMessage="1" error="所要額が1,000円未満の場合は申請できません。" sqref="AH15:AL15" xr:uid="{082B6008-1ACE-4C80-BC01-4C360F62B368}">
      <formula1>1000</formula1>
      <formula2>1E+28</formula2>
    </dataValidation>
    <dataValidation type="list" allowBlank="1" showInputMessage="1" showErrorMessage="1" sqref="O5:AK5" xr:uid="{ED2C3400-3DD5-4DD4-9EB4-A1D21EA5F4DD}">
      <formula1>ユニット</formula1>
    </dataValidation>
    <dataValidation type="list" allowBlank="1" showInputMessage="1" showErrorMessage="1" sqref="A105:A106 AK13:AM13" xr:uid="{C3C61FB3-612A-4FA0-A377-470E9DA8CB00}">
      <formula1>"○"</formula1>
    </dataValidation>
    <dataValidation type="textLength" imeMode="disabled" operator="equal" allowBlank="1" showInputMessage="1" showErrorMessage="1" errorTitle="事業所番号" error="10桁で入力してください。" sqref="AG4:AM4" xr:uid="{A69AAECB-62D2-48D2-BDBB-D3696361EB6C}">
      <formula1>10</formula1>
    </dataValidation>
    <dataValidation imeMode="off" allowBlank="1" showInputMessage="1" showErrorMessage="1" sqref="Q7:R7 T7:V7 AC9:AM9 P9:Y9" xr:uid="{2933001A-5AAF-4568-A136-E5B77D6F2DE5}"/>
    <dataValidation imeMode="fullKatakana" allowBlank="1" showInputMessage="1" showErrorMessage="1" sqref="L3:AF3" xr:uid="{F2086153-C325-4CAB-A053-1F3AC7C35FB3}"/>
    <dataValidation type="list" allowBlank="1" showInputMessage="1" showErrorMessage="1" sqref="O6:AK6" xr:uid="{D1E144A6-E68E-4BE8-BC69-085AB784FB08}">
      <formula1>INDIRECT(O5)</formula1>
    </dataValidation>
    <dataValidation type="list" allowBlank="1" showInputMessage="1" showErrorMessage="1" sqref="O14:AM14" xr:uid="{691EC7AD-2F2B-44B3-9325-1D4CC9CD3551}">
      <formula1>$BK$14:$BK$16</formula1>
    </dataValidation>
    <dataValidation type="list" imeMode="disabled" allowBlank="1" showInputMessage="1" showErrorMessage="1" sqref="A32:A100" xr:uid="{5E4DCE06-A211-4316-BEB6-8C357BA7FAAD}">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506F13F-27C3-4F4C-B59A-09578E492A79}">
          <x14:formula1>
            <xm:f>Vlookup!$G$1:$G$36</xm:f>
          </x14:formula1>
          <xm:sqref>L11:S11</xm:sqref>
        </x14:dataValidation>
        <x14:dataValidation type="list" allowBlank="1" showInputMessage="1" showErrorMessage="1" xr:uid="{A96BB688-3424-46A6-A381-FD78367AD4C3}">
          <x14:formula1>
            <xm:f>プルダウン!$A$12:$A$17</xm:f>
          </x14:formula1>
          <xm:sqref>A19:D27</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2.25"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359</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252</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259</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c r="M11" s="297"/>
      <c r="N11" s="297"/>
      <c r="O11" s="297"/>
      <c r="P11" s="297"/>
      <c r="Q11" s="297"/>
      <c r="R11" s="297"/>
      <c r="S11" s="298"/>
      <c r="T11" s="295" t="s">
        <v>203</v>
      </c>
      <c r="U11" s="294"/>
      <c r="V11" s="294"/>
      <c r="W11" s="294"/>
      <c r="X11" s="294"/>
      <c r="Y11" s="294"/>
      <c r="Z11" s="294"/>
      <c r="AA11" s="292">
        <f>IFERROR(VLOOKUP($L11,Vlookup!$G$1:$I$36,3,0),0)</f>
        <v>0</v>
      </c>
      <c r="AB11" s="292"/>
      <c r="AC11" s="292"/>
      <c r="AD11" s="293" t="s">
        <v>204</v>
      </c>
      <c r="AE11" s="294"/>
      <c r="AF11" s="294"/>
      <c r="AG11" s="294"/>
      <c r="AH11" s="294"/>
      <c r="AI11" s="294"/>
      <c r="AJ11" s="294"/>
      <c r="AK11" s="292" t="str">
        <f>IF($L$11&lt;&gt;"",IFERROR(VLOOKUP($L11,Vlookup!$G$1:$I$36,2,0),0),"")</f>
        <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935000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380000</v>
      </c>
      <c r="M19" s="377"/>
      <c r="N19" s="377"/>
      <c r="O19" s="377"/>
      <c r="P19" s="377"/>
      <c r="Q19" s="378">
        <v>380000</v>
      </c>
      <c r="R19" s="378"/>
      <c r="S19" s="378"/>
      <c r="T19" s="378"/>
      <c r="U19" s="328">
        <f>IF($AK$13&lt;&gt;"",L19*10000/10671,IF($AK$11=12,Z19,IF(AND($AK$11&lt;&gt;0,$AK$11&lt;12),Z19/$AK$11*12,IF($AK$11=0,L19*10000/10671,0))))</f>
        <v>0</v>
      </c>
      <c r="V19" s="328"/>
      <c r="W19" s="328"/>
      <c r="X19" s="328"/>
      <c r="Y19" s="328"/>
      <c r="Z19" s="378">
        <v>30000</v>
      </c>
      <c r="AA19" s="378"/>
      <c r="AB19" s="378"/>
      <c r="AC19" s="378"/>
      <c r="AD19" s="378"/>
      <c r="AE19" s="378"/>
      <c r="AF19" s="378"/>
      <c r="AG19" s="378"/>
      <c r="AH19" s="378"/>
      <c r="AI19" s="328">
        <f t="shared" ref="AI19:AI27" si="0">IF(L19-U19-AD19&lt;0,0,L19-U19-AD19)</f>
        <v>380000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75000</v>
      </c>
      <c r="M20" s="377"/>
      <c r="N20" s="377"/>
      <c r="O20" s="377"/>
      <c r="P20" s="377"/>
      <c r="Q20" s="378">
        <v>75000</v>
      </c>
      <c r="R20" s="378"/>
      <c r="S20" s="378"/>
      <c r="T20" s="378"/>
      <c r="U20" s="328">
        <f t="shared" ref="U20:U27" si="1">IF($AK$13&lt;&gt;"",L20*10000/10671,IF($AK$11=12,Z20,IF(AND($AK$11&lt;&gt;0,$AK$11&lt;12),Z20/$AK$11*12,IF($AK$11=0,L20*10000/10671,0))))</f>
        <v>0</v>
      </c>
      <c r="V20" s="328"/>
      <c r="W20" s="328"/>
      <c r="X20" s="328"/>
      <c r="Y20" s="328"/>
      <c r="Z20" s="378">
        <v>6000</v>
      </c>
      <c r="AA20" s="378"/>
      <c r="AB20" s="378"/>
      <c r="AC20" s="378"/>
      <c r="AD20" s="378"/>
      <c r="AE20" s="378"/>
      <c r="AF20" s="378"/>
      <c r="AG20" s="378"/>
      <c r="AH20" s="378"/>
      <c r="AI20" s="328">
        <f t="shared" si="0"/>
        <v>75000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100000</v>
      </c>
      <c r="M21" s="377"/>
      <c r="N21" s="377"/>
      <c r="O21" s="377"/>
      <c r="P21" s="377"/>
      <c r="Q21" s="378">
        <v>100000</v>
      </c>
      <c r="R21" s="378"/>
      <c r="S21" s="378"/>
      <c r="T21" s="378"/>
      <c r="U21" s="328">
        <f t="shared" si="1"/>
        <v>0</v>
      </c>
      <c r="V21" s="328"/>
      <c r="W21" s="328"/>
      <c r="X21" s="328"/>
      <c r="Y21" s="328"/>
      <c r="Z21" s="378">
        <v>6000</v>
      </c>
      <c r="AA21" s="378"/>
      <c r="AB21" s="378"/>
      <c r="AC21" s="378"/>
      <c r="AD21" s="378"/>
      <c r="AE21" s="378"/>
      <c r="AF21" s="378"/>
      <c r="AG21" s="378"/>
      <c r="AH21" s="378"/>
      <c r="AI21" s="328">
        <f t="shared" si="0"/>
        <v>100000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380000</v>
      </c>
      <c r="M22" s="377"/>
      <c r="N22" s="377"/>
      <c r="O22" s="377"/>
      <c r="P22" s="377"/>
      <c r="Q22" s="378">
        <v>380000</v>
      </c>
      <c r="R22" s="378"/>
      <c r="S22" s="378"/>
      <c r="T22" s="378"/>
      <c r="U22" s="328">
        <f t="shared" si="1"/>
        <v>0</v>
      </c>
      <c r="V22" s="328"/>
      <c r="W22" s="328"/>
      <c r="X22" s="328"/>
      <c r="Y22" s="328"/>
      <c r="Z22" s="378">
        <v>30000</v>
      </c>
      <c r="AA22" s="378"/>
      <c r="AB22" s="378"/>
      <c r="AC22" s="378"/>
      <c r="AD22" s="378"/>
      <c r="AE22" s="378"/>
      <c r="AF22" s="378"/>
      <c r="AG22" s="378"/>
      <c r="AH22" s="378"/>
      <c r="AI22" s="328">
        <f t="shared" si="0"/>
        <v>380000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935000</v>
      </c>
      <c r="M28" s="328"/>
      <c r="N28" s="328"/>
      <c r="O28" s="328"/>
      <c r="P28" s="328"/>
      <c r="Q28" s="328">
        <f>SUM(Q19:T27)</f>
        <v>935000</v>
      </c>
      <c r="R28" s="328"/>
      <c r="S28" s="328"/>
      <c r="T28" s="328"/>
      <c r="U28" s="328">
        <f>SUM(U19:Y27)</f>
        <v>0</v>
      </c>
      <c r="V28" s="328"/>
      <c r="W28" s="328"/>
      <c r="X28" s="328"/>
      <c r="Y28" s="328"/>
      <c r="Z28" s="328">
        <f>SUM(Z19:AC27)</f>
        <v>72000</v>
      </c>
      <c r="AA28" s="328"/>
      <c r="AB28" s="328"/>
      <c r="AC28" s="328"/>
      <c r="AD28" s="328">
        <f>SUM(AD19:AH27)</f>
        <v>0</v>
      </c>
      <c r="AE28" s="328"/>
      <c r="AF28" s="328"/>
      <c r="AG28" s="328"/>
      <c r="AH28" s="328"/>
      <c r="AI28" s="328">
        <f>SUM(AI19:AM27)</f>
        <v>935000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lObvC15Eacj8JoFbDT0xTU9vYQOThyL9cCRHXFP0ODjm2zfrTkvXHXHNVI1Sm2JFJMo6t1swwL0u3gMdFuEYAw==" saltValue="ELOsNtQDgVu+7Sc1Wr4K8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41" priority="1" operator="containsText" text="その他">
      <formula>NOT(ISERROR(SEARCH("その他",A19)))</formula>
    </cfRule>
  </conditionalFormatting>
  <conditionalFormatting sqref="E19:E27">
    <cfRule type="containsText" dxfId="40" priority="4" operator="containsText" text="その他">
      <formula>NOT(ISERROR(SEARCH("その他",E19)))</formula>
    </cfRule>
  </conditionalFormatting>
  <conditionalFormatting sqref="Z19:AC28">
    <cfRule type="expression" dxfId="39" priority="3">
      <formula>OR($AK$11=0,$AK$13&lt;&gt;"")</formula>
    </cfRule>
  </conditionalFormatting>
  <dataValidations count="9">
    <dataValidation type="list" allowBlank="1" showInputMessage="1" showErrorMessage="1" sqref="O6:AK6" xr:uid="{B03EE10A-534A-4F19-A591-02C3719F33A7}">
      <formula1>INDIRECT(O5)</formula1>
    </dataValidation>
    <dataValidation imeMode="fullKatakana" allowBlank="1" showInputMessage="1" showErrorMessage="1" sqref="L3:AF3" xr:uid="{42EB6466-AAA0-470A-BBCD-9C030B5D6316}"/>
    <dataValidation imeMode="off" allowBlank="1" showInputMessage="1" showErrorMessage="1" sqref="Q7:R7 T7:V7 AC9:AM9 P9:Y9" xr:uid="{D77D881A-0388-4955-B73F-A13004D21E87}"/>
    <dataValidation type="textLength" imeMode="disabled" operator="equal" allowBlank="1" showInputMessage="1" showErrorMessage="1" errorTitle="事業所番号" error="10桁で入力してください。" sqref="AG4:AM4" xr:uid="{BC6C0338-0BB3-4CBC-87C6-496B5A98D90C}">
      <formula1>10</formula1>
    </dataValidation>
    <dataValidation type="list" allowBlank="1" showInputMessage="1" showErrorMessage="1" sqref="A105:A106 AK13:AM13" xr:uid="{48F0D992-705D-4D85-99DA-E4348610F4CF}">
      <formula1>"○"</formula1>
    </dataValidation>
    <dataValidation type="list" allowBlank="1" showInputMessage="1" showErrorMessage="1" sqref="O5:AK5" xr:uid="{98654357-0488-448F-B708-9725CD38A666}">
      <formula1>ユニット</formula1>
    </dataValidation>
    <dataValidation type="whole" allowBlank="1" showInputMessage="1" showErrorMessage="1" error="所要額が1,000円未満の場合は申請できません。" sqref="AH15:AL15" xr:uid="{101CB00E-1B57-4774-A343-9B914DFFC680}">
      <formula1>1000</formula1>
      <formula2>1E+28</formula2>
    </dataValidation>
    <dataValidation type="list" allowBlank="1" showInputMessage="1" showErrorMessage="1" sqref="O14:AM14" xr:uid="{1C405914-EC64-4330-9C59-8C06244FA418}">
      <formula1>$BK$14:$BK$16</formula1>
    </dataValidation>
    <dataValidation type="list" imeMode="disabled" allowBlank="1" showInputMessage="1" showErrorMessage="1" sqref="A32:A100" xr:uid="{63E2D595-9875-4D59-A75F-36EF80800B9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BAC8280-2868-4BCE-90D5-100DBDB68EE7}">
          <x14:formula1>
            <xm:f>Vlookup!$G$1:$G$36</xm:f>
          </x14:formula1>
          <xm:sqref>L11:S11</xm:sqref>
        </x14:dataValidation>
        <x14:dataValidation type="list" allowBlank="1" showInputMessage="1" showErrorMessage="1" xr:uid="{A8AC3E6B-25A7-4110-BE98-5F56B2184661}">
          <x14:formula1>
            <xm:f>プルダウン!$A$12:$A$17</xm:f>
          </x14:formula1>
          <xm:sqref>A19:D27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BN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65" width="2.25" style="30"/>
    <col min="66" max="66" width="2.25" style="30" hidden="1" customWidth="1"/>
    <col min="67" max="16384" width="2.25" style="30"/>
  </cols>
  <sheetData>
    <row r="1" spans="1:66" x14ac:dyDescent="0.15">
      <c r="A1" s="29" t="s">
        <v>158</v>
      </c>
    </row>
    <row r="2" spans="1:66" ht="14.25" thickBot="1" x14ac:dyDescent="0.2"/>
    <row r="3" spans="1:66"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6" s="35" customFormat="1" ht="20.25" customHeight="1" x14ac:dyDescent="0.15">
      <c r="A4" s="238"/>
      <c r="B4" s="37" t="s">
        <v>28</v>
      </c>
      <c r="C4" s="38"/>
      <c r="D4" s="38"/>
      <c r="E4" s="37"/>
      <c r="F4" s="37"/>
      <c r="G4" s="37"/>
      <c r="H4" s="37"/>
      <c r="I4" s="37"/>
      <c r="J4" s="37"/>
      <c r="K4" s="39"/>
      <c r="L4" s="282" t="s">
        <v>360</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6" s="35" customFormat="1" ht="21.75" customHeight="1" x14ac:dyDescent="0.15">
      <c r="A5" s="238"/>
      <c r="B5" s="307" t="s">
        <v>41</v>
      </c>
      <c r="C5" s="307"/>
      <c r="D5" s="307"/>
      <c r="E5" s="307"/>
      <c r="F5" s="307"/>
      <c r="G5" s="307"/>
      <c r="H5" s="307"/>
      <c r="I5" s="307"/>
      <c r="J5" s="307"/>
      <c r="K5" s="308"/>
      <c r="L5" s="311" t="s">
        <v>161</v>
      </c>
      <c r="M5" s="311"/>
      <c r="N5" s="311"/>
      <c r="O5" s="313" t="s">
        <v>252</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6" s="35" customFormat="1" ht="21" customHeight="1" x14ac:dyDescent="0.15">
      <c r="A6" s="238"/>
      <c r="B6" s="309"/>
      <c r="C6" s="309"/>
      <c r="D6" s="309"/>
      <c r="E6" s="309"/>
      <c r="F6" s="309"/>
      <c r="G6" s="309"/>
      <c r="H6" s="309"/>
      <c r="I6" s="309"/>
      <c r="J6" s="309"/>
      <c r="K6" s="310"/>
      <c r="L6" s="323" t="s">
        <v>162</v>
      </c>
      <c r="M6" s="324"/>
      <c r="N6" s="325"/>
      <c r="O6" s="326" t="s">
        <v>266</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6"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6"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6"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6"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6" s="35" customFormat="1" ht="20.25" customHeight="1" thickBot="1" x14ac:dyDescent="0.2">
      <c r="A11" s="239"/>
      <c r="B11" s="394" t="s">
        <v>196</v>
      </c>
      <c r="C11" s="395"/>
      <c r="D11" s="395"/>
      <c r="E11" s="395"/>
      <c r="F11" s="395"/>
      <c r="G11" s="395"/>
      <c r="H11" s="395"/>
      <c r="I11" s="395"/>
      <c r="J11" s="395"/>
      <c r="K11" s="395"/>
      <c r="L11" s="296"/>
      <c r="M11" s="297"/>
      <c r="N11" s="297"/>
      <c r="O11" s="297"/>
      <c r="P11" s="297"/>
      <c r="Q11" s="297"/>
      <c r="R11" s="297"/>
      <c r="S11" s="298"/>
      <c r="T11" s="295" t="s">
        <v>203</v>
      </c>
      <c r="U11" s="294"/>
      <c r="V11" s="294"/>
      <c r="W11" s="294"/>
      <c r="X11" s="294"/>
      <c r="Y11" s="294"/>
      <c r="Z11" s="294"/>
      <c r="AA11" s="292">
        <f>IFERROR(VLOOKUP($L11,Vlookup!$G$1:$I$36,3,0),0)</f>
        <v>0</v>
      </c>
      <c r="AB11" s="292"/>
      <c r="AC11" s="292"/>
      <c r="AD11" s="293" t="s">
        <v>204</v>
      </c>
      <c r="AE11" s="294"/>
      <c r="AF11" s="294"/>
      <c r="AG11" s="294"/>
      <c r="AH11" s="294"/>
      <c r="AI11" s="294"/>
      <c r="AJ11" s="294"/>
      <c r="AK11" s="292" t="str">
        <f>IF($L$11&lt;&gt;"",IFERROR(VLOOKUP($L11,Vlookup!$G$1:$I$36,2,0),0),"")</f>
        <v/>
      </c>
      <c r="AL11" s="292"/>
      <c r="AM11" s="292"/>
      <c r="AP11" s="36"/>
      <c r="BF11" s="52"/>
    </row>
    <row r="12" spans="1:66"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6"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6"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c r="BN14" s="35" t="s">
        <v>198</v>
      </c>
    </row>
    <row r="15" spans="1:66"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935000</v>
      </c>
      <c r="Y15" s="305"/>
      <c r="Z15" s="305"/>
      <c r="AA15" s="305"/>
      <c r="AB15" s="305"/>
      <c r="AC15" s="58" t="s">
        <v>182</v>
      </c>
      <c r="AD15" s="299" t="s">
        <v>16</v>
      </c>
      <c r="AE15" s="300"/>
      <c r="AF15" s="300"/>
      <c r="AG15" s="300"/>
      <c r="AH15" s="388">
        <f>IF(AND(N15-E15&gt;0,X15-E15&gt;0),MIN(N15-E15,X15-E15),0)</f>
        <v>75000</v>
      </c>
      <c r="AI15" s="389"/>
      <c r="AJ15" s="389"/>
      <c r="AK15" s="389"/>
      <c r="AL15" s="389"/>
      <c r="AM15" s="59" t="s">
        <v>182</v>
      </c>
      <c r="AP15" s="36"/>
      <c r="BK15" s="35" t="s">
        <v>315</v>
      </c>
      <c r="BN15" s="35" t="s">
        <v>199</v>
      </c>
    </row>
    <row r="16" spans="1:66"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c r="BN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380000</v>
      </c>
      <c r="M19" s="377"/>
      <c r="N19" s="377"/>
      <c r="O19" s="377"/>
      <c r="P19" s="377"/>
      <c r="Q19" s="378">
        <v>380000</v>
      </c>
      <c r="R19" s="378"/>
      <c r="S19" s="378"/>
      <c r="T19" s="378"/>
      <c r="U19" s="328">
        <f>IF($AK$13&lt;&gt;"",L19*10000/10671,IF($AK$11=12,Z19,IF(AND($AK$11&lt;&gt;0,$AK$11&lt;12),Z19/$AK$11*12,IF($AK$11=0,L19*10000/10671,0))))</f>
        <v>0</v>
      </c>
      <c r="V19" s="328"/>
      <c r="W19" s="328"/>
      <c r="X19" s="328"/>
      <c r="Y19" s="328"/>
      <c r="Z19" s="378">
        <v>30000</v>
      </c>
      <c r="AA19" s="378"/>
      <c r="AB19" s="378"/>
      <c r="AC19" s="378"/>
      <c r="AD19" s="378"/>
      <c r="AE19" s="378"/>
      <c r="AF19" s="378"/>
      <c r="AG19" s="378"/>
      <c r="AH19" s="378"/>
      <c r="AI19" s="328">
        <f t="shared" ref="AI19:AI27" si="0">IF(L19-U19-AD19&lt;0,0,L19-U19-AD19)</f>
        <v>380000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75000</v>
      </c>
      <c r="M20" s="377"/>
      <c r="N20" s="377"/>
      <c r="O20" s="377"/>
      <c r="P20" s="377"/>
      <c r="Q20" s="378">
        <v>75000</v>
      </c>
      <c r="R20" s="378"/>
      <c r="S20" s="378"/>
      <c r="T20" s="378"/>
      <c r="U20" s="328">
        <f t="shared" ref="U20:U27" si="1">IF($AK$13&lt;&gt;"",L20*10000/10671,IF($AK$11=12,Z20,IF(AND($AK$11&lt;&gt;0,$AK$11&lt;12),Z20/$AK$11*12,IF($AK$11=0,L20*10000/10671,0))))</f>
        <v>0</v>
      </c>
      <c r="V20" s="328"/>
      <c r="W20" s="328"/>
      <c r="X20" s="328"/>
      <c r="Y20" s="328"/>
      <c r="Z20" s="378">
        <v>6000</v>
      </c>
      <c r="AA20" s="378"/>
      <c r="AB20" s="378"/>
      <c r="AC20" s="378"/>
      <c r="AD20" s="378"/>
      <c r="AE20" s="378"/>
      <c r="AF20" s="378"/>
      <c r="AG20" s="378"/>
      <c r="AH20" s="378"/>
      <c r="AI20" s="328">
        <f t="shared" si="0"/>
        <v>75000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100000</v>
      </c>
      <c r="M21" s="377"/>
      <c r="N21" s="377"/>
      <c r="O21" s="377"/>
      <c r="P21" s="377"/>
      <c r="Q21" s="378">
        <v>100000</v>
      </c>
      <c r="R21" s="378"/>
      <c r="S21" s="378"/>
      <c r="T21" s="378"/>
      <c r="U21" s="328">
        <f t="shared" si="1"/>
        <v>0</v>
      </c>
      <c r="V21" s="328"/>
      <c r="W21" s="328"/>
      <c r="X21" s="328"/>
      <c r="Y21" s="328"/>
      <c r="Z21" s="378">
        <v>6000</v>
      </c>
      <c r="AA21" s="378"/>
      <c r="AB21" s="378"/>
      <c r="AC21" s="378"/>
      <c r="AD21" s="378"/>
      <c r="AE21" s="378"/>
      <c r="AF21" s="378"/>
      <c r="AG21" s="378"/>
      <c r="AH21" s="378"/>
      <c r="AI21" s="328">
        <f t="shared" si="0"/>
        <v>100000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380000</v>
      </c>
      <c r="M22" s="377"/>
      <c r="N22" s="377"/>
      <c r="O22" s="377"/>
      <c r="P22" s="377"/>
      <c r="Q22" s="378">
        <v>380000</v>
      </c>
      <c r="R22" s="378"/>
      <c r="S22" s="378"/>
      <c r="T22" s="378"/>
      <c r="U22" s="328">
        <f t="shared" si="1"/>
        <v>0</v>
      </c>
      <c r="V22" s="328"/>
      <c r="W22" s="328"/>
      <c r="X22" s="328"/>
      <c r="Y22" s="328"/>
      <c r="Z22" s="378">
        <v>30000</v>
      </c>
      <c r="AA22" s="378"/>
      <c r="AB22" s="378"/>
      <c r="AC22" s="378"/>
      <c r="AD22" s="378"/>
      <c r="AE22" s="378"/>
      <c r="AF22" s="378"/>
      <c r="AG22" s="378"/>
      <c r="AH22" s="378"/>
      <c r="AI22" s="328">
        <f t="shared" si="0"/>
        <v>380000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935000</v>
      </c>
      <c r="M28" s="328"/>
      <c r="N28" s="328"/>
      <c r="O28" s="328"/>
      <c r="P28" s="328"/>
      <c r="Q28" s="328">
        <f>SUM(Q19:T27)</f>
        <v>935000</v>
      </c>
      <c r="R28" s="328"/>
      <c r="S28" s="328"/>
      <c r="T28" s="328"/>
      <c r="U28" s="328">
        <f>SUM(U19:Y27)</f>
        <v>0</v>
      </c>
      <c r="V28" s="328"/>
      <c r="W28" s="328"/>
      <c r="X28" s="328"/>
      <c r="Y28" s="328"/>
      <c r="Z28" s="328">
        <f>SUM(Z19:AC27)</f>
        <v>72000</v>
      </c>
      <c r="AA28" s="328"/>
      <c r="AB28" s="328"/>
      <c r="AC28" s="328"/>
      <c r="AD28" s="328">
        <f>SUM(AD19:AH27)</f>
        <v>0</v>
      </c>
      <c r="AE28" s="328"/>
      <c r="AF28" s="328"/>
      <c r="AG28" s="328"/>
      <c r="AH28" s="328"/>
      <c r="AI28" s="328">
        <f>SUM(AI19:AM27)</f>
        <v>935000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JbJqooXzBDbGYx1U83ZLrxWKv2nSO2od2AvX/Z/DS8VHbJXXGl8asBWz0bj9IFhSY2De85Dj0cwG+Hs1msJJUQ==" saltValue="2q3mcQlzdH9w3s02+g9AN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38" priority="1" operator="containsText" text="その他">
      <formula>NOT(ISERROR(SEARCH("その他",A19)))</formula>
    </cfRule>
  </conditionalFormatting>
  <conditionalFormatting sqref="E19:E27">
    <cfRule type="containsText" dxfId="37" priority="4" operator="containsText" text="その他">
      <formula>NOT(ISERROR(SEARCH("その他",E19)))</formula>
    </cfRule>
  </conditionalFormatting>
  <conditionalFormatting sqref="Z19:AC28">
    <cfRule type="expression" dxfId="36" priority="3">
      <formula>OR($AK$11=0,$AK$13&lt;&gt;"")</formula>
    </cfRule>
  </conditionalFormatting>
  <dataValidations count="9">
    <dataValidation type="whole" allowBlank="1" showInputMessage="1" showErrorMessage="1" error="所要額が1,000円未満の場合は申請できません。" sqref="AH15:AL15" xr:uid="{0E487D87-2001-4BBB-AA35-595418266304}">
      <formula1>1000</formula1>
      <formula2>1E+28</formula2>
    </dataValidation>
    <dataValidation type="list" allowBlank="1" showInputMessage="1" showErrorMessage="1" sqref="O5:AK5" xr:uid="{EA825B53-33E5-4709-8FF5-5124BB81A383}">
      <formula1>ユニット</formula1>
    </dataValidation>
    <dataValidation type="list" allowBlank="1" showInputMessage="1" showErrorMessage="1" sqref="A105:A106 AK13:AM13" xr:uid="{F5289E9A-2718-446D-AA95-9DBCB8F0FEE2}">
      <formula1>"○"</formula1>
    </dataValidation>
    <dataValidation type="textLength" imeMode="disabled" operator="equal" allowBlank="1" showInputMessage="1" showErrorMessage="1" errorTitle="事業所番号" error="10桁で入力してください。" sqref="AG4:AM4" xr:uid="{642B0738-9D73-401A-A47F-103922C158AA}">
      <formula1>10</formula1>
    </dataValidation>
    <dataValidation imeMode="off" allowBlank="1" showInputMessage="1" showErrorMessage="1" sqref="Q7:R7 T7:V7 AC9:AM9 P9:Y9" xr:uid="{5710C067-240C-4C2C-822C-61E159833A84}"/>
    <dataValidation imeMode="fullKatakana" allowBlank="1" showInputMessage="1" showErrorMessage="1" sqref="L3:AF3" xr:uid="{BC7BD725-042F-418F-9359-89F6304C5647}"/>
    <dataValidation type="list" allowBlank="1" showInputMessage="1" showErrorMessage="1" sqref="O6:AK6" xr:uid="{3E5F3FB8-BCD8-4390-B000-C5D893E63516}">
      <formula1>INDIRECT(O5)</formula1>
    </dataValidation>
    <dataValidation type="list" allowBlank="1" showInputMessage="1" showErrorMessage="1" sqref="O14:AM14" xr:uid="{49106D17-A2B1-4DE8-8E8E-7A0459B19367}">
      <formula1>$BN$14:$BN$16</formula1>
    </dataValidation>
    <dataValidation type="list" imeMode="disabled" allowBlank="1" showInputMessage="1" showErrorMessage="1" sqref="A32:A100" xr:uid="{B837E32F-06D9-44D7-86A2-AAE60BBCE90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E1AEC86-2030-472F-8CA5-674C8A3B47BC}">
          <x14:formula1>
            <xm:f>Vlookup!$G$1:$G$36</xm:f>
          </x14:formula1>
          <xm:sqref>L11:S11</xm:sqref>
        </x14:dataValidation>
        <x14:dataValidation type="list" allowBlank="1" showInputMessage="1" showErrorMessage="1" xr:uid="{6F0163C8-7461-49EA-A0A1-9126EA5D377B}">
          <x14:formula1>
            <xm:f>プルダウン!$A$12:$A$17</xm:f>
          </x14:formula1>
          <xm:sqref>A19:D27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BN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65" width="2.25" style="30"/>
    <col min="66" max="66" width="2.25" style="30" hidden="1" customWidth="1"/>
    <col min="67" max="16384" width="2.25" style="30"/>
  </cols>
  <sheetData>
    <row r="1" spans="1:66" x14ac:dyDescent="0.15">
      <c r="A1" s="29" t="s">
        <v>158</v>
      </c>
    </row>
    <row r="2" spans="1:66" ht="14.25" thickBot="1" x14ac:dyDescent="0.2"/>
    <row r="3" spans="1:66"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6" s="35" customFormat="1" ht="20.25" customHeight="1" x14ac:dyDescent="0.15">
      <c r="A4" s="238"/>
      <c r="B4" s="37" t="s">
        <v>28</v>
      </c>
      <c r="C4" s="38"/>
      <c r="D4" s="38"/>
      <c r="E4" s="37"/>
      <c r="F4" s="37"/>
      <c r="G4" s="37"/>
      <c r="H4" s="37"/>
      <c r="I4" s="37"/>
      <c r="J4" s="37"/>
      <c r="K4" s="39"/>
      <c r="L4" s="282" t="s">
        <v>361</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6" s="35" customFormat="1" ht="21.75" customHeight="1" x14ac:dyDescent="0.15">
      <c r="A5" s="238"/>
      <c r="B5" s="307" t="s">
        <v>41</v>
      </c>
      <c r="C5" s="307"/>
      <c r="D5" s="307"/>
      <c r="E5" s="307"/>
      <c r="F5" s="307"/>
      <c r="G5" s="307"/>
      <c r="H5" s="307"/>
      <c r="I5" s="307"/>
      <c r="J5" s="307"/>
      <c r="K5" s="308"/>
      <c r="L5" s="311" t="s">
        <v>161</v>
      </c>
      <c r="M5" s="311"/>
      <c r="N5" s="311"/>
      <c r="O5" s="313" t="s">
        <v>252</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6" s="35" customFormat="1" ht="21" customHeight="1" x14ac:dyDescent="0.15">
      <c r="A6" s="238"/>
      <c r="B6" s="309"/>
      <c r="C6" s="309"/>
      <c r="D6" s="309"/>
      <c r="E6" s="309"/>
      <c r="F6" s="309"/>
      <c r="G6" s="309"/>
      <c r="H6" s="309"/>
      <c r="I6" s="309"/>
      <c r="J6" s="309"/>
      <c r="K6" s="310"/>
      <c r="L6" s="323" t="s">
        <v>162</v>
      </c>
      <c r="M6" s="324"/>
      <c r="N6" s="325"/>
      <c r="O6" s="326" t="s">
        <v>273</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6"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6"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6"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6"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6" s="35" customFormat="1" ht="20.25" customHeight="1" thickBot="1" x14ac:dyDescent="0.2">
      <c r="A11" s="239"/>
      <c r="B11" s="394" t="s">
        <v>196</v>
      </c>
      <c r="C11" s="395"/>
      <c r="D11" s="395"/>
      <c r="E11" s="395"/>
      <c r="F11" s="395"/>
      <c r="G11" s="395"/>
      <c r="H11" s="395"/>
      <c r="I11" s="395"/>
      <c r="J11" s="395"/>
      <c r="K11" s="395"/>
      <c r="L11" s="296" t="s">
        <v>212</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12</v>
      </c>
      <c r="AL11" s="292"/>
      <c r="AM11" s="292"/>
      <c r="AP11" s="36"/>
      <c r="BF11" s="52"/>
    </row>
    <row r="12" spans="1:66"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6"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t="s">
        <v>317</v>
      </c>
      <c r="AL13" s="274"/>
      <c r="AM13" s="274"/>
      <c r="AP13" s="36"/>
    </row>
    <row r="14" spans="1:66" s="35" customFormat="1" ht="24.75" customHeight="1" x14ac:dyDescent="0.15">
      <c r="E14" s="276" t="s">
        <v>197</v>
      </c>
      <c r="F14" s="276"/>
      <c r="G14" s="276"/>
      <c r="H14" s="276"/>
      <c r="I14" s="276"/>
      <c r="J14" s="276"/>
      <c r="K14" s="276"/>
      <c r="L14" s="276"/>
      <c r="M14" s="276"/>
      <c r="N14" s="276"/>
      <c r="O14" s="277" t="s">
        <v>348</v>
      </c>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c r="BN14" s="35" t="s">
        <v>198</v>
      </c>
    </row>
    <row r="15" spans="1:66"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17000</v>
      </c>
      <c r="Y15" s="305"/>
      <c r="Z15" s="305"/>
      <c r="AA15" s="305"/>
      <c r="AB15" s="305"/>
      <c r="AC15" s="58" t="s">
        <v>182</v>
      </c>
      <c r="AD15" s="299" t="s">
        <v>16</v>
      </c>
      <c r="AE15" s="300"/>
      <c r="AF15" s="300"/>
      <c r="AG15" s="300"/>
      <c r="AH15" s="388">
        <f>IF(AND(N15-E15&gt;0,X15-E15&gt;0),MIN(N15-E15,X15-E15),0)</f>
        <v>17000</v>
      </c>
      <c r="AI15" s="389"/>
      <c r="AJ15" s="389"/>
      <c r="AK15" s="389"/>
      <c r="AL15" s="389"/>
      <c r="AM15" s="59" t="s">
        <v>182</v>
      </c>
      <c r="AP15" s="36"/>
      <c r="BK15" s="35" t="s">
        <v>315</v>
      </c>
      <c r="BN15" s="35" t="s">
        <v>199</v>
      </c>
    </row>
    <row r="16" spans="1:66"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c r="BN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100000</v>
      </c>
      <c r="M19" s="377"/>
      <c r="N19" s="377"/>
      <c r="O19" s="377"/>
      <c r="P19" s="377"/>
      <c r="Q19" s="378">
        <v>100000</v>
      </c>
      <c r="R19" s="378"/>
      <c r="S19" s="378"/>
      <c r="T19" s="378"/>
      <c r="U19" s="328">
        <f>IF($AK$13&lt;&gt;"",L19*10000/10671,IF($AK$11=12,Z19,IF(AND($AK$11&lt;&gt;0,$AK$11&lt;12),Z19/$AK$11*12,IF($AK$11=0,L19*10000/10671,0))))</f>
        <v>93711.929528629</v>
      </c>
      <c r="V19" s="328"/>
      <c r="W19" s="328"/>
      <c r="X19" s="328"/>
      <c r="Y19" s="328"/>
      <c r="Z19" s="378"/>
      <c r="AA19" s="378"/>
      <c r="AB19" s="378"/>
      <c r="AC19" s="378"/>
      <c r="AD19" s="378"/>
      <c r="AE19" s="378"/>
      <c r="AF19" s="378"/>
      <c r="AG19" s="378"/>
      <c r="AH19" s="378"/>
      <c r="AI19" s="328">
        <f t="shared" ref="AI19:AI27" si="0">IF(L19-U19-AD19&lt;0,0,L19-U19-AD19)</f>
        <v>6288.0704713710002</v>
      </c>
      <c r="AJ19" s="328"/>
      <c r="AK19" s="328"/>
      <c r="AL19" s="328"/>
      <c r="AM19" s="328"/>
    </row>
    <row r="20" spans="1:42" ht="24" customHeight="1" x14ac:dyDescent="0.15">
      <c r="A20" s="382" t="s">
        <v>188</v>
      </c>
      <c r="B20" s="383"/>
      <c r="C20" s="383"/>
      <c r="D20" s="384"/>
      <c r="E20" s="385"/>
      <c r="F20" s="386"/>
      <c r="G20" s="386"/>
      <c r="H20" s="386"/>
      <c r="I20" s="386"/>
      <c r="J20" s="386"/>
      <c r="K20" s="387"/>
      <c r="L20" s="377">
        <f>Q20</f>
        <v>80000</v>
      </c>
      <c r="M20" s="377"/>
      <c r="N20" s="377"/>
      <c r="O20" s="377"/>
      <c r="P20" s="377"/>
      <c r="Q20" s="378">
        <v>80000</v>
      </c>
      <c r="R20" s="378"/>
      <c r="S20" s="378"/>
      <c r="T20" s="378"/>
      <c r="U20" s="328">
        <f t="shared" ref="U20:U27" si="1">IF($AK$13&lt;&gt;"",L20*10000/10671,IF($AK$11=12,Z20,IF(AND($AK$11&lt;&gt;0,$AK$11&lt;12),Z20/$AK$11*12,IF($AK$11=0,L20*10000/10671,0))))</f>
        <v>74969.543622903191</v>
      </c>
      <c r="V20" s="328"/>
      <c r="W20" s="328"/>
      <c r="X20" s="328"/>
      <c r="Y20" s="328"/>
      <c r="Z20" s="378"/>
      <c r="AA20" s="378"/>
      <c r="AB20" s="378"/>
      <c r="AC20" s="378"/>
      <c r="AD20" s="378"/>
      <c r="AE20" s="378"/>
      <c r="AF20" s="378"/>
      <c r="AG20" s="378"/>
      <c r="AH20" s="378"/>
      <c r="AI20" s="328">
        <f t="shared" si="0"/>
        <v>5030.4563770968089</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6" si="2">Q21</f>
        <v>40000</v>
      </c>
      <c r="M21" s="377"/>
      <c r="N21" s="377"/>
      <c r="O21" s="377"/>
      <c r="P21" s="377"/>
      <c r="Q21" s="378">
        <v>40000</v>
      </c>
      <c r="R21" s="378"/>
      <c r="S21" s="378"/>
      <c r="T21" s="378"/>
      <c r="U21" s="328">
        <f t="shared" si="1"/>
        <v>37484.771811451596</v>
      </c>
      <c r="V21" s="328"/>
      <c r="W21" s="328"/>
      <c r="X21" s="328"/>
      <c r="Y21" s="328"/>
      <c r="Z21" s="378"/>
      <c r="AA21" s="378"/>
      <c r="AB21" s="378"/>
      <c r="AC21" s="378"/>
      <c r="AD21" s="378"/>
      <c r="AE21" s="378"/>
      <c r="AF21" s="378"/>
      <c r="AG21" s="378"/>
      <c r="AH21" s="378"/>
      <c r="AI21" s="328">
        <f t="shared" si="0"/>
        <v>2515.2281885484044</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60000</v>
      </c>
      <c r="M22" s="377"/>
      <c r="N22" s="377"/>
      <c r="O22" s="377"/>
      <c r="P22" s="377"/>
      <c r="Q22" s="378">
        <v>60000</v>
      </c>
      <c r="R22" s="378"/>
      <c r="S22" s="378"/>
      <c r="T22" s="378"/>
      <c r="U22" s="328">
        <f t="shared" si="1"/>
        <v>56227.157717177397</v>
      </c>
      <c r="V22" s="328"/>
      <c r="W22" s="328"/>
      <c r="X22" s="328"/>
      <c r="Y22" s="328"/>
      <c r="Z22" s="378"/>
      <c r="AA22" s="378"/>
      <c r="AB22" s="378"/>
      <c r="AC22" s="378"/>
      <c r="AD22" s="378"/>
      <c r="AE22" s="378"/>
      <c r="AF22" s="378"/>
      <c r="AG22" s="378"/>
      <c r="AH22" s="378"/>
      <c r="AI22" s="328">
        <f t="shared" si="0"/>
        <v>3772.842282822603</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Q27</f>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280000</v>
      </c>
      <c r="M28" s="328"/>
      <c r="N28" s="328"/>
      <c r="O28" s="328"/>
      <c r="P28" s="328"/>
      <c r="Q28" s="328">
        <f>SUM(Q19:T27)</f>
        <v>280000</v>
      </c>
      <c r="R28" s="328"/>
      <c r="S28" s="328"/>
      <c r="T28" s="328"/>
      <c r="U28" s="328">
        <f>SUM(U19:Y27)</f>
        <v>262393.40268016118</v>
      </c>
      <c r="V28" s="328"/>
      <c r="W28" s="328"/>
      <c r="X28" s="328"/>
      <c r="Y28" s="328"/>
      <c r="Z28" s="328">
        <f>SUM(Z19:AC27)</f>
        <v>0</v>
      </c>
      <c r="AA28" s="328"/>
      <c r="AB28" s="328"/>
      <c r="AC28" s="328"/>
      <c r="AD28" s="328">
        <f>SUM(AD19:AH27)</f>
        <v>0</v>
      </c>
      <c r="AE28" s="328"/>
      <c r="AF28" s="328"/>
      <c r="AG28" s="328"/>
      <c r="AH28" s="328"/>
      <c r="AI28" s="328">
        <f>SUM(AI19:AM27)</f>
        <v>17606.597319838816</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2YA5/BlukmAppQePjS78FcLnUbyYwi8x06lCbqQbJDRhzzzwan8VW4KWwbnxB4dXJbfW35bT201DvSh+i7/iaQ==" saltValue="HvLIwrqdd/RX/w9tcTkWx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35" priority="1" operator="containsText" text="その他">
      <formula>NOT(ISERROR(SEARCH("その他",A19)))</formula>
    </cfRule>
  </conditionalFormatting>
  <conditionalFormatting sqref="E19:E27">
    <cfRule type="containsText" dxfId="34" priority="4" operator="containsText" text="その他">
      <formula>NOT(ISERROR(SEARCH("その他",E19)))</formula>
    </cfRule>
  </conditionalFormatting>
  <conditionalFormatting sqref="Z19:AC28">
    <cfRule type="expression" dxfId="33" priority="3">
      <formula>OR($AK$11=0,$AK$13&lt;&gt;"")</formula>
    </cfRule>
  </conditionalFormatting>
  <dataValidations count="9">
    <dataValidation type="list" allowBlank="1" showInputMessage="1" showErrorMessage="1" sqref="O6:AK6" xr:uid="{85CDD836-713D-4BA9-9DE1-69EDA7F459D1}">
      <formula1>INDIRECT(O5)</formula1>
    </dataValidation>
    <dataValidation imeMode="fullKatakana" allowBlank="1" showInputMessage="1" showErrorMessage="1" sqref="L3:AF3" xr:uid="{72F6D5BD-2B29-446E-A523-7A086097E2DE}"/>
    <dataValidation imeMode="off" allowBlank="1" showInputMessage="1" showErrorMessage="1" sqref="Q7:R7 T7:V7 AC9:AM9 P9:Y9" xr:uid="{0E995908-6764-4748-8E1F-7E957EA64010}"/>
    <dataValidation type="textLength" imeMode="disabled" operator="equal" allowBlank="1" showInputMessage="1" showErrorMessage="1" errorTitle="事業所番号" error="10桁で入力してください。" sqref="AG4:AM4" xr:uid="{13D689AA-CB4A-4A99-BD0A-76D048118429}">
      <formula1>10</formula1>
    </dataValidation>
    <dataValidation type="list" allowBlank="1" showInputMessage="1" showErrorMessage="1" sqref="A105:A106 AK13:AM13" xr:uid="{8B02769B-03A9-4B70-9DB6-42387EAEAF14}">
      <formula1>"○"</formula1>
    </dataValidation>
    <dataValidation type="list" allowBlank="1" showInputMessage="1" showErrorMessage="1" sqref="O5:AK5" xr:uid="{7BFEACC0-29A4-4E97-BC28-0011E5A3B7F6}">
      <formula1>ユニット</formula1>
    </dataValidation>
    <dataValidation type="whole" allowBlank="1" showInputMessage="1" showErrorMessage="1" error="所要額が1,000円未満の場合は申請できません。" sqref="AH15:AL15" xr:uid="{43FEB025-6FEC-4186-8E3D-7414D3E5EF31}">
      <formula1>1000</formula1>
      <formula2>1E+28</formula2>
    </dataValidation>
    <dataValidation type="list" allowBlank="1" showInputMessage="1" showErrorMessage="1" sqref="O14:AM14" xr:uid="{50E6B1FE-CEC8-46CD-80E6-84F4C6C81DAF}">
      <formula1>$BN$14:$BN$16</formula1>
    </dataValidation>
    <dataValidation type="list" imeMode="disabled" allowBlank="1" showInputMessage="1" showErrorMessage="1" sqref="A32:A100" xr:uid="{A642413E-04B4-4AF7-BDD5-3CA0C08F2186}">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C2035DD-E230-47FB-8C3F-B3D3C6D9268E}">
          <x14:formula1>
            <xm:f>Vlookup!$G$1:$G$36</xm:f>
          </x14:formula1>
          <xm:sqref>L11:S11</xm:sqref>
        </x14:dataValidation>
        <x14:dataValidation type="list" allowBlank="1" showInputMessage="1" showErrorMessage="1" xr:uid="{6CEEC559-FA1E-466A-B2DC-7BDF3069731B}">
          <x14:formula1>
            <xm:f>プルダウン!$A$12:$A$17</xm:f>
          </x14:formula1>
          <xm:sqref>A19:D27</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362</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252</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277</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223</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75000</v>
      </c>
      <c r="O15" s="303"/>
      <c r="P15" s="303"/>
      <c r="Q15" s="303"/>
      <c r="R15" s="303"/>
      <c r="S15" s="58" t="s">
        <v>182</v>
      </c>
      <c r="T15" s="299" t="s">
        <v>180</v>
      </c>
      <c r="U15" s="300"/>
      <c r="V15" s="300"/>
      <c r="W15" s="300"/>
      <c r="X15" s="304">
        <f>ROUNDDOWN($AI$28/1000,0)*1000</f>
        <v>8000</v>
      </c>
      <c r="Y15" s="305"/>
      <c r="Z15" s="305"/>
      <c r="AA15" s="305"/>
      <c r="AB15" s="305"/>
      <c r="AC15" s="58" t="s">
        <v>182</v>
      </c>
      <c r="AD15" s="299" t="s">
        <v>16</v>
      </c>
      <c r="AE15" s="300"/>
      <c r="AF15" s="300"/>
      <c r="AG15" s="300"/>
      <c r="AH15" s="388">
        <f>IF(AND(N15-E15&gt;0,X15-E15&gt;0),MIN(N15-E15,X15-E15),0)</f>
        <v>8000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100000</v>
      </c>
      <c r="M19" s="377"/>
      <c r="N19" s="377"/>
      <c r="O19" s="377"/>
      <c r="P19" s="377"/>
      <c r="Q19" s="378">
        <v>100000</v>
      </c>
      <c r="R19" s="378"/>
      <c r="S19" s="378"/>
      <c r="T19" s="378"/>
      <c r="U19" s="328">
        <f>IF($AK$13&lt;&gt;"",L19*10000/10671,IF($AK$11=12,Z19,IF(AND($AK$11&lt;&gt;0,$AK$11&lt;12),Z19/$AK$11*12,IF($AK$11=0,L19*10000/10671,0))))</f>
        <v>360000</v>
      </c>
      <c r="V19" s="328"/>
      <c r="W19" s="328"/>
      <c r="X19" s="328"/>
      <c r="Y19" s="328"/>
      <c r="Z19" s="378">
        <v>30000</v>
      </c>
      <c r="AA19" s="378"/>
      <c r="AB19" s="378"/>
      <c r="AC19" s="378"/>
      <c r="AD19" s="378"/>
      <c r="AE19" s="378"/>
      <c r="AF19" s="378"/>
      <c r="AG19" s="378"/>
      <c r="AH19" s="378"/>
      <c r="AI19" s="328">
        <f t="shared" ref="AI19:AI27" si="0">IF(L19-U19-AD19&lt;0,0,L19-U19-AD19)</f>
        <v>0</v>
      </c>
      <c r="AJ19" s="328"/>
      <c r="AK19" s="328"/>
      <c r="AL19" s="328"/>
      <c r="AM19" s="328"/>
    </row>
    <row r="20" spans="1:42" ht="24" customHeight="1" x14ac:dyDescent="0.15">
      <c r="A20" s="382" t="s">
        <v>188</v>
      </c>
      <c r="B20" s="383"/>
      <c r="C20" s="383"/>
      <c r="D20" s="384"/>
      <c r="E20" s="385"/>
      <c r="F20" s="386"/>
      <c r="G20" s="386"/>
      <c r="H20" s="386"/>
      <c r="I20" s="386"/>
      <c r="J20" s="386"/>
      <c r="K20" s="387"/>
      <c r="L20" s="377">
        <f>Q20</f>
        <v>80000</v>
      </c>
      <c r="M20" s="377"/>
      <c r="N20" s="377"/>
      <c r="O20" s="377"/>
      <c r="P20" s="377"/>
      <c r="Q20" s="378">
        <v>80000</v>
      </c>
      <c r="R20" s="378"/>
      <c r="S20" s="378"/>
      <c r="T20" s="378"/>
      <c r="U20" s="328">
        <f t="shared" ref="U20:U27" si="1">IF($AK$13&lt;&gt;"",L20*10000/10671,IF($AK$11=12,Z20,IF(AND($AK$11&lt;&gt;0,$AK$11&lt;12),Z20/$AK$11*12,IF($AK$11=0,L20*10000/10671,0))))</f>
        <v>72000</v>
      </c>
      <c r="V20" s="328"/>
      <c r="W20" s="328"/>
      <c r="X20" s="328"/>
      <c r="Y20" s="328"/>
      <c r="Z20" s="378">
        <v>6000</v>
      </c>
      <c r="AA20" s="378"/>
      <c r="AB20" s="378"/>
      <c r="AC20" s="378"/>
      <c r="AD20" s="378"/>
      <c r="AE20" s="378"/>
      <c r="AF20" s="378"/>
      <c r="AG20" s="378"/>
      <c r="AH20" s="378"/>
      <c r="AI20" s="328">
        <f t="shared" si="0"/>
        <v>8000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40000</v>
      </c>
      <c r="M21" s="377"/>
      <c r="N21" s="377"/>
      <c r="O21" s="377"/>
      <c r="P21" s="377"/>
      <c r="Q21" s="378">
        <v>40000</v>
      </c>
      <c r="R21" s="378"/>
      <c r="S21" s="378"/>
      <c r="T21" s="378"/>
      <c r="U21" s="328">
        <f t="shared" si="1"/>
        <v>72000</v>
      </c>
      <c r="V21" s="328"/>
      <c r="W21" s="328"/>
      <c r="X21" s="328"/>
      <c r="Y21" s="328"/>
      <c r="Z21" s="378">
        <v>6000</v>
      </c>
      <c r="AA21" s="378"/>
      <c r="AB21" s="378"/>
      <c r="AC21" s="378"/>
      <c r="AD21" s="378"/>
      <c r="AE21" s="378"/>
      <c r="AF21" s="378"/>
      <c r="AG21" s="378"/>
      <c r="AH21" s="378"/>
      <c r="AI21" s="328">
        <f t="shared" si="0"/>
        <v>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60000</v>
      </c>
      <c r="M22" s="377"/>
      <c r="N22" s="377"/>
      <c r="O22" s="377"/>
      <c r="P22" s="377"/>
      <c r="Q22" s="378">
        <v>60000</v>
      </c>
      <c r="R22" s="378"/>
      <c r="S22" s="378"/>
      <c r="T22" s="378"/>
      <c r="U22" s="328">
        <f t="shared" si="1"/>
        <v>360000</v>
      </c>
      <c r="V22" s="328"/>
      <c r="W22" s="328"/>
      <c r="X22" s="328"/>
      <c r="Y22" s="328"/>
      <c r="Z22" s="378">
        <v>30000</v>
      </c>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280000</v>
      </c>
      <c r="M28" s="328"/>
      <c r="N28" s="328"/>
      <c r="O28" s="328"/>
      <c r="P28" s="328"/>
      <c r="Q28" s="328">
        <f>SUM(Q19:T27)</f>
        <v>280000</v>
      </c>
      <c r="R28" s="328"/>
      <c r="S28" s="328"/>
      <c r="T28" s="328"/>
      <c r="U28" s="328">
        <f>SUM(U19:Y27)</f>
        <v>864000</v>
      </c>
      <c r="V28" s="328"/>
      <c r="W28" s="328"/>
      <c r="X28" s="328"/>
      <c r="Y28" s="328"/>
      <c r="Z28" s="328">
        <f>SUM(Z19:AC27)</f>
        <v>72000</v>
      </c>
      <c r="AA28" s="328"/>
      <c r="AB28" s="328"/>
      <c r="AC28" s="328"/>
      <c r="AD28" s="328">
        <f>SUM(AD19:AH27)</f>
        <v>0</v>
      </c>
      <c r="AE28" s="328"/>
      <c r="AF28" s="328"/>
      <c r="AG28" s="328"/>
      <c r="AH28" s="328"/>
      <c r="AI28" s="328">
        <f>SUM(AI19:AM27)</f>
        <v>8000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BQeOcXlENr8SHNkxB0P/myEYWsWh77Y7u9vy1YEkjxnggAV4fiEbVBSFYfEhWdshkWiHrX2B7+c322mBj/K7VA==" saltValue="lph7i14HRi6mL2fRO50Or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32" priority="1" operator="containsText" text="その他">
      <formula>NOT(ISERROR(SEARCH("その他",A19)))</formula>
    </cfRule>
  </conditionalFormatting>
  <conditionalFormatting sqref="E19:E27">
    <cfRule type="containsText" dxfId="31" priority="4" operator="containsText" text="その他">
      <formula>NOT(ISERROR(SEARCH("その他",E19)))</formula>
    </cfRule>
  </conditionalFormatting>
  <conditionalFormatting sqref="Z19:AC28">
    <cfRule type="expression" dxfId="30" priority="3">
      <formula>OR($AK$11=0,$AK$13&lt;&gt;"")</formula>
    </cfRule>
  </conditionalFormatting>
  <dataValidations count="9">
    <dataValidation type="whole" allowBlank="1" showInputMessage="1" showErrorMessage="1" error="所要額が1,000円未満の場合は申請できません。" sqref="AH15:AL15" xr:uid="{DBC98F8C-EA4C-4AE0-83DC-A488290DB356}">
      <formula1>1000</formula1>
      <formula2>1E+28</formula2>
    </dataValidation>
    <dataValidation type="list" allowBlank="1" showInputMessage="1" showErrorMessage="1" sqref="O5:AK5" xr:uid="{BE833407-96D3-49F7-9415-6BD28CB2604C}">
      <formula1>ユニット</formula1>
    </dataValidation>
    <dataValidation type="list" allowBlank="1" showInputMessage="1" showErrorMessage="1" sqref="A105:A106 AK13:AM13" xr:uid="{FF8B382C-A1E2-4667-BD1F-3CA18FF4000F}">
      <formula1>"○"</formula1>
    </dataValidation>
    <dataValidation type="textLength" imeMode="disabled" operator="equal" allowBlank="1" showInputMessage="1" showErrorMessage="1" errorTitle="事業所番号" error="10桁で入力してください。" sqref="AG4:AM4" xr:uid="{5794C9CE-CE81-4C61-A673-18946FFE2F41}">
      <formula1>10</formula1>
    </dataValidation>
    <dataValidation imeMode="off" allowBlank="1" showInputMessage="1" showErrorMessage="1" sqref="Q7:R7 T7:V7 AC9:AM9 P9:Y9" xr:uid="{B12785BC-5283-4753-9A79-D696B71BDF53}"/>
    <dataValidation imeMode="fullKatakana" allowBlank="1" showInputMessage="1" showErrorMessage="1" sqref="L3:AF3" xr:uid="{9756D465-FF7E-4A96-8F3F-8B587E802A82}"/>
    <dataValidation type="list" allowBlank="1" showInputMessage="1" showErrorMessage="1" sqref="O6:AK6" xr:uid="{65D0EC62-3AF6-4871-9E23-28AD9ABF0600}">
      <formula1>INDIRECT(O5)</formula1>
    </dataValidation>
    <dataValidation type="list" allowBlank="1" showInputMessage="1" showErrorMessage="1" sqref="O14:AM14" xr:uid="{72CC190F-BEFC-4E97-BFD0-EE5ADB010440}">
      <formula1>$BK$14:$BK$16</formula1>
    </dataValidation>
    <dataValidation type="list" imeMode="disabled" allowBlank="1" showInputMessage="1" showErrorMessage="1" sqref="A32:A100" xr:uid="{EC359C3D-CEAD-43BE-933D-1D4B21E011D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7D02BC1-ACF2-4D97-9958-9C5D89F56ACF}">
          <x14:formula1>
            <xm:f>Vlookup!$G$1:$G$36</xm:f>
          </x14:formula1>
          <xm:sqref>L11:S11</xm:sqref>
        </x14:dataValidation>
        <x14:dataValidation type="list" allowBlank="1" showInputMessage="1" showErrorMessage="1" xr:uid="{590BA6B4-54B4-4DB2-B74D-430221EADA65}">
          <x14:formula1>
            <xm:f>プルダウン!$A$12:$A$17</xm:f>
          </x14:formula1>
          <xm:sqref>A19:D27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362</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260</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222</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2</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840000</v>
      </c>
      <c r="O15" s="303"/>
      <c r="P15" s="303"/>
      <c r="Q15" s="303"/>
      <c r="R15" s="303"/>
      <c r="S15" s="58" t="s">
        <v>182</v>
      </c>
      <c r="T15" s="299" t="s">
        <v>180</v>
      </c>
      <c r="U15" s="300"/>
      <c r="V15" s="300"/>
      <c r="W15" s="300"/>
      <c r="X15" s="304">
        <f>ROUNDDOWN($AI$28/1000,0)*1000</f>
        <v>48000</v>
      </c>
      <c r="Y15" s="305"/>
      <c r="Z15" s="305"/>
      <c r="AA15" s="305"/>
      <c r="AB15" s="305"/>
      <c r="AC15" s="58" t="s">
        <v>182</v>
      </c>
      <c r="AD15" s="299" t="s">
        <v>16</v>
      </c>
      <c r="AE15" s="300"/>
      <c r="AF15" s="300"/>
      <c r="AG15" s="300"/>
      <c r="AH15" s="388">
        <f>IF(AND(N15-E15&gt;0,X15-E15&gt;0),MIN(N15-E15,X15-E15),0)</f>
        <v>48000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100000</v>
      </c>
      <c r="M19" s="377"/>
      <c r="N19" s="377"/>
      <c r="O19" s="377"/>
      <c r="P19" s="377"/>
      <c r="Q19" s="378">
        <v>100000</v>
      </c>
      <c r="R19" s="378"/>
      <c r="S19" s="378"/>
      <c r="T19" s="378"/>
      <c r="U19" s="328">
        <f>IF($AK$13&lt;&gt;"",L19*10000/10671,IF($AK$11=12,Z19,IF(AND($AK$11&lt;&gt;0,$AK$11&lt;12),Z19/$AK$11*12,IF($AK$11=0,L19*10000/10671,0))))</f>
        <v>180000</v>
      </c>
      <c r="V19" s="328"/>
      <c r="W19" s="328"/>
      <c r="X19" s="328"/>
      <c r="Y19" s="328"/>
      <c r="Z19" s="378">
        <v>30000</v>
      </c>
      <c r="AA19" s="378"/>
      <c r="AB19" s="378"/>
      <c r="AC19" s="378"/>
      <c r="AD19" s="378"/>
      <c r="AE19" s="378"/>
      <c r="AF19" s="378"/>
      <c r="AG19" s="378"/>
      <c r="AH19" s="378"/>
      <c r="AI19" s="328">
        <f t="shared" ref="AI19:AI27" si="0">IF(L19-U19-AD19&lt;0,0,L19-U19-AD19)</f>
        <v>0</v>
      </c>
      <c r="AJ19" s="328"/>
      <c r="AK19" s="328"/>
      <c r="AL19" s="328"/>
      <c r="AM19" s="328"/>
    </row>
    <row r="20" spans="1:42" ht="24" customHeight="1" x14ac:dyDescent="0.15">
      <c r="A20" s="382" t="s">
        <v>188</v>
      </c>
      <c r="B20" s="383"/>
      <c r="C20" s="383"/>
      <c r="D20" s="384"/>
      <c r="E20" s="385"/>
      <c r="F20" s="386"/>
      <c r="G20" s="386"/>
      <c r="H20" s="386"/>
      <c r="I20" s="386"/>
      <c r="J20" s="386"/>
      <c r="K20" s="387"/>
      <c r="L20" s="377">
        <f>Q20</f>
        <v>80000</v>
      </c>
      <c r="M20" s="377"/>
      <c r="N20" s="377"/>
      <c r="O20" s="377"/>
      <c r="P20" s="377"/>
      <c r="Q20" s="378">
        <v>80000</v>
      </c>
      <c r="R20" s="378"/>
      <c r="S20" s="378"/>
      <c r="T20" s="378"/>
      <c r="U20" s="328">
        <f t="shared" ref="U20:U27" si="1">IF($AK$13&lt;&gt;"",L20*10000/10671,IF($AK$11=12,Z20,IF(AND($AK$11&lt;&gt;0,$AK$11&lt;12),Z20/$AK$11*12,IF($AK$11=0,L20*10000/10671,0))))</f>
        <v>36000</v>
      </c>
      <c r="V20" s="328"/>
      <c r="W20" s="328"/>
      <c r="X20" s="328"/>
      <c r="Y20" s="328"/>
      <c r="Z20" s="378">
        <v>6000</v>
      </c>
      <c r="AA20" s="378"/>
      <c r="AB20" s="378"/>
      <c r="AC20" s="378"/>
      <c r="AD20" s="378"/>
      <c r="AE20" s="378"/>
      <c r="AF20" s="378"/>
      <c r="AG20" s="378"/>
      <c r="AH20" s="378"/>
      <c r="AI20" s="328">
        <f t="shared" si="0"/>
        <v>44000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40000</v>
      </c>
      <c r="M21" s="377"/>
      <c r="N21" s="377"/>
      <c r="O21" s="377"/>
      <c r="P21" s="377"/>
      <c r="Q21" s="378">
        <v>40000</v>
      </c>
      <c r="R21" s="378"/>
      <c r="S21" s="378"/>
      <c r="T21" s="378"/>
      <c r="U21" s="328">
        <f t="shared" si="1"/>
        <v>36000</v>
      </c>
      <c r="V21" s="328"/>
      <c r="W21" s="328"/>
      <c r="X21" s="328"/>
      <c r="Y21" s="328"/>
      <c r="Z21" s="378">
        <v>6000</v>
      </c>
      <c r="AA21" s="378"/>
      <c r="AB21" s="378"/>
      <c r="AC21" s="378"/>
      <c r="AD21" s="378"/>
      <c r="AE21" s="378"/>
      <c r="AF21" s="378"/>
      <c r="AG21" s="378"/>
      <c r="AH21" s="378"/>
      <c r="AI21" s="328">
        <f t="shared" si="0"/>
        <v>4000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60000</v>
      </c>
      <c r="M22" s="377"/>
      <c r="N22" s="377"/>
      <c r="O22" s="377"/>
      <c r="P22" s="377"/>
      <c r="Q22" s="378">
        <v>60000</v>
      </c>
      <c r="R22" s="378"/>
      <c r="S22" s="378"/>
      <c r="T22" s="378"/>
      <c r="U22" s="328">
        <f t="shared" si="1"/>
        <v>180000</v>
      </c>
      <c r="V22" s="328"/>
      <c r="W22" s="328"/>
      <c r="X22" s="328"/>
      <c r="Y22" s="328"/>
      <c r="Z22" s="378">
        <v>30000</v>
      </c>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280000</v>
      </c>
      <c r="M28" s="328"/>
      <c r="N28" s="328"/>
      <c r="O28" s="328"/>
      <c r="P28" s="328"/>
      <c r="Q28" s="328">
        <f>SUM(Q19:T27)</f>
        <v>280000</v>
      </c>
      <c r="R28" s="328"/>
      <c r="S28" s="328"/>
      <c r="T28" s="328"/>
      <c r="U28" s="328">
        <f>SUM(U19:Y27)</f>
        <v>432000</v>
      </c>
      <c r="V28" s="328"/>
      <c r="W28" s="328"/>
      <c r="X28" s="328"/>
      <c r="Y28" s="328"/>
      <c r="Z28" s="328">
        <f>SUM(Z19:AC27)</f>
        <v>72000</v>
      </c>
      <c r="AA28" s="328"/>
      <c r="AB28" s="328"/>
      <c r="AC28" s="328"/>
      <c r="AD28" s="328">
        <f>SUM(AD19:AH27)</f>
        <v>0</v>
      </c>
      <c r="AE28" s="328"/>
      <c r="AF28" s="328"/>
      <c r="AG28" s="328"/>
      <c r="AH28" s="328"/>
      <c r="AI28" s="328">
        <f>SUM(AI19:AM27)</f>
        <v>48000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lrNiY4GBVo3ZJ2xVkB1EOJ9xtMq89ZHXApszN1Z3X6FZaCEF/t6lrLyYqUd+MUwo8YaZnGsAbwfu45f7vwhoeg==" saltValue="/8kzaxG35CMATaa5EHmeMg=="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9" priority="1" operator="containsText" text="その他">
      <formula>NOT(ISERROR(SEARCH("その他",A19)))</formula>
    </cfRule>
  </conditionalFormatting>
  <conditionalFormatting sqref="E19:E27">
    <cfRule type="containsText" dxfId="28" priority="4" operator="containsText" text="その他">
      <formula>NOT(ISERROR(SEARCH("その他",E19)))</formula>
    </cfRule>
  </conditionalFormatting>
  <conditionalFormatting sqref="Z19:AC28">
    <cfRule type="expression" dxfId="27" priority="3">
      <formula>OR($AK$11=0,$AK$13&lt;&gt;"")</formula>
    </cfRule>
  </conditionalFormatting>
  <dataValidations count="9">
    <dataValidation type="list" allowBlank="1" showInputMessage="1" showErrorMessage="1" sqref="O6:AK6" xr:uid="{520B799B-B3E3-4269-BE9B-13F95906CDA0}">
      <formula1>INDIRECT(O5)</formula1>
    </dataValidation>
    <dataValidation imeMode="fullKatakana" allowBlank="1" showInputMessage="1" showErrorMessage="1" sqref="L3:AF3" xr:uid="{30B934CB-A578-4CD5-BFA4-F1E13823A6F1}"/>
    <dataValidation imeMode="off" allowBlank="1" showInputMessage="1" showErrorMessage="1" sqref="Q7:R7 T7:V7 AC9:AM9 P9:Y9" xr:uid="{B2C3CCB1-ED21-4F36-933F-C44FFE87BF01}"/>
    <dataValidation type="textLength" imeMode="disabled" operator="equal" allowBlank="1" showInputMessage="1" showErrorMessage="1" errorTitle="事業所番号" error="10桁で入力してください。" sqref="AG4:AM4" xr:uid="{87222A88-3F96-4FD6-A477-57361658DA23}">
      <formula1>10</formula1>
    </dataValidation>
    <dataValidation type="list" allowBlank="1" showInputMessage="1" showErrorMessage="1" sqref="A105:A106 AK13:AM13" xr:uid="{B98312EA-1B15-4C4D-B94F-AC256165DDAA}">
      <formula1>"○"</formula1>
    </dataValidation>
    <dataValidation type="list" allowBlank="1" showInputMessage="1" showErrorMessage="1" sqref="O5:AK5" xr:uid="{669A3B38-847D-4C2E-AD69-558A99AD1B04}">
      <formula1>ユニット</formula1>
    </dataValidation>
    <dataValidation type="whole" allowBlank="1" showInputMessage="1" showErrorMessage="1" error="所要額が1,000円未満の場合は申請できません。" sqref="AH15:AL15" xr:uid="{D8895787-7D72-4F84-B908-C2A27301B5A7}">
      <formula1>1000</formula1>
      <formula2>1E+28</formula2>
    </dataValidation>
    <dataValidation type="list" allowBlank="1" showInputMessage="1" showErrorMessage="1" sqref="O14:AM14" xr:uid="{66322242-61F6-46D0-A308-047ACA77BE0D}">
      <formula1>$BK$14:$BK$16</formula1>
    </dataValidation>
    <dataValidation type="list" imeMode="disabled" allowBlank="1" showInputMessage="1" showErrorMessage="1" sqref="A32:A100" xr:uid="{E19FF6A3-44DD-4743-B13F-E37D075E3E0C}">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58D9D6F-6008-41AF-BBCC-92460899F35C}">
          <x14:formula1>
            <xm:f>Vlookup!$G$1:$G$36</xm:f>
          </x14:formula1>
          <xm:sqref>L11:S11</xm:sqref>
        </x14:dataValidation>
        <x14:dataValidation type="list" allowBlank="1" showInputMessage="1" showErrorMessage="1" xr:uid="{C81374D1-BD97-4EE6-8A1B-EE836F86DB45}">
          <x14:formula1>
            <xm:f>プルダウン!$A$12:$A$17</xm:f>
          </x14:formula1>
          <xm:sqref>A19:D27</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362</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267</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221</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3</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840000</v>
      </c>
      <c r="O15" s="303"/>
      <c r="P15" s="303"/>
      <c r="Q15" s="303"/>
      <c r="R15" s="303"/>
      <c r="S15" s="58" t="s">
        <v>182</v>
      </c>
      <c r="T15" s="299" t="s">
        <v>180</v>
      </c>
      <c r="U15" s="300"/>
      <c r="V15" s="300"/>
      <c r="W15" s="300"/>
      <c r="X15" s="304">
        <f>ROUNDDOWN($AI$28/1000,0)*1000</f>
        <v>72000</v>
      </c>
      <c r="Y15" s="305"/>
      <c r="Z15" s="305"/>
      <c r="AA15" s="305"/>
      <c r="AB15" s="305"/>
      <c r="AC15" s="58" t="s">
        <v>182</v>
      </c>
      <c r="AD15" s="299" t="s">
        <v>16</v>
      </c>
      <c r="AE15" s="300"/>
      <c r="AF15" s="300"/>
      <c r="AG15" s="300"/>
      <c r="AH15" s="388">
        <f>IF(AND(N15-E15&gt;0,X15-E15&gt;0),MIN(N15-E15,X15-E15),0)</f>
        <v>72000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100000</v>
      </c>
      <c r="M19" s="377"/>
      <c r="N19" s="377"/>
      <c r="O19" s="377"/>
      <c r="P19" s="377"/>
      <c r="Q19" s="378">
        <v>100000</v>
      </c>
      <c r="R19" s="378"/>
      <c r="S19" s="378"/>
      <c r="T19" s="378"/>
      <c r="U19" s="328">
        <f>IF($AK$13&lt;&gt;"",L19*10000/10671,IF($AK$11=12,Z19,IF(AND($AK$11&lt;&gt;0,$AK$11&lt;12),Z19/$AK$11*12,IF($AK$11=0,L19*10000/10671,0))))</f>
        <v>120000</v>
      </c>
      <c r="V19" s="328"/>
      <c r="W19" s="328"/>
      <c r="X19" s="328"/>
      <c r="Y19" s="328"/>
      <c r="Z19" s="378">
        <v>30000</v>
      </c>
      <c r="AA19" s="378"/>
      <c r="AB19" s="378"/>
      <c r="AC19" s="378"/>
      <c r="AD19" s="378"/>
      <c r="AE19" s="378"/>
      <c r="AF19" s="378"/>
      <c r="AG19" s="378"/>
      <c r="AH19" s="378"/>
      <c r="AI19" s="328">
        <f t="shared" ref="AI19:AI27" si="0">IF(L19-U19-AD19&lt;0,0,L19-U19-AD19)</f>
        <v>0</v>
      </c>
      <c r="AJ19" s="328"/>
      <c r="AK19" s="328"/>
      <c r="AL19" s="328"/>
      <c r="AM19" s="328"/>
    </row>
    <row r="20" spans="1:42" ht="24" customHeight="1" x14ac:dyDescent="0.15">
      <c r="A20" s="382" t="s">
        <v>188</v>
      </c>
      <c r="B20" s="383"/>
      <c r="C20" s="383"/>
      <c r="D20" s="384"/>
      <c r="E20" s="385"/>
      <c r="F20" s="386"/>
      <c r="G20" s="386"/>
      <c r="H20" s="386"/>
      <c r="I20" s="386"/>
      <c r="J20" s="386"/>
      <c r="K20" s="387"/>
      <c r="L20" s="377">
        <f>Q20</f>
        <v>80000</v>
      </c>
      <c r="M20" s="377"/>
      <c r="N20" s="377"/>
      <c r="O20" s="377"/>
      <c r="P20" s="377"/>
      <c r="Q20" s="378">
        <v>80000</v>
      </c>
      <c r="R20" s="378"/>
      <c r="S20" s="378"/>
      <c r="T20" s="378"/>
      <c r="U20" s="328">
        <f t="shared" ref="U20:U27" si="1">IF($AK$13&lt;&gt;"",L20*10000/10671,IF($AK$11=12,Z20,IF(AND($AK$11&lt;&gt;0,$AK$11&lt;12),Z20/$AK$11*12,IF($AK$11=0,L20*10000/10671,0))))</f>
        <v>24000</v>
      </c>
      <c r="V20" s="328"/>
      <c r="W20" s="328"/>
      <c r="X20" s="328"/>
      <c r="Y20" s="328"/>
      <c r="Z20" s="378">
        <v>6000</v>
      </c>
      <c r="AA20" s="378"/>
      <c r="AB20" s="378"/>
      <c r="AC20" s="378"/>
      <c r="AD20" s="378"/>
      <c r="AE20" s="378"/>
      <c r="AF20" s="378"/>
      <c r="AG20" s="378"/>
      <c r="AH20" s="378"/>
      <c r="AI20" s="328">
        <f t="shared" si="0"/>
        <v>56000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40000</v>
      </c>
      <c r="M21" s="377"/>
      <c r="N21" s="377"/>
      <c r="O21" s="377"/>
      <c r="P21" s="377"/>
      <c r="Q21" s="378">
        <v>40000</v>
      </c>
      <c r="R21" s="378"/>
      <c r="S21" s="378"/>
      <c r="T21" s="378"/>
      <c r="U21" s="328">
        <f t="shared" si="1"/>
        <v>24000</v>
      </c>
      <c r="V21" s="328"/>
      <c r="W21" s="328"/>
      <c r="X21" s="328"/>
      <c r="Y21" s="328"/>
      <c r="Z21" s="378">
        <v>6000</v>
      </c>
      <c r="AA21" s="378"/>
      <c r="AB21" s="378"/>
      <c r="AC21" s="378"/>
      <c r="AD21" s="378"/>
      <c r="AE21" s="378"/>
      <c r="AF21" s="378"/>
      <c r="AG21" s="378"/>
      <c r="AH21" s="378"/>
      <c r="AI21" s="328">
        <f t="shared" si="0"/>
        <v>16000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60000</v>
      </c>
      <c r="M22" s="377"/>
      <c r="N22" s="377"/>
      <c r="O22" s="377"/>
      <c r="P22" s="377"/>
      <c r="Q22" s="378">
        <v>60000</v>
      </c>
      <c r="R22" s="378"/>
      <c r="S22" s="378"/>
      <c r="T22" s="378"/>
      <c r="U22" s="328">
        <f t="shared" si="1"/>
        <v>120000</v>
      </c>
      <c r="V22" s="328"/>
      <c r="W22" s="328"/>
      <c r="X22" s="328"/>
      <c r="Y22" s="328"/>
      <c r="Z22" s="378">
        <v>30000</v>
      </c>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280000</v>
      </c>
      <c r="M28" s="328"/>
      <c r="N28" s="328"/>
      <c r="O28" s="328"/>
      <c r="P28" s="328"/>
      <c r="Q28" s="328">
        <f>SUM(Q19:T27)</f>
        <v>280000</v>
      </c>
      <c r="R28" s="328"/>
      <c r="S28" s="328"/>
      <c r="T28" s="328"/>
      <c r="U28" s="328">
        <f>SUM(U19:Y27)</f>
        <v>288000</v>
      </c>
      <c r="V28" s="328"/>
      <c r="W28" s="328"/>
      <c r="X28" s="328"/>
      <c r="Y28" s="328"/>
      <c r="Z28" s="328">
        <f>SUM(Z19:AC27)</f>
        <v>72000</v>
      </c>
      <c r="AA28" s="328"/>
      <c r="AB28" s="328"/>
      <c r="AC28" s="328"/>
      <c r="AD28" s="328">
        <f>SUM(AD19:AH27)</f>
        <v>0</v>
      </c>
      <c r="AE28" s="328"/>
      <c r="AF28" s="328"/>
      <c r="AG28" s="328"/>
      <c r="AH28" s="328"/>
      <c r="AI28" s="328">
        <f>SUM(AI19:AM27)</f>
        <v>72000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qB4wjbr8jmEmaos7WAwiUP8Cab53bZQf2b7XiWlNXzM88vNgHedPxwQrpTEp/Wl/kBB+NtbmcuJ2UgYGWTd5aw==" saltValue="J5De3qHN9Fw3Mxj8MpY0q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6" priority="1" operator="containsText" text="その他">
      <formula>NOT(ISERROR(SEARCH("その他",A19)))</formula>
    </cfRule>
  </conditionalFormatting>
  <conditionalFormatting sqref="E19:E27">
    <cfRule type="containsText" dxfId="25" priority="4" operator="containsText" text="その他">
      <formula>NOT(ISERROR(SEARCH("その他",E19)))</formula>
    </cfRule>
  </conditionalFormatting>
  <conditionalFormatting sqref="Z19:AC28">
    <cfRule type="expression" dxfId="24" priority="3">
      <formula>OR($AK$11=0,$AK$13&lt;&gt;"")</formula>
    </cfRule>
  </conditionalFormatting>
  <dataValidations count="9">
    <dataValidation type="whole" allowBlank="1" showInputMessage="1" showErrorMessage="1" error="所要額が1,000円未満の場合は申請できません。" sqref="AH15:AL15" xr:uid="{58F0DFFB-1BD7-4B41-902C-F3D6DCA5F9D6}">
      <formula1>1000</formula1>
      <formula2>1E+28</formula2>
    </dataValidation>
    <dataValidation type="list" allowBlank="1" showInputMessage="1" showErrorMessage="1" sqref="O5:AK5" xr:uid="{2BE640BD-859E-4C46-8DF5-9C5EAC3970C5}">
      <formula1>ユニット</formula1>
    </dataValidation>
    <dataValidation type="list" allowBlank="1" showInputMessage="1" showErrorMessage="1" sqref="A105:A106 AK13:AM13" xr:uid="{5259B6C1-1CF7-4A47-ABDB-7019C904659C}">
      <formula1>"○"</formula1>
    </dataValidation>
    <dataValidation type="textLength" imeMode="disabled" operator="equal" allowBlank="1" showInputMessage="1" showErrorMessage="1" errorTitle="事業所番号" error="10桁で入力してください。" sqref="AG4:AM4" xr:uid="{3661F73C-EC1B-4FDF-B65D-25BFE58342B2}">
      <formula1>10</formula1>
    </dataValidation>
    <dataValidation imeMode="off" allowBlank="1" showInputMessage="1" showErrorMessage="1" sqref="Q7:R7 T7:V7 AC9:AM9 P9:Y9" xr:uid="{5D2B2A98-9F1D-469F-AACF-ACD3EAF82BE1}"/>
    <dataValidation imeMode="fullKatakana" allowBlank="1" showInputMessage="1" showErrorMessage="1" sqref="L3:AF3" xr:uid="{813CB958-869B-48B0-B069-76FABA4A180C}"/>
    <dataValidation type="list" allowBlank="1" showInputMessage="1" showErrorMessage="1" sqref="O6:AK6" xr:uid="{90E7B2A7-488A-417C-8C38-C73DC1649DCB}">
      <formula1>INDIRECT(O5)</formula1>
    </dataValidation>
    <dataValidation type="list" allowBlank="1" showInputMessage="1" showErrorMessage="1" sqref="O14:AM14" xr:uid="{5C16A3B7-C88B-43C0-909D-7CD99AA7B778}">
      <formula1>$BK$14:$BK$16</formula1>
    </dataValidation>
    <dataValidation type="list" imeMode="disabled" allowBlank="1" showInputMessage="1" showErrorMessage="1" sqref="A32:A100" xr:uid="{9A1AF4A2-8712-4D8F-9F17-AE67876AE2B0}">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093DE1C-C2CB-4DEB-8320-456D9ACDC79A}">
          <x14:formula1>
            <xm:f>Vlookup!$G$1:$G$36</xm:f>
          </x14:formula1>
          <xm:sqref>L11:S11</xm:sqref>
        </x14:dataValidation>
        <x14:dataValidation type="list" allowBlank="1" showInputMessage="1" showErrorMessage="1" xr:uid="{5FA993DF-2A37-47F6-A96F-F197343A4D43}">
          <x14:formula1>
            <xm:f>プルダウン!$A$12:$A$17</xm:f>
          </x14:formula1>
          <xm:sqref>A19:D27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0" width="2.25" style="30"/>
    <col min="61" max="61" width="2.125" style="30" customWidth="1"/>
    <col min="62" max="62" width="2.25" style="30"/>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370</v>
      </c>
      <c r="M4" s="283"/>
      <c r="N4" s="283"/>
      <c r="O4" s="283"/>
      <c r="P4" s="283"/>
      <c r="Q4" s="283"/>
      <c r="R4" s="283"/>
      <c r="S4" s="283"/>
      <c r="T4" s="283"/>
      <c r="U4" s="283"/>
      <c r="V4" s="283"/>
      <c r="W4" s="283"/>
      <c r="X4" s="283"/>
      <c r="Y4" s="283"/>
      <c r="Z4" s="283"/>
      <c r="AA4" s="283"/>
      <c r="AB4" s="283"/>
      <c r="AC4" s="283"/>
      <c r="AD4" s="283"/>
      <c r="AE4" s="283"/>
      <c r="AF4" s="319"/>
      <c r="AG4" s="320" t="s">
        <v>327</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274</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220</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4</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840000</v>
      </c>
      <c r="O15" s="303"/>
      <c r="P15" s="303"/>
      <c r="Q15" s="303"/>
      <c r="R15" s="303"/>
      <c r="S15" s="58" t="s">
        <v>182</v>
      </c>
      <c r="T15" s="299" t="s">
        <v>180</v>
      </c>
      <c r="U15" s="300"/>
      <c r="V15" s="300"/>
      <c r="W15" s="300"/>
      <c r="X15" s="304">
        <f>ROUNDDOWN($AI$28/1000,0)*1000</f>
        <v>60000</v>
      </c>
      <c r="Y15" s="305"/>
      <c r="Z15" s="305"/>
      <c r="AA15" s="305"/>
      <c r="AB15" s="305"/>
      <c r="AC15" s="58" t="s">
        <v>182</v>
      </c>
      <c r="AD15" s="299" t="s">
        <v>16</v>
      </c>
      <c r="AE15" s="300"/>
      <c r="AF15" s="300"/>
      <c r="AG15" s="300"/>
      <c r="AH15" s="388">
        <f>IF(AND(N15-E15&gt;0,X15-E15&gt;0),MIN(N15-E15,X15-E15),0)</f>
        <v>60000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320000</v>
      </c>
      <c r="M19" s="377"/>
      <c r="N19" s="377"/>
      <c r="O19" s="377"/>
      <c r="P19" s="377"/>
      <c r="Q19" s="378">
        <v>320000</v>
      </c>
      <c r="R19" s="378"/>
      <c r="S19" s="378"/>
      <c r="T19" s="378"/>
      <c r="U19" s="328">
        <f>IF($AK$13&lt;&gt;"",L19*10000/10671,IF($AK$11=12,Z19,IF(AND($AK$11&lt;&gt;0,$AK$11&lt;12),Z19/$AK$11*12,IF($AK$11=0,L19*10000/10671,0))))</f>
        <v>300000</v>
      </c>
      <c r="V19" s="328"/>
      <c r="W19" s="328"/>
      <c r="X19" s="328"/>
      <c r="Y19" s="328"/>
      <c r="Z19" s="378">
        <v>100000</v>
      </c>
      <c r="AA19" s="378"/>
      <c r="AB19" s="378"/>
      <c r="AC19" s="378"/>
      <c r="AD19" s="378"/>
      <c r="AE19" s="378"/>
      <c r="AF19" s="378"/>
      <c r="AG19" s="378"/>
      <c r="AH19" s="378"/>
      <c r="AI19" s="328">
        <f t="shared" ref="AI19:AI27" si="0">IF(L19-U19-AD19&lt;0,0,L19-U19-AD19)</f>
        <v>20000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190000</v>
      </c>
      <c r="M20" s="377"/>
      <c r="N20" s="377"/>
      <c r="O20" s="377"/>
      <c r="P20" s="377"/>
      <c r="Q20" s="378">
        <v>190000</v>
      </c>
      <c r="R20" s="378"/>
      <c r="S20" s="378"/>
      <c r="T20" s="378"/>
      <c r="U20" s="328">
        <f t="shared" ref="U20:U27" si="1">IF($AK$13&lt;&gt;"",L20*10000/10671,IF($AK$11=12,Z20,IF(AND($AK$11&lt;&gt;0,$AK$11&lt;12),Z20/$AK$11*12,IF($AK$11=0,L20*10000/10671,0))))</f>
        <v>180000</v>
      </c>
      <c r="V20" s="328"/>
      <c r="W20" s="328"/>
      <c r="X20" s="328"/>
      <c r="Y20" s="328"/>
      <c r="Z20" s="378">
        <v>60000</v>
      </c>
      <c r="AA20" s="378"/>
      <c r="AB20" s="378"/>
      <c r="AC20" s="378"/>
      <c r="AD20" s="378"/>
      <c r="AE20" s="378"/>
      <c r="AF20" s="378"/>
      <c r="AG20" s="378"/>
      <c r="AH20" s="378"/>
      <c r="AI20" s="328">
        <f t="shared" si="0"/>
        <v>10000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140000</v>
      </c>
      <c r="M21" s="377"/>
      <c r="N21" s="377"/>
      <c r="O21" s="377"/>
      <c r="P21" s="377"/>
      <c r="Q21" s="378">
        <v>140000</v>
      </c>
      <c r="R21" s="378"/>
      <c r="S21" s="378"/>
      <c r="T21" s="378"/>
      <c r="U21" s="328">
        <f t="shared" si="1"/>
        <v>120000</v>
      </c>
      <c r="V21" s="328"/>
      <c r="W21" s="328"/>
      <c r="X21" s="328"/>
      <c r="Y21" s="328"/>
      <c r="Z21" s="378">
        <v>40000</v>
      </c>
      <c r="AA21" s="378"/>
      <c r="AB21" s="378"/>
      <c r="AC21" s="378"/>
      <c r="AD21" s="378"/>
      <c r="AE21" s="378"/>
      <c r="AF21" s="378"/>
      <c r="AG21" s="378"/>
      <c r="AH21" s="378"/>
      <c r="AI21" s="328">
        <f t="shared" si="0"/>
        <v>20000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250000</v>
      </c>
      <c r="M22" s="377"/>
      <c r="N22" s="377"/>
      <c r="O22" s="377"/>
      <c r="P22" s="377"/>
      <c r="Q22" s="378">
        <v>250000</v>
      </c>
      <c r="R22" s="378"/>
      <c r="S22" s="378"/>
      <c r="T22" s="378"/>
      <c r="U22" s="328">
        <f t="shared" si="1"/>
        <v>240000</v>
      </c>
      <c r="V22" s="328"/>
      <c r="W22" s="328"/>
      <c r="X22" s="328"/>
      <c r="Y22" s="328"/>
      <c r="Z22" s="378">
        <v>80000</v>
      </c>
      <c r="AA22" s="378"/>
      <c r="AB22" s="378"/>
      <c r="AC22" s="378"/>
      <c r="AD22" s="378"/>
      <c r="AE22" s="378"/>
      <c r="AF22" s="378"/>
      <c r="AG22" s="378"/>
      <c r="AH22" s="378"/>
      <c r="AI22" s="328">
        <f t="shared" si="0"/>
        <v>10000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900000</v>
      </c>
      <c r="M28" s="328"/>
      <c r="N28" s="328"/>
      <c r="O28" s="328"/>
      <c r="P28" s="328"/>
      <c r="Q28" s="328">
        <f>SUM(Q19:T27)</f>
        <v>900000</v>
      </c>
      <c r="R28" s="328"/>
      <c r="S28" s="328"/>
      <c r="T28" s="328"/>
      <c r="U28" s="328">
        <f>SUM(U19:Y27)</f>
        <v>840000</v>
      </c>
      <c r="V28" s="328"/>
      <c r="W28" s="328"/>
      <c r="X28" s="328"/>
      <c r="Y28" s="328"/>
      <c r="Z28" s="328">
        <f>SUM(Z19:AC27)</f>
        <v>280000</v>
      </c>
      <c r="AA28" s="328"/>
      <c r="AB28" s="328"/>
      <c r="AC28" s="328"/>
      <c r="AD28" s="328">
        <f>SUM(AD19:AH27)</f>
        <v>0</v>
      </c>
      <c r="AE28" s="328"/>
      <c r="AF28" s="328"/>
      <c r="AG28" s="328"/>
      <c r="AH28" s="328"/>
      <c r="AI28" s="328">
        <f>SUM(AI19:AM27)</f>
        <v>60000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RFIGfgkMMKtsb+89rQf1TT1D6AUPMGteGAfKMoQqzSS0t2bJZAdqCvZ+gF/4KL99n5iqnt6tngBDaGhxG5Z+XA==" saltValue="qvOPiMcHV8lcIUg9wmTmI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3" priority="1" operator="containsText" text="その他">
      <formula>NOT(ISERROR(SEARCH("その他",A19)))</formula>
    </cfRule>
  </conditionalFormatting>
  <conditionalFormatting sqref="E19:E27">
    <cfRule type="containsText" dxfId="22" priority="4" operator="containsText" text="その他">
      <formula>NOT(ISERROR(SEARCH("その他",E19)))</formula>
    </cfRule>
  </conditionalFormatting>
  <conditionalFormatting sqref="Z19:AC28">
    <cfRule type="expression" dxfId="21" priority="3">
      <formula>OR($AK$11=0,$AK$13&lt;&gt;"")</formula>
    </cfRule>
  </conditionalFormatting>
  <dataValidations count="9">
    <dataValidation type="list" allowBlank="1" showInputMessage="1" showErrorMessage="1" sqref="O6:AK6" xr:uid="{EA8C8693-B80C-4C5D-8349-843E9C729D59}">
      <formula1>INDIRECT(O5)</formula1>
    </dataValidation>
    <dataValidation imeMode="fullKatakana" allowBlank="1" showInputMessage="1" showErrorMessage="1" sqref="L3:AF3" xr:uid="{2A83851E-F0ED-48D1-B7D5-D645D83D9744}"/>
    <dataValidation imeMode="off" allowBlank="1" showInputMessage="1" showErrorMessage="1" sqref="Q7:R7 T7:V7 AC9:AM9 P9:Y9" xr:uid="{CB66C44F-3F56-459F-9CB9-D7A61DF87F12}"/>
    <dataValidation type="textLength" imeMode="disabled" operator="equal" allowBlank="1" showInputMessage="1" showErrorMessage="1" errorTitle="事業所番号" error="10桁で入力してください。" sqref="AG4:AM4" xr:uid="{E6F16DE4-AAC6-4C69-B522-D09F94ED9058}">
      <formula1>10</formula1>
    </dataValidation>
    <dataValidation type="list" allowBlank="1" showInputMessage="1" showErrorMessage="1" sqref="A105:A106 AK13:AM13" xr:uid="{AEAA8D63-927F-4303-9BD4-4A64ADE1C4B9}">
      <formula1>"○"</formula1>
    </dataValidation>
    <dataValidation type="list" allowBlank="1" showInputMessage="1" showErrorMessage="1" sqref="O5:AK5" xr:uid="{5AA4FE52-C0DA-4DCD-91A6-14E05F529DDE}">
      <formula1>ユニット</formula1>
    </dataValidation>
    <dataValidation type="whole" allowBlank="1" showInputMessage="1" showErrorMessage="1" error="所要額が1,000円未満の場合は申請できません。" sqref="AH15:AL15" xr:uid="{632E41BA-B5A4-4AA6-A780-8BFDB9AA0743}">
      <formula1>1000</formula1>
      <formula2>1E+28</formula2>
    </dataValidation>
    <dataValidation type="list" allowBlank="1" showInputMessage="1" showErrorMessage="1" sqref="O14:AM14" xr:uid="{5D956376-A769-4325-B6E0-99D5B52EDC45}">
      <formula1>$BK$14:$BK$16</formula1>
    </dataValidation>
    <dataValidation type="list" imeMode="disabled" allowBlank="1" showInputMessage="1" showErrorMessage="1" sqref="A32:A100" xr:uid="{3DCAF610-73D3-49A0-979C-514277EEBBB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110CF66-85B9-4ECC-86A9-6CD498C90AED}">
          <x14:formula1>
            <xm:f>Vlookup!$G$1:$G$36</xm:f>
          </x14:formula1>
          <xm:sqref>L11:S11</xm:sqref>
        </x14:dataValidation>
        <x14:dataValidation type="list" allowBlank="1" showInputMessage="1" showErrorMessage="1" xr:uid="{4EF8D07E-4EEC-4BD9-847A-0F90948A9939}">
          <x14:formula1>
            <xm:f>プルダウン!$A$12:$A$17</xm:f>
          </x14:formula1>
          <xm:sqref>A19:D27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L63"/>
  <sheetViews>
    <sheetView showGridLines="0" view="pageBreakPreview" zoomScale="85" zoomScaleNormal="120" zoomScaleSheetLayoutView="85" zoomScalePageLayoutView="130" workbookViewId="0">
      <selection activeCell="O35" sqref="O35"/>
    </sheetView>
  </sheetViews>
  <sheetFormatPr defaultColWidth="2.25" defaultRowHeight="12" x14ac:dyDescent="0.15"/>
  <cols>
    <col min="1" max="14" width="3.375" style="54" customWidth="1"/>
    <col min="15" max="17" width="2.375" style="54" customWidth="1"/>
    <col min="18" max="19" width="3.375" style="54" customWidth="1"/>
    <col min="20" max="20" width="2.25" style="54"/>
    <col min="21" max="28" width="2.75" style="54" customWidth="1"/>
    <col min="29" max="16384" width="2.25" style="54"/>
  </cols>
  <sheetData>
    <row r="1" spans="1:38" ht="13.5" customHeight="1" x14ac:dyDescent="0.15">
      <c r="A1" s="75" t="s">
        <v>153</v>
      </c>
      <c r="C1" s="55"/>
      <c r="D1" s="55"/>
    </row>
    <row r="2" spans="1:38" ht="8.25" customHeight="1" x14ac:dyDescent="0.15">
      <c r="A2" s="75"/>
      <c r="C2" s="55"/>
      <c r="D2" s="55"/>
    </row>
    <row r="3" spans="1:38" ht="18" hidden="1" customHeight="1" x14ac:dyDescent="0.15">
      <c r="A3" s="183" t="s">
        <v>163</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row>
    <row r="4" spans="1:38" ht="18" hidden="1" customHeight="1" x14ac:dyDescent="0.15">
      <c r="A4" s="183" t="s">
        <v>165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row>
    <row r="5" spans="1:38" ht="8.25" hidden="1" customHeight="1" x14ac:dyDescent="0.1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row>
    <row r="6" spans="1:38" hidden="1" x14ac:dyDescent="0.15">
      <c r="C6" s="55"/>
      <c r="D6" s="55"/>
      <c r="S6" s="76" t="s">
        <v>44</v>
      </c>
      <c r="T6" s="248">
        <v>4</v>
      </c>
      <c r="U6" s="248"/>
      <c r="V6" s="55" t="s">
        <v>4</v>
      </c>
      <c r="W6" s="184"/>
      <c r="X6" s="184"/>
      <c r="Y6" s="55" t="s">
        <v>3</v>
      </c>
      <c r="Z6" s="184"/>
      <c r="AA6" s="184"/>
      <c r="AB6" s="55" t="s">
        <v>2</v>
      </c>
    </row>
    <row r="7" spans="1:38" ht="18" hidden="1" customHeight="1" x14ac:dyDescent="0.15">
      <c r="A7" s="183" t="s">
        <v>156</v>
      </c>
      <c r="B7" s="183"/>
      <c r="C7" s="183"/>
      <c r="D7" s="183"/>
      <c r="E7" s="183"/>
      <c r="F7" s="183"/>
      <c r="G7" s="183"/>
      <c r="I7" s="54" t="s">
        <v>1</v>
      </c>
    </row>
    <row r="8" spans="1:38" ht="8.25" hidden="1" customHeight="1" x14ac:dyDescent="0.15">
      <c r="C8" s="55"/>
      <c r="D8" s="55"/>
    </row>
    <row r="9" spans="1:38" hidden="1" x14ac:dyDescent="0.15">
      <c r="A9" s="54" t="s">
        <v>14</v>
      </c>
      <c r="C9" s="55"/>
      <c r="D9" s="55"/>
    </row>
    <row r="10" spans="1:38" ht="11.25" customHeight="1" thickBot="1" x14ac:dyDescent="0.2">
      <c r="C10" s="55"/>
      <c r="D10" s="55"/>
    </row>
    <row r="11" spans="1:38" ht="13.5" customHeight="1" x14ac:dyDescent="0.15">
      <c r="A11" s="237" t="s">
        <v>32</v>
      </c>
      <c r="B11" s="233" t="s">
        <v>5</v>
      </c>
      <c r="C11" s="233"/>
      <c r="D11" s="233"/>
      <c r="E11" s="251"/>
      <c r="F11" s="251"/>
      <c r="G11" s="251"/>
      <c r="H11" s="251"/>
      <c r="I11" s="251"/>
      <c r="J11" s="251"/>
      <c r="K11" s="251"/>
      <c r="L11" s="251"/>
      <c r="M11" s="251"/>
      <c r="N11" s="251"/>
      <c r="O11" s="251"/>
      <c r="P11" s="251"/>
      <c r="Q11" s="251"/>
      <c r="R11" s="251"/>
      <c r="S11" s="251"/>
      <c r="T11" s="251"/>
      <c r="U11" s="251"/>
      <c r="V11" s="251"/>
      <c r="W11" s="251"/>
      <c r="X11" s="251"/>
      <c r="Y11" s="251"/>
      <c r="Z11" s="251"/>
      <c r="AA11" s="251"/>
      <c r="AB11" s="252"/>
    </row>
    <row r="12" spans="1:38" ht="32.25" customHeight="1" x14ac:dyDescent="0.15">
      <c r="A12" s="238"/>
      <c r="B12" s="234" t="s">
        <v>178</v>
      </c>
      <c r="C12" s="234"/>
      <c r="D12" s="234"/>
      <c r="E12" s="249" t="s">
        <v>340</v>
      </c>
      <c r="F12" s="249"/>
      <c r="G12" s="249"/>
      <c r="H12" s="249"/>
      <c r="I12" s="249"/>
      <c r="J12" s="249"/>
      <c r="K12" s="249"/>
      <c r="L12" s="249"/>
      <c r="M12" s="249"/>
      <c r="N12" s="249"/>
      <c r="O12" s="249"/>
      <c r="P12" s="249"/>
      <c r="Q12" s="249"/>
      <c r="R12" s="249"/>
      <c r="S12" s="249"/>
      <c r="T12" s="249"/>
      <c r="U12" s="249"/>
      <c r="V12" s="249"/>
      <c r="W12" s="249"/>
      <c r="X12" s="249"/>
      <c r="Y12" s="249"/>
      <c r="Z12" s="249"/>
      <c r="AA12" s="249"/>
      <c r="AB12" s="250"/>
    </row>
    <row r="13" spans="1:38" ht="13.5" customHeight="1" x14ac:dyDescent="0.15">
      <c r="A13" s="238"/>
      <c r="B13" s="240" t="s">
        <v>33</v>
      </c>
      <c r="C13" s="240"/>
      <c r="D13" s="241"/>
      <c r="E13" s="78" t="s">
        <v>6</v>
      </c>
      <c r="F13" s="78"/>
      <c r="G13" s="78"/>
      <c r="H13" s="266">
        <v>900</v>
      </c>
      <c r="I13" s="266"/>
      <c r="J13" s="79" t="s">
        <v>194</v>
      </c>
      <c r="K13" s="267" t="s">
        <v>329</v>
      </c>
      <c r="L13" s="268"/>
      <c r="M13" s="268"/>
      <c r="N13" s="78" t="s">
        <v>8</v>
      </c>
      <c r="O13" s="78"/>
      <c r="P13" s="78"/>
      <c r="Q13" s="78"/>
      <c r="R13" s="78"/>
      <c r="S13" s="78"/>
      <c r="T13" s="78"/>
      <c r="U13" s="78"/>
      <c r="V13" s="78"/>
      <c r="W13" s="78"/>
      <c r="X13" s="78"/>
      <c r="Y13" s="78"/>
      <c r="Z13" s="78"/>
      <c r="AA13" s="78"/>
      <c r="AB13" s="80"/>
    </row>
    <row r="14" spans="1:38" ht="33" customHeight="1" x14ac:dyDescent="0.15">
      <c r="A14" s="238"/>
      <c r="B14" s="242"/>
      <c r="C14" s="242"/>
      <c r="D14" s="243"/>
      <c r="E14" s="253" t="s">
        <v>341</v>
      </c>
      <c r="F14" s="254"/>
      <c r="G14" s="254"/>
      <c r="H14" s="254"/>
      <c r="I14" s="254"/>
      <c r="J14" s="254"/>
      <c r="K14" s="254"/>
      <c r="L14" s="254"/>
      <c r="M14" s="254"/>
      <c r="N14" s="254"/>
      <c r="O14" s="254"/>
      <c r="P14" s="254"/>
      <c r="Q14" s="254"/>
      <c r="R14" s="254"/>
      <c r="S14" s="254"/>
      <c r="T14" s="254"/>
      <c r="U14" s="254"/>
      <c r="V14" s="254"/>
      <c r="W14" s="254"/>
      <c r="X14" s="254"/>
      <c r="Y14" s="254"/>
      <c r="Z14" s="254"/>
      <c r="AA14" s="254"/>
      <c r="AB14" s="255"/>
    </row>
    <row r="15" spans="1:38" ht="26.25" customHeight="1" x14ac:dyDescent="0.15">
      <c r="A15" s="238"/>
      <c r="B15" s="230" t="s">
        <v>9</v>
      </c>
      <c r="C15" s="230"/>
      <c r="D15" s="230"/>
      <c r="E15" s="230"/>
      <c r="F15" s="230"/>
      <c r="G15" s="230"/>
      <c r="H15" s="230"/>
      <c r="I15" s="244"/>
      <c r="J15" s="229" t="s">
        <v>10</v>
      </c>
      <c r="K15" s="230"/>
      <c r="L15" s="230"/>
      <c r="M15" s="260" t="s">
        <v>331</v>
      </c>
      <c r="N15" s="260"/>
      <c r="O15" s="260"/>
      <c r="P15" s="260"/>
      <c r="Q15" s="261"/>
      <c r="R15" s="229" t="s">
        <v>34</v>
      </c>
      <c r="S15" s="230"/>
      <c r="T15" s="230"/>
      <c r="U15" s="265"/>
      <c r="V15" s="258"/>
      <c r="W15" s="258"/>
      <c r="X15" s="258"/>
      <c r="Y15" s="258"/>
      <c r="Z15" s="258"/>
      <c r="AA15" s="258"/>
      <c r="AB15" s="264"/>
    </row>
    <row r="16" spans="1:38" ht="26.25" customHeight="1" x14ac:dyDescent="0.15">
      <c r="A16" s="238"/>
      <c r="B16" s="230" t="s">
        <v>11</v>
      </c>
      <c r="C16" s="230"/>
      <c r="D16" s="230"/>
      <c r="E16" s="230"/>
      <c r="F16" s="230"/>
      <c r="G16" s="230"/>
      <c r="H16" s="230"/>
      <c r="I16" s="244"/>
      <c r="J16" s="229" t="s">
        <v>12</v>
      </c>
      <c r="K16" s="230"/>
      <c r="L16" s="230"/>
      <c r="M16" s="258" t="s">
        <v>342</v>
      </c>
      <c r="N16" s="258"/>
      <c r="O16" s="258"/>
      <c r="P16" s="258"/>
      <c r="Q16" s="259"/>
      <c r="R16" s="229" t="s">
        <v>13</v>
      </c>
      <c r="S16" s="230"/>
      <c r="T16" s="230"/>
      <c r="U16" s="258" t="s">
        <v>343</v>
      </c>
      <c r="V16" s="258"/>
      <c r="W16" s="258"/>
      <c r="X16" s="258"/>
      <c r="Y16" s="258"/>
      <c r="Z16" s="258"/>
      <c r="AA16" s="258"/>
      <c r="AB16" s="264"/>
    </row>
    <row r="17" spans="1:38" ht="26.25" customHeight="1" thickBot="1" x14ac:dyDescent="0.2">
      <c r="A17" s="239"/>
      <c r="B17" s="232" t="s">
        <v>15</v>
      </c>
      <c r="C17" s="232"/>
      <c r="D17" s="232"/>
      <c r="E17" s="232"/>
      <c r="F17" s="232"/>
      <c r="G17" s="232"/>
      <c r="H17" s="232"/>
      <c r="I17" s="245"/>
      <c r="J17" s="231" t="s">
        <v>12</v>
      </c>
      <c r="K17" s="232"/>
      <c r="L17" s="232"/>
      <c r="M17" s="256" t="s">
        <v>344</v>
      </c>
      <c r="N17" s="256"/>
      <c r="O17" s="256"/>
      <c r="P17" s="256"/>
      <c r="Q17" s="257"/>
      <c r="R17" s="231" t="s">
        <v>13</v>
      </c>
      <c r="S17" s="232"/>
      <c r="T17" s="232"/>
      <c r="U17" s="262" t="s">
        <v>345</v>
      </c>
      <c r="V17" s="262"/>
      <c r="W17" s="262"/>
      <c r="X17" s="262"/>
      <c r="Y17" s="262"/>
      <c r="Z17" s="262"/>
      <c r="AA17" s="262"/>
      <c r="AB17" s="263"/>
    </row>
    <row r="18" spans="1:38" ht="18.75" customHeight="1" x14ac:dyDescent="0.15">
      <c r="A18" s="81"/>
      <c r="C18" s="55"/>
      <c r="D18" s="55"/>
    </row>
    <row r="19" spans="1:38" ht="18.75" customHeight="1" thickBot="1" x14ac:dyDescent="0.2">
      <c r="A19" s="54" t="s">
        <v>155</v>
      </c>
      <c r="C19" s="55"/>
      <c r="D19" s="55"/>
    </row>
    <row r="20" spans="1:38" ht="29.25" customHeight="1" thickBot="1" x14ac:dyDescent="0.2">
      <c r="A20" s="201" t="s">
        <v>81</v>
      </c>
      <c r="B20" s="202"/>
      <c r="C20" s="202"/>
      <c r="D20" s="202"/>
      <c r="E20" s="202"/>
      <c r="F20" s="202"/>
      <c r="G20" s="202"/>
      <c r="H20" s="202"/>
      <c r="I20" s="202"/>
      <c r="J20" s="202"/>
      <c r="K20" s="202"/>
      <c r="L20" s="202"/>
      <c r="M20" s="202"/>
      <c r="N20" s="202"/>
      <c r="O20" s="202"/>
      <c r="P20" s="202"/>
      <c r="Q20" s="202"/>
      <c r="R20" s="202"/>
      <c r="S20" s="203"/>
      <c r="T20" s="235">
        <f ca="1">SUM(T32,T45,T58)</f>
        <v>30</v>
      </c>
      <c r="U20" s="236"/>
      <c r="V20" s="195" t="s">
        <v>17</v>
      </c>
      <c r="W20" s="196"/>
      <c r="X20" s="246">
        <f ca="1">SUM(X32,X45,X58)</f>
        <v>3776000</v>
      </c>
      <c r="Y20" s="247"/>
      <c r="Z20" s="247"/>
      <c r="AA20" s="247"/>
      <c r="AB20" s="82" t="s">
        <v>82</v>
      </c>
    </row>
    <row r="21" spans="1:38" ht="15" customHeight="1" x14ac:dyDescent="0.15">
      <c r="A21" s="55"/>
      <c r="B21" s="55"/>
      <c r="C21" s="55"/>
      <c r="D21" s="55"/>
      <c r="E21" s="55"/>
      <c r="F21" s="55"/>
      <c r="G21" s="55"/>
      <c r="H21" s="55"/>
      <c r="I21" s="55"/>
      <c r="J21" s="55"/>
      <c r="K21" s="55"/>
      <c r="L21" s="55"/>
      <c r="M21" s="55"/>
      <c r="N21" s="55"/>
      <c r="O21" s="55"/>
      <c r="P21" s="55"/>
      <c r="Q21" s="55"/>
      <c r="R21" s="55"/>
      <c r="S21" s="55"/>
      <c r="T21" s="76"/>
      <c r="U21" s="76"/>
      <c r="V21" s="83"/>
      <c r="W21" s="83"/>
      <c r="X21" s="18"/>
      <c r="Y21" s="18"/>
      <c r="Z21" s="18"/>
      <c r="AA21" s="18"/>
      <c r="AB21" s="84"/>
    </row>
    <row r="22" spans="1:38" ht="18" customHeight="1" thickBot="1" x14ac:dyDescent="0.2">
      <c r="A22" s="54" t="s">
        <v>154</v>
      </c>
      <c r="G22" s="85"/>
    </row>
    <row r="23" spans="1:38" ht="21.75" customHeight="1" thickBot="1" x14ac:dyDescent="0.2">
      <c r="A23" s="201" t="s">
        <v>307</v>
      </c>
      <c r="B23" s="202"/>
      <c r="C23" s="202"/>
      <c r="D23" s="202"/>
      <c r="E23" s="202"/>
      <c r="F23" s="202"/>
      <c r="G23" s="202"/>
      <c r="H23" s="202"/>
      <c r="I23" s="202"/>
      <c r="J23" s="202"/>
      <c r="K23" s="202"/>
      <c r="L23" s="202"/>
      <c r="M23" s="202"/>
      <c r="N23" s="202"/>
      <c r="O23" s="202"/>
      <c r="P23" s="202"/>
      <c r="Q23" s="202"/>
      <c r="R23" s="202"/>
      <c r="S23" s="203"/>
      <c r="T23" s="214" t="s">
        <v>35</v>
      </c>
      <c r="U23" s="215"/>
      <c r="V23" s="215"/>
      <c r="W23" s="216"/>
      <c r="X23" s="217" t="s">
        <v>16</v>
      </c>
      <c r="Y23" s="217"/>
      <c r="Z23" s="217"/>
      <c r="AA23" s="217"/>
      <c r="AB23" s="218"/>
      <c r="AC23" s="219"/>
      <c r="AD23" s="219"/>
      <c r="AE23" s="219"/>
      <c r="AF23" s="219"/>
      <c r="AG23" s="220"/>
      <c r="AH23" s="220"/>
      <c r="AI23" s="220"/>
      <c r="AJ23" s="220"/>
      <c r="AK23" s="220"/>
      <c r="AL23" s="220"/>
    </row>
    <row r="24" spans="1:38" ht="17.25" customHeight="1" x14ac:dyDescent="0.15">
      <c r="A24" s="221" t="s">
        <v>53</v>
      </c>
      <c r="B24" s="86">
        <v>1</v>
      </c>
      <c r="C24" s="87" t="s">
        <v>257</v>
      </c>
      <c r="D24" s="87"/>
      <c r="E24" s="87"/>
      <c r="F24" s="87"/>
      <c r="G24" s="87"/>
      <c r="H24" s="87"/>
      <c r="I24" s="87"/>
      <c r="J24" s="87"/>
      <c r="K24" s="87"/>
      <c r="L24" s="87"/>
      <c r="M24" s="87"/>
      <c r="N24" s="87"/>
      <c r="O24" s="87"/>
      <c r="P24" s="87"/>
      <c r="Q24" s="87"/>
      <c r="R24" s="87"/>
      <c r="S24" s="88"/>
      <c r="T24" s="210">
        <f ca="1">COUNTIFS(申請額一覧!$G$7:$G$406,C24,申請額一覧!$L$7:$L$406,"&gt;0")</f>
        <v>2</v>
      </c>
      <c r="U24" s="211"/>
      <c r="V24" s="212" t="s">
        <v>17</v>
      </c>
      <c r="W24" s="213"/>
      <c r="X24" s="208">
        <f ca="1">SUMIF(申請額一覧!$G$7:$G$406,C24,申請額一覧!$L$7:$L$406)</f>
        <v>480000</v>
      </c>
      <c r="Y24" s="209"/>
      <c r="Z24" s="209"/>
      <c r="AA24" s="209"/>
      <c r="AB24" s="89" t="s">
        <v>82</v>
      </c>
      <c r="AC24" s="198"/>
      <c r="AD24" s="198"/>
      <c r="AE24" s="199"/>
      <c r="AF24" s="199"/>
      <c r="AG24" s="200"/>
      <c r="AH24" s="200"/>
      <c r="AI24" s="200"/>
      <c r="AJ24" s="200"/>
      <c r="AK24" s="75"/>
      <c r="AL24" s="75"/>
    </row>
    <row r="25" spans="1:38" ht="17.25" customHeight="1" x14ac:dyDescent="0.15">
      <c r="A25" s="222"/>
      <c r="B25" s="91">
        <v>2</v>
      </c>
      <c r="C25" s="92" t="s">
        <v>264</v>
      </c>
      <c r="D25" s="92"/>
      <c r="E25" s="92"/>
      <c r="F25" s="92"/>
      <c r="G25" s="92"/>
      <c r="H25" s="92"/>
      <c r="I25" s="92"/>
      <c r="J25" s="92"/>
      <c r="K25" s="92"/>
      <c r="L25" s="92"/>
      <c r="M25" s="92"/>
      <c r="N25" s="92"/>
      <c r="O25" s="92"/>
      <c r="P25" s="92"/>
      <c r="Q25" s="92"/>
      <c r="R25" s="92"/>
      <c r="S25" s="93"/>
      <c r="T25" s="210">
        <f ca="1">COUNTIFS(申請額一覧!$G$7:$G$406,C25,申請額一覧!$L$7:$L$406,"&gt;0")</f>
        <v>1</v>
      </c>
      <c r="U25" s="211"/>
      <c r="V25" s="212" t="s">
        <v>17</v>
      </c>
      <c r="W25" s="213"/>
      <c r="X25" s="208">
        <f ca="1">SUMIF(申請額一覧!$G$7:$G$406,C25,申請額一覧!$L$7:$L$406)</f>
        <v>280000</v>
      </c>
      <c r="Y25" s="209"/>
      <c r="Z25" s="209"/>
      <c r="AA25" s="209"/>
      <c r="AB25" s="89" t="s">
        <v>82</v>
      </c>
      <c r="AC25" s="198"/>
      <c r="AD25" s="198"/>
      <c r="AE25" s="199"/>
      <c r="AF25" s="199"/>
      <c r="AG25" s="200"/>
      <c r="AH25" s="200"/>
      <c r="AI25" s="200"/>
      <c r="AJ25" s="200"/>
      <c r="AK25" s="84"/>
      <c r="AL25" s="75"/>
    </row>
    <row r="26" spans="1:38" ht="17.25" customHeight="1" x14ac:dyDescent="0.15">
      <c r="A26" s="222"/>
      <c r="B26" s="86">
        <v>3</v>
      </c>
      <c r="C26" s="92" t="s">
        <v>271</v>
      </c>
      <c r="D26" s="92"/>
      <c r="E26" s="92"/>
      <c r="F26" s="92"/>
      <c r="G26" s="92"/>
      <c r="H26" s="92"/>
      <c r="I26" s="92"/>
      <c r="J26" s="92"/>
      <c r="K26" s="92"/>
      <c r="L26" s="92"/>
      <c r="M26" s="92"/>
      <c r="N26" s="92"/>
      <c r="O26" s="92"/>
      <c r="P26" s="92"/>
      <c r="Q26" s="92"/>
      <c r="R26" s="92"/>
      <c r="S26" s="93"/>
      <c r="T26" s="210">
        <f ca="1">COUNTIFS(申請額一覧!$G$7:$G$406,C26,申請額一覧!$L$7:$L$406,"&gt;0")</f>
        <v>1</v>
      </c>
      <c r="U26" s="211"/>
      <c r="V26" s="212" t="s">
        <v>17</v>
      </c>
      <c r="W26" s="213"/>
      <c r="X26" s="208">
        <f ca="1">SUMIF(申請額一覧!$G$7:$G$406,C26,申請額一覧!$L$7:$L$406)</f>
        <v>150000</v>
      </c>
      <c r="Y26" s="209"/>
      <c r="Z26" s="209"/>
      <c r="AA26" s="209"/>
      <c r="AB26" s="89" t="s">
        <v>82</v>
      </c>
      <c r="AC26" s="198"/>
      <c r="AD26" s="198"/>
      <c r="AE26" s="199"/>
      <c r="AF26" s="199"/>
      <c r="AG26" s="200"/>
      <c r="AH26" s="200"/>
      <c r="AI26" s="200"/>
      <c r="AJ26" s="200"/>
      <c r="AK26" s="84"/>
      <c r="AL26" s="75"/>
    </row>
    <row r="27" spans="1:38" ht="17.25" customHeight="1" x14ac:dyDescent="0.15">
      <c r="A27" s="222"/>
      <c r="B27" s="91">
        <v>4</v>
      </c>
      <c r="C27" s="92" t="s">
        <v>308</v>
      </c>
      <c r="D27" s="92"/>
      <c r="E27" s="92"/>
      <c r="F27" s="92"/>
      <c r="G27" s="92"/>
      <c r="H27" s="92"/>
      <c r="I27" s="92"/>
      <c r="J27" s="92"/>
      <c r="K27" s="92"/>
      <c r="L27" s="92"/>
      <c r="M27" s="92"/>
      <c r="N27" s="92"/>
      <c r="O27" s="92"/>
      <c r="P27" s="92"/>
      <c r="Q27" s="92"/>
      <c r="R27" s="92"/>
      <c r="S27" s="93"/>
      <c r="T27" s="210">
        <f ca="1">COUNTIFS(申請額一覧!$G$7:$G$406,C27,申請額一覧!$L$7:$L$406,"&gt;0")</f>
        <v>1</v>
      </c>
      <c r="U27" s="211"/>
      <c r="V27" s="212" t="s">
        <v>17</v>
      </c>
      <c r="W27" s="213"/>
      <c r="X27" s="208">
        <f ca="1">SUMIF(申請額一覧!$G$7:$G$406,C27,申請額一覧!$L$7:$L$406)</f>
        <v>20000</v>
      </c>
      <c r="Y27" s="209"/>
      <c r="Z27" s="209"/>
      <c r="AA27" s="209"/>
      <c r="AB27" s="89" t="s">
        <v>82</v>
      </c>
      <c r="AC27" s="198"/>
      <c r="AD27" s="198"/>
      <c r="AE27" s="199"/>
      <c r="AF27" s="199"/>
      <c r="AG27" s="200"/>
      <c r="AH27" s="200"/>
      <c r="AI27" s="200"/>
      <c r="AJ27" s="200"/>
      <c r="AK27" s="84"/>
      <c r="AL27" s="75"/>
    </row>
    <row r="28" spans="1:38" ht="17.25" customHeight="1" x14ac:dyDescent="0.15">
      <c r="A28" s="222"/>
      <c r="B28" s="86">
        <v>5</v>
      </c>
      <c r="C28" s="92" t="s">
        <v>278</v>
      </c>
      <c r="D28" s="92"/>
      <c r="E28" s="92"/>
      <c r="F28" s="92"/>
      <c r="G28" s="92"/>
      <c r="H28" s="92"/>
      <c r="I28" s="92"/>
      <c r="J28" s="92"/>
      <c r="K28" s="92"/>
      <c r="L28" s="92"/>
      <c r="M28" s="92"/>
      <c r="N28" s="92"/>
      <c r="O28" s="92"/>
      <c r="P28" s="92"/>
      <c r="Q28" s="92"/>
      <c r="R28" s="92"/>
      <c r="S28" s="93"/>
      <c r="T28" s="210">
        <f ca="1">COUNTIFS(申請額一覧!$G$7:$G$406,C28,申請額一覧!$L$7:$L$406,"&gt;0")</f>
        <v>1</v>
      </c>
      <c r="U28" s="211"/>
      <c r="V28" s="212" t="s">
        <v>17</v>
      </c>
      <c r="W28" s="213"/>
      <c r="X28" s="208">
        <f ca="1">SUMIF(申請額一覧!$G$7:$G$406,C28,申請額一覧!$L$7:$L$406)</f>
        <v>280000</v>
      </c>
      <c r="Y28" s="209"/>
      <c r="Z28" s="209"/>
      <c r="AA28" s="209"/>
      <c r="AB28" s="89" t="s">
        <v>82</v>
      </c>
      <c r="AC28" s="198"/>
      <c r="AD28" s="198"/>
      <c r="AE28" s="199"/>
      <c r="AF28" s="199"/>
      <c r="AG28" s="200"/>
      <c r="AH28" s="200"/>
      <c r="AI28" s="200"/>
      <c r="AJ28" s="200"/>
      <c r="AK28" s="84"/>
      <c r="AL28" s="75"/>
    </row>
    <row r="29" spans="1:38" ht="17.25" customHeight="1" x14ac:dyDescent="0.15">
      <c r="A29" s="222"/>
      <c r="B29" s="86">
        <v>6</v>
      </c>
      <c r="C29" s="92" t="s">
        <v>280</v>
      </c>
      <c r="D29" s="92"/>
      <c r="E29" s="92"/>
      <c r="F29" s="92"/>
      <c r="G29" s="92"/>
      <c r="H29" s="92"/>
      <c r="I29" s="92"/>
      <c r="J29" s="92"/>
      <c r="K29" s="92"/>
      <c r="L29" s="92"/>
      <c r="M29" s="92"/>
      <c r="N29" s="92"/>
      <c r="O29" s="92"/>
      <c r="P29" s="92"/>
      <c r="Q29" s="92"/>
      <c r="R29" s="92"/>
      <c r="S29" s="93"/>
      <c r="T29" s="210">
        <f ca="1">COUNTIFS(申請額一覧!$G$7:$G$406,C29,申請額一覧!$L$7:$L$406,"&gt;0")</f>
        <v>1</v>
      </c>
      <c r="U29" s="211"/>
      <c r="V29" s="212" t="s">
        <v>17</v>
      </c>
      <c r="W29" s="213"/>
      <c r="X29" s="208">
        <f ca="1">SUMIF(申請額一覧!$G$7:$G$406,C29,申請額一覧!$L$7:$L$406)</f>
        <v>100000</v>
      </c>
      <c r="Y29" s="209"/>
      <c r="Z29" s="209"/>
      <c r="AA29" s="209"/>
      <c r="AB29" s="89" t="s">
        <v>82</v>
      </c>
      <c r="AC29" s="198"/>
      <c r="AD29" s="198"/>
      <c r="AE29" s="199"/>
      <c r="AF29" s="199"/>
      <c r="AG29" s="200"/>
      <c r="AH29" s="200"/>
      <c r="AI29" s="200"/>
      <c r="AJ29" s="200"/>
      <c r="AK29" s="84"/>
      <c r="AL29" s="75"/>
    </row>
    <row r="30" spans="1:38" ht="17.25" customHeight="1" x14ac:dyDescent="0.15">
      <c r="A30" s="222"/>
      <c r="B30" s="91">
        <v>7</v>
      </c>
      <c r="C30" s="92" t="s">
        <v>309</v>
      </c>
      <c r="D30" s="92"/>
      <c r="E30" s="92"/>
      <c r="F30" s="92"/>
      <c r="G30" s="92"/>
      <c r="H30" s="92"/>
      <c r="I30" s="92"/>
      <c r="J30" s="92"/>
      <c r="K30" s="92"/>
      <c r="L30" s="92"/>
      <c r="M30" s="92"/>
      <c r="N30" s="92"/>
      <c r="O30" s="92"/>
      <c r="P30" s="92"/>
      <c r="Q30" s="92"/>
      <c r="R30" s="92"/>
      <c r="S30" s="93"/>
      <c r="T30" s="210">
        <f ca="1">COUNTIFS(申請額一覧!$G$7:$G$406,C30,申請額一覧!$L$7:$L$406,"&gt;0")</f>
        <v>1</v>
      </c>
      <c r="U30" s="211"/>
      <c r="V30" s="212" t="s">
        <v>17</v>
      </c>
      <c r="W30" s="213"/>
      <c r="X30" s="208">
        <f ca="1">SUMIF(申請額一覧!$G$7:$G$406,C30,申請額一覧!$L$7:$L$406)</f>
        <v>270000</v>
      </c>
      <c r="Y30" s="209"/>
      <c r="Z30" s="209"/>
      <c r="AA30" s="209"/>
      <c r="AB30" s="89" t="s">
        <v>82</v>
      </c>
      <c r="AC30" s="198"/>
      <c r="AD30" s="198"/>
      <c r="AE30" s="199"/>
      <c r="AF30" s="199"/>
      <c r="AG30" s="200"/>
      <c r="AH30" s="200"/>
      <c r="AI30" s="200"/>
      <c r="AJ30" s="200"/>
      <c r="AK30" s="84"/>
      <c r="AL30" s="75"/>
    </row>
    <row r="31" spans="1:38" ht="17.25" customHeight="1" thickBot="1" x14ac:dyDescent="0.2">
      <c r="A31" s="222"/>
      <c r="B31" s="86">
        <v>8</v>
      </c>
      <c r="C31" s="92" t="s">
        <v>289</v>
      </c>
      <c r="D31" s="92"/>
      <c r="E31" s="92"/>
      <c r="F31" s="92"/>
      <c r="G31" s="92"/>
      <c r="H31" s="92"/>
      <c r="I31" s="92"/>
      <c r="J31" s="92"/>
      <c r="K31" s="92"/>
      <c r="L31" s="92"/>
      <c r="M31" s="92"/>
      <c r="N31" s="92"/>
      <c r="O31" s="92"/>
      <c r="P31" s="92"/>
      <c r="Q31" s="92"/>
      <c r="R31" s="92"/>
      <c r="S31" s="93"/>
      <c r="T31" s="210">
        <f ca="1">COUNTIFS(申請額一覧!$G$7:$G$406,C31,申請額一覧!$L$7:$L$406,"&gt;0")</f>
        <v>1</v>
      </c>
      <c r="U31" s="211"/>
      <c r="V31" s="212" t="s">
        <v>17</v>
      </c>
      <c r="W31" s="213"/>
      <c r="X31" s="208">
        <f ca="1">SUMIF(申請額一覧!$G$7:$G$406,C31,申請額一覧!$L$7:$L$406)</f>
        <v>14000</v>
      </c>
      <c r="Y31" s="209"/>
      <c r="Z31" s="209"/>
      <c r="AA31" s="209"/>
      <c r="AB31" s="89" t="s">
        <v>82</v>
      </c>
      <c r="AC31" s="198"/>
      <c r="AD31" s="198"/>
      <c r="AE31" s="199"/>
      <c r="AF31" s="199"/>
      <c r="AG31" s="200"/>
      <c r="AH31" s="200"/>
      <c r="AI31" s="200"/>
      <c r="AJ31" s="200"/>
      <c r="AK31" s="84"/>
      <c r="AL31" s="75"/>
    </row>
    <row r="32" spans="1:38" ht="17.25" customHeight="1" thickBot="1" x14ac:dyDescent="0.2">
      <c r="A32" s="201" t="s">
        <v>27</v>
      </c>
      <c r="B32" s="202"/>
      <c r="C32" s="202"/>
      <c r="D32" s="202"/>
      <c r="E32" s="202"/>
      <c r="F32" s="202"/>
      <c r="G32" s="202"/>
      <c r="H32" s="202"/>
      <c r="I32" s="202"/>
      <c r="J32" s="202"/>
      <c r="K32" s="202"/>
      <c r="L32" s="202"/>
      <c r="M32" s="202"/>
      <c r="N32" s="202"/>
      <c r="O32" s="202"/>
      <c r="P32" s="202"/>
      <c r="Q32" s="202"/>
      <c r="R32" s="202"/>
      <c r="S32" s="203"/>
      <c r="T32" s="204">
        <f ca="1">SUM(T24:U31)</f>
        <v>9</v>
      </c>
      <c r="U32" s="205"/>
      <c r="V32" s="195" t="s">
        <v>17</v>
      </c>
      <c r="W32" s="196"/>
      <c r="X32" s="206">
        <f ca="1">SUM(X24:AA31)</f>
        <v>1594000</v>
      </c>
      <c r="Y32" s="207"/>
      <c r="Z32" s="207"/>
      <c r="AA32" s="207"/>
      <c r="AB32" s="82" t="s">
        <v>82</v>
      </c>
      <c r="AC32" s="198"/>
      <c r="AD32" s="198"/>
      <c r="AE32" s="199"/>
      <c r="AF32" s="199"/>
      <c r="AG32" s="200"/>
      <c r="AH32" s="200"/>
      <c r="AI32" s="200"/>
      <c r="AJ32" s="200"/>
      <c r="AK32" s="84"/>
      <c r="AL32" s="75"/>
    </row>
    <row r="33" spans="1:38" ht="17.25" customHeight="1" x14ac:dyDescent="0.15">
      <c r="A33" s="222" t="s">
        <v>181</v>
      </c>
      <c r="B33" s="94">
        <v>9</v>
      </c>
      <c r="C33" s="77" t="s">
        <v>290</v>
      </c>
      <c r="D33" s="95"/>
      <c r="E33" s="95"/>
      <c r="F33" s="95"/>
      <c r="G33" s="95"/>
      <c r="H33" s="95"/>
      <c r="I33" s="95"/>
      <c r="J33" s="95"/>
      <c r="K33" s="95"/>
      <c r="L33" s="95"/>
      <c r="M33" s="95"/>
      <c r="N33" s="95"/>
      <c r="O33" s="95"/>
      <c r="P33" s="95"/>
      <c r="Q33" s="95"/>
      <c r="R33" s="95"/>
      <c r="S33" s="95"/>
      <c r="T33" s="210">
        <f ca="1">COUNTIFS(申請額一覧!$G$7:$G$406,C33,申請額一覧!$L$7:$L$406,"&gt;0")</f>
        <v>1</v>
      </c>
      <c r="U33" s="211"/>
      <c r="V33" s="212" t="s">
        <v>17</v>
      </c>
      <c r="W33" s="213"/>
      <c r="X33" s="208">
        <f ca="1">SUMIF(申請額一覧!$G$7:$G$406,C33,申請額一覧!$L$7:$L$406)</f>
        <v>20000</v>
      </c>
      <c r="Y33" s="209"/>
      <c r="Z33" s="209"/>
      <c r="AA33" s="209"/>
      <c r="AB33" s="89" t="s">
        <v>82</v>
      </c>
      <c r="AC33" s="198"/>
      <c r="AD33" s="198"/>
      <c r="AE33" s="199"/>
      <c r="AF33" s="199"/>
      <c r="AG33" s="200"/>
      <c r="AH33" s="200"/>
      <c r="AI33" s="200"/>
      <c r="AJ33" s="200"/>
      <c r="AK33" s="84"/>
      <c r="AL33" s="75"/>
    </row>
    <row r="34" spans="1:38" ht="17.25" customHeight="1" x14ac:dyDescent="0.15">
      <c r="A34" s="222"/>
      <c r="B34" s="96">
        <v>10</v>
      </c>
      <c r="C34" s="97" t="s">
        <v>265</v>
      </c>
      <c r="D34" s="95"/>
      <c r="E34" s="95"/>
      <c r="F34" s="95"/>
      <c r="G34" s="95"/>
      <c r="H34" s="95"/>
      <c r="I34" s="95"/>
      <c r="J34" s="95"/>
      <c r="K34" s="95"/>
      <c r="L34" s="95"/>
      <c r="M34" s="95"/>
      <c r="N34" s="95"/>
      <c r="O34" s="95"/>
      <c r="P34" s="95"/>
      <c r="Q34" s="95"/>
      <c r="R34" s="95"/>
      <c r="S34" s="95"/>
      <c r="T34" s="210">
        <f ca="1">COUNTIFS(申請額一覧!$G$7:$G$406,C34,申請額一覧!$L$7:$L$406,"&gt;0")</f>
        <v>1</v>
      </c>
      <c r="U34" s="211"/>
      <c r="V34" s="212" t="s">
        <v>17</v>
      </c>
      <c r="W34" s="213"/>
      <c r="X34" s="208">
        <f ca="1">SUMIF(申請額一覧!$G$7:$G$406,C34,申請額一覧!$L$7:$L$406)</f>
        <v>75000</v>
      </c>
      <c r="Y34" s="209"/>
      <c r="Z34" s="209"/>
      <c r="AA34" s="209"/>
      <c r="AB34" s="89" t="s">
        <v>82</v>
      </c>
      <c r="AE34" s="83"/>
      <c r="AF34" s="83"/>
      <c r="AG34" s="90"/>
      <c r="AH34" s="90"/>
      <c r="AI34" s="90"/>
      <c r="AJ34" s="90"/>
      <c r="AK34" s="84"/>
      <c r="AL34" s="75"/>
    </row>
    <row r="35" spans="1:38" ht="17.25" customHeight="1" x14ac:dyDescent="0.15">
      <c r="A35" s="222"/>
      <c r="B35" s="98">
        <v>11</v>
      </c>
      <c r="C35" s="97" t="s">
        <v>272</v>
      </c>
      <c r="D35" s="95"/>
      <c r="E35" s="95"/>
      <c r="F35" s="95"/>
      <c r="G35" s="95"/>
      <c r="H35" s="95"/>
      <c r="I35" s="95"/>
      <c r="J35" s="95"/>
      <c r="K35" s="95"/>
      <c r="L35" s="95"/>
      <c r="M35" s="95"/>
      <c r="N35" s="95"/>
      <c r="O35" s="95"/>
      <c r="P35" s="95"/>
      <c r="Q35" s="95"/>
      <c r="R35" s="95"/>
      <c r="S35" s="95"/>
      <c r="T35" s="210">
        <f ca="1">COUNTIFS(申請額一覧!$G$7:$G$406,C35,申請額一覧!$L$7:$L$406,"&gt;0")</f>
        <v>1</v>
      </c>
      <c r="U35" s="211"/>
      <c r="V35" s="212" t="s">
        <v>17</v>
      </c>
      <c r="W35" s="213"/>
      <c r="X35" s="208">
        <f ca="1">SUMIF(申請額一覧!$G$7:$G$406,C35,申請額一覧!$L$7:$L$406)</f>
        <v>75000</v>
      </c>
      <c r="Y35" s="209"/>
      <c r="Z35" s="209"/>
      <c r="AA35" s="209"/>
      <c r="AB35" s="89" t="s">
        <v>82</v>
      </c>
      <c r="AE35" s="83"/>
      <c r="AF35" s="83"/>
      <c r="AG35" s="90"/>
      <c r="AH35" s="90"/>
      <c r="AI35" s="90"/>
      <c r="AJ35" s="90"/>
      <c r="AK35" s="84"/>
      <c r="AL35" s="75"/>
    </row>
    <row r="36" spans="1:38" ht="17.25" customHeight="1" x14ac:dyDescent="0.15">
      <c r="A36" s="222"/>
      <c r="B36" s="98">
        <v>12</v>
      </c>
      <c r="C36" s="99" t="s">
        <v>276</v>
      </c>
      <c r="D36" s="95"/>
      <c r="E36" s="95"/>
      <c r="F36" s="95"/>
      <c r="G36" s="95"/>
      <c r="H36" s="95"/>
      <c r="I36" s="95"/>
      <c r="J36" s="95"/>
      <c r="K36" s="95"/>
      <c r="L36" s="95"/>
      <c r="M36" s="95"/>
      <c r="N36" s="95"/>
      <c r="O36" s="95"/>
      <c r="P36" s="95"/>
      <c r="Q36" s="95"/>
      <c r="R36" s="95"/>
      <c r="S36" s="95"/>
      <c r="T36" s="210">
        <f ca="1">COUNTIFS(申請額一覧!$G$7:$G$406,C36,申請額一覧!$L$7:$L$406,"&gt;0")</f>
        <v>1</v>
      </c>
      <c r="U36" s="211"/>
      <c r="V36" s="212" t="s">
        <v>17</v>
      </c>
      <c r="W36" s="213"/>
      <c r="X36" s="208">
        <f ca="1">SUMIF(申請額一覧!$G$7:$G$406,C36,申請額一覧!$L$7:$L$406)</f>
        <v>71000</v>
      </c>
      <c r="Y36" s="209"/>
      <c r="Z36" s="209"/>
      <c r="AA36" s="209"/>
      <c r="AB36" s="89" t="s">
        <v>82</v>
      </c>
      <c r="AE36" s="83"/>
      <c r="AF36" s="83"/>
      <c r="AG36" s="90"/>
      <c r="AH36" s="90"/>
      <c r="AI36" s="90"/>
      <c r="AJ36" s="90"/>
      <c r="AK36" s="84"/>
      <c r="AL36" s="75"/>
    </row>
    <row r="37" spans="1:38" ht="17.25" customHeight="1" x14ac:dyDescent="0.15">
      <c r="A37" s="222"/>
      <c r="B37" s="100">
        <v>13</v>
      </c>
      <c r="C37" s="92" t="s">
        <v>279</v>
      </c>
      <c r="D37" s="92"/>
      <c r="E37" s="92"/>
      <c r="F37" s="92"/>
      <c r="G37" s="92"/>
      <c r="H37" s="92"/>
      <c r="I37" s="92"/>
      <c r="J37" s="92"/>
      <c r="K37" s="92"/>
      <c r="L37" s="92"/>
      <c r="M37" s="92"/>
      <c r="N37" s="92"/>
      <c r="O37" s="92"/>
      <c r="P37" s="92"/>
      <c r="Q37" s="92"/>
      <c r="R37" s="92"/>
      <c r="S37" s="92"/>
      <c r="T37" s="210">
        <f ca="1">COUNTIFS(申請額一覧!$G$7:$G$406,C37,申請額一覧!$L$7:$L$406,"&gt;0")</f>
        <v>1</v>
      </c>
      <c r="U37" s="211"/>
      <c r="V37" s="212" t="s">
        <v>17</v>
      </c>
      <c r="W37" s="213"/>
      <c r="X37" s="208">
        <f ca="1">SUMIF(申請額一覧!$G$7:$G$406,C37,申請額一覧!$L$7:$L$406)</f>
        <v>75000</v>
      </c>
      <c r="Y37" s="209"/>
      <c r="Z37" s="209"/>
      <c r="AA37" s="209"/>
      <c r="AB37" s="89" t="s">
        <v>82</v>
      </c>
      <c r="AC37" s="198"/>
      <c r="AD37" s="198"/>
      <c r="AE37" s="199"/>
      <c r="AF37" s="199"/>
      <c r="AG37" s="200"/>
      <c r="AH37" s="200"/>
      <c r="AI37" s="200"/>
      <c r="AJ37" s="200"/>
      <c r="AK37" s="84"/>
      <c r="AL37" s="75"/>
    </row>
    <row r="38" spans="1:38" ht="17.25" customHeight="1" x14ac:dyDescent="0.15">
      <c r="A38" s="222"/>
      <c r="B38" s="100">
        <v>14</v>
      </c>
      <c r="C38" s="92" t="s">
        <v>310</v>
      </c>
      <c r="D38" s="92"/>
      <c r="E38" s="92"/>
      <c r="F38" s="92"/>
      <c r="G38" s="92"/>
      <c r="H38" s="92"/>
      <c r="I38" s="92"/>
      <c r="J38" s="92"/>
      <c r="K38" s="92"/>
      <c r="L38" s="92"/>
      <c r="M38" s="92"/>
      <c r="N38" s="92"/>
      <c r="O38" s="92"/>
      <c r="P38" s="92"/>
      <c r="Q38" s="92"/>
      <c r="R38" s="92"/>
      <c r="S38" s="92"/>
      <c r="T38" s="210">
        <f ca="1">COUNTIFS(申請額一覧!$G$7:$G$406,C38,申請額一覧!$L$7:$L$406,"&gt;0")</f>
        <v>1</v>
      </c>
      <c r="U38" s="211"/>
      <c r="V38" s="212" t="s">
        <v>17</v>
      </c>
      <c r="W38" s="213"/>
      <c r="X38" s="208">
        <f ca="1">SUMIF(申請額一覧!$G$7:$G$406,C38,申請額一覧!$L$7:$L$406)</f>
        <v>75000</v>
      </c>
      <c r="Y38" s="209"/>
      <c r="Z38" s="209"/>
      <c r="AA38" s="209"/>
      <c r="AB38" s="89" t="s">
        <v>82</v>
      </c>
      <c r="AC38" s="198"/>
      <c r="AD38" s="198"/>
      <c r="AE38" s="199"/>
      <c r="AF38" s="199"/>
      <c r="AG38" s="200"/>
      <c r="AH38" s="200"/>
      <c r="AI38" s="200"/>
      <c r="AJ38" s="200"/>
      <c r="AK38" s="84"/>
      <c r="AL38" s="75"/>
    </row>
    <row r="39" spans="1:38" ht="17.25" customHeight="1" x14ac:dyDescent="0.15">
      <c r="A39" s="222"/>
      <c r="B39" s="100">
        <v>15</v>
      </c>
      <c r="C39" s="92" t="s">
        <v>283</v>
      </c>
      <c r="D39" s="92"/>
      <c r="E39" s="92"/>
      <c r="F39" s="92"/>
      <c r="G39" s="92"/>
      <c r="H39" s="92"/>
      <c r="I39" s="92"/>
      <c r="J39" s="92"/>
      <c r="K39" s="92"/>
      <c r="L39" s="92"/>
      <c r="M39" s="92"/>
      <c r="N39" s="92"/>
      <c r="O39" s="92"/>
      <c r="P39" s="92"/>
      <c r="Q39" s="92"/>
      <c r="R39" s="92"/>
      <c r="S39" s="92"/>
      <c r="T39" s="210">
        <f ca="1">COUNTIFS(申請額一覧!$G$7:$G$406,C39,申請額一覧!$L$7:$L$406,"&gt;0")</f>
        <v>1</v>
      </c>
      <c r="U39" s="211"/>
      <c r="V39" s="212" t="s">
        <v>17</v>
      </c>
      <c r="W39" s="213"/>
      <c r="X39" s="208">
        <f ca="1">SUMIF(申請額一覧!$G$7:$G$406,C39,申請額一覧!$L$7:$L$406)</f>
        <v>75000</v>
      </c>
      <c r="Y39" s="209"/>
      <c r="Z39" s="209"/>
      <c r="AA39" s="209"/>
      <c r="AB39" s="89" t="s">
        <v>82</v>
      </c>
      <c r="AC39" s="198"/>
      <c r="AD39" s="198"/>
      <c r="AE39" s="199"/>
      <c r="AF39" s="199"/>
      <c r="AG39" s="200"/>
      <c r="AH39" s="200"/>
      <c r="AI39" s="200"/>
      <c r="AJ39" s="200"/>
      <c r="AK39" s="84"/>
      <c r="AL39" s="75"/>
    </row>
    <row r="40" spans="1:38" ht="17.25" customHeight="1" x14ac:dyDescent="0.15">
      <c r="A40" s="222"/>
      <c r="B40" s="100">
        <v>16</v>
      </c>
      <c r="C40" s="92" t="s">
        <v>285</v>
      </c>
      <c r="D40" s="92"/>
      <c r="E40" s="92"/>
      <c r="F40" s="92"/>
      <c r="G40" s="92"/>
      <c r="H40" s="92"/>
      <c r="I40" s="92"/>
      <c r="J40" s="92"/>
      <c r="K40" s="92"/>
      <c r="L40" s="92"/>
      <c r="M40" s="92"/>
      <c r="N40" s="92"/>
      <c r="O40" s="92"/>
      <c r="P40" s="92"/>
      <c r="Q40" s="92"/>
      <c r="R40" s="92"/>
      <c r="S40" s="92"/>
      <c r="T40" s="210">
        <f ca="1">COUNTIFS(申請額一覧!$G$7:$G$406,C40,申請額一覧!$L$7:$L$406,"&gt;0")</f>
        <v>1</v>
      </c>
      <c r="U40" s="211"/>
      <c r="V40" s="212" t="s">
        <v>17</v>
      </c>
      <c r="W40" s="213"/>
      <c r="X40" s="208">
        <f ca="1">SUMIF(申請額一覧!$G$7:$G$406,C40,申請額一覧!$L$7:$L$406)</f>
        <v>75000</v>
      </c>
      <c r="Y40" s="209"/>
      <c r="Z40" s="209"/>
      <c r="AA40" s="209"/>
      <c r="AB40" s="89" t="s">
        <v>82</v>
      </c>
      <c r="AC40" s="198"/>
      <c r="AD40" s="198"/>
      <c r="AE40" s="199"/>
      <c r="AF40" s="199"/>
      <c r="AG40" s="200"/>
      <c r="AH40" s="200"/>
      <c r="AI40" s="200"/>
      <c r="AJ40" s="200"/>
      <c r="AK40" s="84"/>
      <c r="AL40" s="75"/>
    </row>
    <row r="41" spans="1:38" ht="17.25" customHeight="1" x14ac:dyDescent="0.15">
      <c r="A41" s="222"/>
      <c r="B41" s="100">
        <v>17</v>
      </c>
      <c r="C41" s="92" t="s">
        <v>259</v>
      </c>
      <c r="D41" s="92"/>
      <c r="E41" s="92"/>
      <c r="F41" s="92"/>
      <c r="G41" s="92"/>
      <c r="H41" s="92"/>
      <c r="I41" s="92"/>
      <c r="J41" s="92"/>
      <c r="K41" s="92"/>
      <c r="L41" s="92"/>
      <c r="M41" s="92"/>
      <c r="N41" s="92"/>
      <c r="O41" s="92"/>
      <c r="P41" s="92"/>
      <c r="Q41" s="92"/>
      <c r="R41" s="92"/>
      <c r="S41" s="92"/>
      <c r="T41" s="210">
        <f ca="1">COUNTIFS(申請額一覧!$G$7:$G$406,C41,申請額一覧!$L$7:$L$406,"&gt;0")</f>
        <v>1</v>
      </c>
      <c r="U41" s="211"/>
      <c r="V41" s="212" t="s">
        <v>17</v>
      </c>
      <c r="W41" s="213"/>
      <c r="X41" s="208">
        <f ca="1">SUMIF(申請額一覧!$G$7:$G$406,C41,申請額一覧!$L$7:$L$406)</f>
        <v>75000</v>
      </c>
      <c r="Y41" s="209"/>
      <c r="Z41" s="209"/>
      <c r="AA41" s="209"/>
      <c r="AB41" s="89" t="s">
        <v>82</v>
      </c>
      <c r="AC41" s="198"/>
      <c r="AD41" s="198"/>
      <c r="AE41" s="199"/>
      <c r="AF41" s="199"/>
      <c r="AG41" s="200"/>
      <c r="AH41" s="200"/>
      <c r="AI41" s="200"/>
      <c r="AJ41" s="200"/>
      <c r="AK41" s="84"/>
      <c r="AL41" s="75"/>
    </row>
    <row r="42" spans="1:38" ht="17.25" customHeight="1" x14ac:dyDescent="0.15">
      <c r="A42" s="222"/>
      <c r="B42" s="100">
        <v>18</v>
      </c>
      <c r="C42" s="92" t="s">
        <v>266</v>
      </c>
      <c r="D42" s="92"/>
      <c r="E42" s="92"/>
      <c r="F42" s="92"/>
      <c r="G42" s="92"/>
      <c r="H42" s="92"/>
      <c r="I42" s="92"/>
      <c r="J42" s="92"/>
      <c r="K42" s="92"/>
      <c r="L42" s="92"/>
      <c r="M42" s="92"/>
      <c r="N42" s="92"/>
      <c r="O42" s="92"/>
      <c r="P42" s="92"/>
      <c r="Q42" s="92"/>
      <c r="R42" s="92"/>
      <c r="S42" s="92"/>
      <c r="T42" s="210">
        <f ca="1">COUNTIFS(申請額一覧!$G$7:$G$406,C42,申請額一覧!$L$7:$L$406,"&gt;0")</f>
        <v>1</v>
      </c>
      <c r="U42" s="211"/>
      <c r="V42" s="212" t="s">
        <v>17</v>
      </c>
      <c r="W42" s="213"/>
      <c r="X42" s="208">
        <f ca="1">SUMIF(申請額一覧!$G$7:$G$406,C42,申請額一覧!$L$7:$L$406)</f>
        <v>75000</v>
      </c>
      <c r="Y42" s="209"/>
      <c r="Z42" s="209"/>
      <c r="AA42" s="209"/>
      <c r="AB42" s="89" t="s">
        <v>82</v>
      </c>
      <c r="AC42" s="198"/>
      <c r="AD42" s="198"/>
      <c r="AE42" s="199"/>
      <c r="AF42" s="199"/>
      <c r="AG42" s="200"/>
      <c r="AH42" s="200"/>
      <c r="AI42" s="200"/>
      <c r="AJ42" s="200"/>
      <c r="AK42" s="84"/>
      <c r="AL42" s="75"/>
    </row>
    <row r="43" spans="1:38" ht="17.25" customHeight="1" x14ac:dyDescent="0.15">
      <c r="A43" s="222"/>
      <c r="B43" s="101">
        <v>19</v>
      </c>
      <c r="C43" s="92" t="s">
        <v>273</v>
      </c>
      <c r="D43" s="92"/>
      <c r="E43" s="92"/>
      <c r="F43" s="92"/>
      <c r="G43" s="92"/>
      <c r="H43" s="92"/>
      <c r="I43" s="92"/>
      <c r="J43" s="92"/>
      <c r="K43" s="92"/>
      <c r="L43" s="92"/>
      <c r="M43" s="92"/>
      <c r="N43" s="92"/>
      <c r="O43" s="92"/>
      <c r="P43" s="92"/>
      <c r="Q43" s="92"/>
      <c r="R43" s="92"/>
      <c r="S43" s="92"/>
      <c r="T43" s="210">
        <f ca="1">COUNTIFS(申請額一覧!$G$7:$G$406,C43,申請額一覧!$L$7:$L$406,"&gt;0")</f>
        <v>1</v>
      </c>
      <c r="U43" s="211"/>
      <c r="V43" s="212" t="s">
        <v>17</v>
      </c>
      <c r="W43" s="213"/>
      <c r="X43" s="208">
        <f ca="1">SUMIF(申請額一覧!$G$7:$G$406,C43,申請額一覧!$L$7:$L$406)</f>
        <v>17000</v>
      </c>
      <c r="Y43" s="209"/>
      <c r="Z43" s="209"/>
      <c r="AA43" s="209"/>
      <c r="AB43" s="89" t="s">
        <v>82</v>
      </c>
      <c r="AC43" s="198"/>
      <c r="AD43" s="198"/>
      <c r="AE43" s="199"/>
      <c r="AF43" s="199"/>
      <c r="AG43" s="200"/>
      <c r="AH43" s="200"/>
      <c r="AI43" s="200"/>
      <c r="AJ43" s="200"/>
      <c r="AK43" s="84"/>
      <c r="AL43" s="75"/>
    </row>
    <row r="44" spans="1:38" ht="17.25" customHeight="1" thickBot="1" x14ac:dyDescent="0.2">
      <c r="A44" s="222"/>
      <c r="B44" s="102">
        <v>20</v>
      </c>
      <c r="C44" s="92" t="s">
        <v>277</v>
      </c>
      <c r="D44" s="92"/>
      <c r="E44" s="92"/>
      <c r="F44" s="92"/>
      <c r="G44" s="92"/>
      <c r="H44" s="92"/>
      <c r="I44" s="92"/>
      <c r="J44" s="92"/>
      <c r="K44" s="92"/>
      <c r="L44" s="92"/>
      <c r="M44" s="92"/>
      <c r="N44" s="92"/>
      <c r="O44" s="92"/>
      <c r="P44" s="92"/>
      <c r="Q44" s="92"/>
      <c r="R44" s="92"/>
      <c r="S44" s="92"/>
      <c r="T44" s="210">
        <f ca="1">COUNTIFS(申請額一覧!$G$7:$G$406,C44,申請額一覧!$L$7:$L$406,"&gt;0")</f>
        <v>1</v>
      </c>
      <c r="U44" s="211"/>
      <c r="V44" s="212" t="s">
        <v>17</v>
      </c>
      <c r="W44" s="213"/>
      <c r="X44" s="208">
        <f ca="1">SUMIF(申請額一覧!$G$7:$G$406,C44,申請額一覧!$L$7:$L$406)</f>
        <v>8000</v>
      </c>
      <c r="Y44" s="209"/>
      <c r="Z44" s="209"/>
      <c r="AA44" s="209"/>
      <c r="AB44" s="89" t="s">
        <v>82</v>
      </c>
      <c r="AC44" s="198"/>
      <c r="AD44" s="198"/>
      <c r="AE44" s="199"/>
      <c r="AF44" s="199"/>
      <c r="AG44" s="200"/>
      <c r="AH44" s="200"/>
      <c r="AI44" s="200"/>
      <c r="AJ44" s="200"/>
      <c r="AK44" s="84"/>
      <c r="AL44" s="75"/>
    </row>
    <row r="45" spans="1:38" ht="17.25" customHeight="1" thickBot="1" x14ac:dyDescent="0.2">
      <c r="A45" s="201" t="s">
        <v>27</v>
      </c>
      <c r="B45" s="202"/>
      <c r="C45" s="202"/>
      <c r="D45" s="202"/>
      <c r="E45" s="202"/>
      <c r="F45" s="202"/>
      <c r="G45" s="202"/>
      <c r="H45" s="202"/>
      <c r="I45" s="202"/>
      <c r="J45" s="202"/>
      <c r="K45" s="202"/>
      <c r="L45" s="202"/>
      <c r="M45" s="202"/>
      <c r="N45" s="202"/>
      <c r="O45" s="202"/>
      <c r="P45" s="202"/>
      <c r="Q45" s="202"/>
      <c r="R45" s="202"/>
      <c r="S45" s="203"/>
      <c r="T45" s="204">
        <f ca="1">SUM(T33:U44)</f>
        <v>12</v>
      </c>
      <c r="U45" s="205"/>
      <c r="V45" s="195" t="s">
        <v>17</v>
      </c>
      <c r="W45" s="196"/>
      <c r="X45" s="206">
        <f ca="1">SUM(X33:AA44)</f>
        <v>716000</v>
      </c>
      <c r="Y45" s="207"/>
      <c r="Z45" s="207"/>
      <c r="AA45" s="207"/>
      <c r="AB45" s="82" t="s">
        <v>82</v>
      </c>
      <c r="AC45" s="198"/>
      <c r="AD45" s="198"/>
      <c r="AE45" s="199"/>
      <c r="AF45" s="199"/>
      <c r="AG45" s="200"/>
      <c r="AH45" s="200"/>
      <c r="AI45" s="200"/>
      <c r="AJ45" s="200"/>
      <c r="AK45" s="84"/>
      <c r="AL45" s="75"/>
    </row>
    <row r="46" spans="1:38" ht="17.25" customHeight="1" x14ac:dyDescent="0.15">
      <c r="A46" s="222" t="s">
        <v>253</v>
      </c>
      <c r="B46" s="103">
        <v>21</v>
      </c>
      <c r="C46" s="87" t="s">
        <v>260</v>
      </c>
      <c r="D46" s="87"/>
      <c r="E46" s="87"/>
      <c r="F46" s="87"/>
      <c r="G46" s="87"/>
      <c r="H46" s="87"/>
      <c r="I46" s="87"/>
      <c r="J46" s="87"/>
      <c r="K46" s="87"/>
      <c r="L46" s="87"/>
      <c r="M46" s="87"/>
      <c r="N46" s="87"/>
      <c r="O46" s="87"/>
      <c r="P46" s="87"/>
      <c r="Q46" s="87"/>
      <c r="R46" s="87"/>
      <c r="S46" s="87"/>
      <c r="T46" s="210">
        <f ca="1">COUNTIFS(申請額一覧!$G$7:$G$406,C46,申請額一覧!$L$7:$L$406,"&gt;0")</f>
        <v>1</v>
      </c>
      <c r="U46" s="211"/>
      <c r="V46" s="212" t="s">
        <v>17</v>
      </c>
      <c r="W46" s="213"/>
      <c r="X46" s="208">
        <f ca="1">SUMIF(申請額一覧!$G$7:$G$406,C46,申請額一覧!$L$7:$L$406)</f>
        <v>48000</v>
      </c>
      <c r="Y46" s="209"/>
      <c r="Z46" s="209"/>
      <c r="AA46" s="209"/>
      <c r="AB46" s="89" t="s">
        <v>82</v>
      </c>
      <c r="AC46" s="198"/>
      <c r="AD46" s="198"/>
      <c r="AE46" s="199"/>
      <c r="AF46" s="199"/>
      <c r="AG46" s="200"/>
      <c r="AH46" s="200"/>
      <c r="AI46" s="200"/>
      <c r="AJ46" s="200"/>
      <c r="AK46" s="84"/>
      <c r="AL46" s="75"/>
    </row>
    <row r="47" spans="1:38" ht="17.25" customHeight="1" x14ac:dyDescent="0.15">
      <c r="A47" s="222"/>
      <c r="B47" s="103">
        <v>22</v>
      </c>
      <c r="C47" s="104" t="s">
        <v>267</v>
      </c>
      <c r="D47" s="95"/>
      <c r="E47" s="95"/>
      <c r="F47" s="95"/>
      <c r="G47" s="95"/>
      <c r="H47" s="95"/>
      <c r="I47" s="95"/>
      <c r="J47" s="95"/>
      <c r="K47" s="95"/>
      <c r="L47" s="95"/>
      <c r="M47" s="95"/>
      <c r="N47" s="95"/>
      <c r="O47" s="95"/>
      <c r="P47" s="95"/>
      <c r="Q47" s="95"/>
      <c r="R47" s="95"/>
      <c r="S47" s="95"/>
      <c r="T47" s="210">
        <f ca="1">COUNTIFS(申請額一覧!$G$7:$G$406,C47,申請額一覧!$L$7:$L$406,"&gt;0")</f>
        <v>1</v>
      </c>
      <c r="U47" s="211"/>
      <c r="V47" s="212" t="s">
        <v>17</v>
      </c>
      <c r="W47" s="213"/>
      <c r="X47" s="208">
        <f ca="1">SUMIF(申請額一覧!$G$7:$G$406,C47,申請額一覧!$L$7:$L$406)</f>
        <v>72000</v>
      </c>
      <c r="Y47" s="209"/>
      <c r="Z47" s="209"/>
      <c r="AA47" s="209"/>
      <c r="AB47" s="89" t="s">
        <v>82</v>
      </c>
      <c r="AC47" s="105"/>
      <c r="AD47" s="105"/>
      <c r="AE47" s="106"/>
      <c r="AF47" s="106"/>
      <c r="AG47" s="107"/>
      <c r="AH47" s="107"/>
      <c r="AI47" s="107"/>
      <c r="AJ47" s="107"/>
      <c r="AK47" s="108"/>
      <c r="AL47" s="109"/>
    </row>
    <row r="48" spans="1:38" ht="17.25" customHeight="1" x14ac:dyDescent="0.15">
      <c r="A48" s="222"/>
      <c r="B48" s="100">
        <v>23</v>
      </c>
      <c r="C48" s="92" t="s">
        <v>274</v>
      </c>
      <c r="D48" s="92"/>
      <c r="E48" s="92"/>
      <c r="F48" s="92"/>
      <c r="G48" s="92"/>
      <c r="H48" s="92"/>
      <c r="I48" s="92"/>
      <c r="J48" s="92"/>
      <c r="K48" s="92"/>
      <c r="L48" s="92"/>
      <c r="M48" s="92"/>
      <c r="N48" s="92"/>
      <c r="O48" s="92"/>
      <c r="P48" s="92"/>
      <c r="Q48" s="92"/>
      <c r="R48" s="92"/>
      <c r="S48" s="92"/>
      <c r="T48" s="210">
        <f ca="1">COUNTIFS(申請額一覧!$G$7:$G$406,C48,申請額一覧!$L$7:$L$406,"&gt;0")</f>
        <v>1</v>
      </c>
      <c r="U48" s="211"/>
      <c r="V48" s="212" t="s">
        <v>17</v>
      </c>
      <c r="W48" s="213"/>
      <c r="X48" s="208">
        <f ca="1">SUMIF(申請額一覧!$G$7:$G$406,C48,申請額一覧!$L$7:$L$406)</f>
        <v>60000</v>
      </c>
      <c r="Y48" s="209"/>
      <c r="Z48" s="209"/>
      <c r="AA48" s="209"/>
      <c r="AB48" s="89" t="s">
        <v>82</v>
      </c>
      <c r="AC48" s="198"/>
      <c r="AD48" s="198"/>
      <c r="AE48" s="199"/>
      <c r="AF48" s="199"/>
      <c r="AG48" s="200"/>
      <c r="AH48" s="200"/>
      <c r="AI48" s="200"/>
      <c r="AJ48" s="200"/>
      <c r="AK48" s="84"/>
      <c r="AL48" s="75"/>
    </row>
    <row r="49" spans="1:38" ht="17.25" customHeight="1" x14ac:dyDescent="0.15">
      <c r="A49" s="222"/>
      <c r="B49" s="110" t="s">
        <v>254</v>
      </c>
      <c r="C49" s="77"/>
      <c r="D49" s="95"/>
      <c r="E49" s="95"/>
      <c r="F49" s="95"/>
      <c r="G49" s="95"/>
      <c r="H49" s="95"/>
      <c r="I49" s="95"/>
      <c r="J49" s="95"/>
      <c r="K49" s="95"/>
      <c r="L49" s="95"/>
      <c r="M49" s="95"/>
      <c r="N49" s="95"/>
      <c r="O49" s="95"/>
      <c r="P49" s="95"/>
      <c r="Q49" s="95"/>
      <c r="R49" s="95"/>
      <c r="S49" s="87"/>
      <c r="T49" s="225"/>
      <c r="U49" s="226"/>
      <c r="V49" s="227"/>
      <c r="W49" s="228"/>
      <c r="X49" s="208"/>
      <c r="Y49" s="209"/>
      <c r="Z49" s="209"/>
      <c r="AA49" s="209"/>
      <c r="AB49" s="111"/>
      <c r="AC49" s="223"/>
      <c r="AD49" s="223"/>
      <c r="AE49" s="224"/>
      <c r="AF49" s="224"/>
      <c r="AG49" s="197"/>
      <c r="AH49" s="197"/>
      <c r="AI49" s="197"/>
      <c r="AJ49" s="197"/>
      <c r="AK49" s="108"/>
      <c r="AL49" s="109"/>
    </row>
    <row r="50" spans="1:38" ht="17.25" customHeight="1" x14ac:dyDescent="0.15">
      <c r="A50" s="222"/>
      <c r="B50" s="96">
        <v>24</v>
      </c>
      <c r="C50" s="112" t="s">
        <v>311</v>
      </c>
      <c r="D50" s="95"/>
      <c r="E50" s="95"/>
      <c r="F50" s="95"/>
      <c r="G50" s="95"/>
      <c r="H50" s="95"/>
      <c r="I50" s="95"/>
      <c r="J50" s="95"/>
      <c r="K50" s="95"/>
      <c r="L50" s="95"/>
      <c r="M50" s="95"/>
      <c r="N50" s="95"/>
      <c r="O50" s="95"/>
      <c r="P50" s="95"/>
      <c r="Q50" s="95"/>
      <c r="R50" s="95"/>
      <c r="S50" s="87"/>
      <c r="T50" s="210">
        <f ca="1">COUNTIFS(申請額一覧!$G$7:$G$406,C50,申請額一覧!$L$7:$L$406,"&gt;0")</f>
        <v>1</v>
      </c>
      <c r="U50" s="211"/>
      <c r="V50" s="212" t="s">
        <v>17</v>
      </c>
      <c r="W50" s="213"/>
      <c r="X50" s="208">
        <f ca="1">SUMIF(申請額一覧!$G$7:$G$406,C50,申請額一覧!$L$7:$L$406)</f>
        <v>6000</v>
      </c>
      <c r="Y50" s="209"/>
      <c r="Z50" s="209"/>
      <c r="AA50" s="209"/>
      <c r="AB50" s="89" t="s">
        <v>82</v>
      </c>
      <c r="AC50" s="105"/>
      <c r="AD50" s="105"/>
      <c r="AE50" s="106"/>
      <c r="AF50" s="106"/>
      <c r="AG50" s="107"/>
      <c r="AH50" s="107"/>
      <c r="AI50" s="107"/>
      <c r="AJ50" s="107"/>
      <c r="AK50" s="108"/>
      <c r="AL50" s="109"/>
    </row>
    <row r="51" spans="1:38" ht="17.25" customHeight="1" x14ac:dyDescent="0.15">
      <c r="A51" s="222"/>
      <c r="B51" s="103">
        <v>25</v>
      </c>
      <c r="C51" s="113" t="s">
        <v>268</v>
      </c>
      <c r="D51" s="95"/>
      <c r="E51" s="95"/>
      <c r="F51" s="95"/>
      <c r="G51" s="95"/>
      <c r="H51" s="95"/>
      <c r="I51" s="95"/>
      <c r="J51" s="95"/>
      <c r="K51" s="95"/>
      <c r="L51" s="95"/>
      <c r="M51" s="95"/>
      <c r="N51" s="95"/>
      <c r="O51" s="95"/>
      <c r="P51" s="95"/>
      <c r="Q51" s="95"/>
      <c r="R51" s="95"/>
      <c r="S51" s="93"/>
      <c r="T51" s="210">
        <f ca="1">COUNTIFS(申請額一覧!$G$7:$G$406,C51,申請額一覧!$L$7:$L$406,"&gt;0")</f>
        <v>1</v>
      </c>
      <c r="U51" s="211"/>
      <c r="V51" s="212" t="s">
        <v>17</v>
      </c>
      <c r="W51" s="213"/>
      <c r="X51" s="208">
        <f ca="1">SUMIF(申請額一覧!$G$7:$G$406,C51,申請額一覧!$L$7:$L$406)</f>
        <v>30000</v>
      </c>
      <c r="Y51" s="209"/>
      <c r="Z51" s="209"/>
      <c r="AA51" s="209"/>
      <c r="AB51" s="89" t="s">
        <v>82</v>
      </c>
      <c r="AE51" s="83"/>
      <c r="AF51" s="83"/>
      <c r="AG51" s="90"/>
      <c r="AH51" s="90"/>
      <c r="AI51" s="90"/>
      <c r="AJ51" s="90"/>
      <c r="AK51" s="84"/>
      <c r="AL51" s="75"/>
    </row>
    <row r="52" spans="1:38" ht="17.25" customHeight="1" x14ac:dyDescent="0.15">
      <c r="A52" s="222"/>
      <c r="B52" s="116" t="s">
        <v>255</v>
      </c>
      <c r="C52" s="97"/>
      <c r="D52" s="97"/>
      <c r="E52" s="97"/>
      <c r="F52" s="97"/>
      <c r="G52" s="97"/>
      <c r="H52" s="97"/>
      <c r="I52" s="97"/>
      <c r="J52" s="97"/>
      <c r="K52" s="97"/>
      <c r="L52" s="97"/>
      <c r="M52" s="97"/>
      <c r="N52" s="97"/>
      <c r="O52" s="97"/>
      <c r="P52" s="97"/>
      <c r="Q52" s="97"/>
      <c r="R52" s="97"/>
      <c r="S52" s="92"/>
      <c r="T52" s="210"/>
      <c r="U52" s="211"/>
      <c r="V52" s="212"/>
      <c r="W52" s="213"/>
      <c r="X52" s="208"/>
      <c r="Y52" s="209"/>
      <c r="Z52" s="209"/>
      <c r="AA52" s="209"/>
      <c r="AB52" s="89"/>
      <c r="AC52" s="198"/>
      <c r="AD52" s="198"/>
      <c r="AE52" s="199"/>
      <c r="AF52" s="199"/>
      <c r="AG52" s="200"/>
      <c r="AH52" s="200"/>
      <c r="AI52" s="200"/>
      <c r="AJ52" s="200"/>
      <c r="AK52" s="84"/>
      <c r="AL52" s="75"/>
    </row>
    <row r="53" spans="1:38" ht="17.25" customHeight="1" x14ac:dyDescent="0.15">
      <c r="A53" s="222"/>
      <c r="B53" s="114">
        <v>26</v>
      </c>
      <c r="C53" s="113" t="s">
        <v>312</v>
      </c>
      <c r="D53" s="97"/>
      <c r="E53" s="97"/>
      <c r="F53" s="97"/>
      <c r="G53" s="97"/>
      <c r="H53" s="97"/>
      <c r="I53" s="97"/>
      <c r="J53" s="97"/>
      <c r="K53" s="97"/>
      <c r="L53" s="97"/>
      <c r="M53" s="97"/>
      <c r="N53" s="97"/>
      <c r="O53" s="97"/>
      <c r="P53" s="97"/>
      <c r="Q53" s="97"/>
      <c r="R53" s="97"/>
      <c r="S53" s="92"/>
      <c r="T53" s="210">
        <f ca="1">COUNTIFS(申請額一覧!$G$7:$G$406,C53,申請額一覧!$L$7:$L$406,"&gt;0")</f>
        <v>1</v>
      </c>
      <c r="U53" s="211"/>
      <c r="V53" s="212" t="s">
        <v>17</v>
      </c>
      <c r="W53" s="213"/>
      <c r="X53" s="208">
        <f ca="1">SUMIF(申請額一覧!$G$7:$G$406,C53,申請額一覧!$L$7:$L$406)</f>
        <v>156000</v>
      </c>
      <c r="Y53" s="209"/>
      <c r="Z53" s="209"/>
      <c r="AA53" s="209"/>
      <c r="AB53" s="89" t="s">
        <v>82</v>
      </c>
      <c r="AE53" s="83"/>
      <c r="AF53" s="83"/>
      <c r="AG53" s="90"/>
      <c r="AH53" s="90"/>
      <c r="AI53" s="90"/>
      <c r="AJ53" s="90"/>
      <c r="AK53" s="84"/>
      <c r="AL53" s="75"/>
    </row>
    <row r="54" spans="1:38" ht="17.25" customHeight="1" x14ac:dyDescent="0.15">
      <c r="A54" s="222"/>
      <c r="B54" s="98">
        <v>27</v>
      </c>
      <c r="C54" s="97" t="s">
        <v>269</v>
      </c>
      <c r="D54" s="97"/>
      <c r="E54" s="97"/>
      <c r="F54" s="97"/>
      <c r="G54" s="97"/>
      <c r="H54" s="97"/>
      <c r="I54" s="97"/>
      <c r="J54" s="97"/>
      <c r="K54" s="97"/>
      <c r="L54" s="97"/>
      <c r="M54" s="97"/>
      <c r="N54" s="97"/>
      <c r="O54" s="97"/>
      <c r="P54" s="97"/>
      <c r="Q54" s="97"/>
      <c r="R54" s="97"/>
      <c r="S54" s="92"/>
      <c r="T54" s="210">
        <f ca="1">COUNTIFS(申請額一覧!$G$7:$G$406,C54,申請額一覧!$L$7:$L$406,"&gt;0")</f>
        <v>1</v>
      </c>
      <c r="U54" s="211"/>
      <c r="V54" s="212" t="s">
        <v>17</v>
      </c>
      <c r="W54" s="213"/>
      <c r="X54" s="208">
        <f ca="1">SUMIF(申請額一覧!$G$7:$G$406,C54,申請額一覧!$L$7:$L$406)</f>
        <v>220000</v>
      </c>
      <c r="Y54" s="209"/>
      <c r="Z54" s="209"/>
      <c r="AA54" s="209"/>
      <c r="AB54" s="89" t="s">
        <v>82</v>
      </c>
      <c r="AE54" s="83"/>
      <c r="AF54" s="83"/>
      <c r="AG54" s="90"/>
      <c r="AH54" s="90"/>
      <c r="AI54" s="90"/>
      <c r="AJ54" s="90"/>
      <c r="AK54" s="84"/>
      <c r="AL54" s="75"/>
    </row>
    <row r="55" spans="1:38" ht="17.25" customHeight="1" x14ac:dyDescent="0.15">
      <c r="A55" s="222"/>
      <c r="B55" s="115" t="s">
        <v>256</v>
      </c>
      <c r="C55" s="97"/>
      <c r="D55" s="97"/>
      <c r="E55" s="97"/>
      <c r="F55" s="97"/>
      <c r="G55" s="97"/>
      <c r="H55" s="97"/>
      <c r="I55" s="97"/>
      <c r="J55" s="97"/>
      <c r="K55" s="97"/>
      <c r="L55" s="97"/>
      <c r="M55" s="97"/>
      <c r="N55" s="97"/>
      <c r="O55" s="97"/>
      <c r="P55" s="97"/>
      <c r="Q55" s="97"/>
      <c r="R55" s="97"/>
      <c r="S55" s="92"/>
      <c r="T55" s="210"/>
      <c r="U55" s="211"/>
      <c r="V55" s="212"/>
      <c r="W55" s="213"/>
      <c r="X55" s="208"/>
      <c r="Y55" s="209"/>
      <c r="Z55" s="209"/>
      <c r="AA55" s="209"/>
      <c r="AB55" s="89"/>
      <c r="AC55" s="198"/>
      <c r="AD55" s="198"/>
      <c r="AE55" s="199"/>
      <c r="AF55" s="199"/>
      <c r="AG55" s="200"/>
      <c r="AH55" s="200"/>
      <c r="AI55" s="200"/>
      <c r="AJ55" s="200"/>
      <c r="AK55" s="84"/>
      <c r="AL55" s="75"/>
    </row>
    <row r="56" spans="1:38" ht="17.25" customHeight="1" x14ac:dyDescent="0.15">
      <c r="A56" s="222"/>
      <c r="B56" s="98">
        <v>28</v>
      </c>
      <c r="C56" s="97" t="s">
        <v>313</v>
      </c>
      <c r="D56" s="97"/>
      <c r="E56" s="97"/>
      <c r="F56" s="97"/>
      <c r="G56" s="97"/>
      <c r="H56" s="97"/>
      <c r="I56" s="97"/>
      <c r="J56" s="97"/>
      <c r="K56" s="97"/>
      <c r="L56" s="97"/>
      <c r="M56" s="97"/>
      <c r="N56" s="97"/>
      <c r="O56" s="97"/>
      <c r="P56" s="97"/>
      <c r="Q56" s="97"/>
      <c r="R56" s="97"/>
      <c r="S56" s="92"/>
      <c r="T56" s="210">
        <f ca="1">COUNTIFS(申請額一覧!$G$7:$G$406,C56,申請額一覧!$L$7:$L$406,"&gt;0")</f>
        <v>1</v>
      </c>
      <c r="U56" s="211"/>
      <c r="V56" s="212" t="s">
        <v>17</v>
      </c>
      <c r="W56" s="213"/>
      <c r="X56" s="208">
        <f ca="1">SUMIF(申請額一覧!$G$7:$G$406,C56,申請額一覧!$L$7:$L$406)</f>
        <v>400000</v>
      </c>
      <c r="Y56" s="209"/>
      <c r="Z56" s="209"/>
      <c r="AA56" s="209"/>
      <c r="AB56" s="89" t="s">
        <v>82</v>
      </c>
      <c r="AE56" s="83"/>
      <c r="AF56" s="83"/>
      <c r="AG56" s="90"/>
      <c r="AH56" s="90"/>
      <c r="AI56" s="90"/>
      <c r="AJ56" s="90"/>
      <c r="AK56" s="84"/>
      <c r="AL56" s="75"/>
    </row>
    <row r="57" spans="1:38" ht="17.25" customHeight="1" thickBot="1" x14ac:dyDescent="0.2">
      <c r="A57" s="222"/>
      <c r="B57" s="96">
        <v>29</v>
      </c>
      <c r="C57" s="97" t="s">
        <v>305</v>
      </c>
      <c r="D57" s="97"/>
      <c r="E57" s="97"/>
      <c r="F57" s="97"/>
      <c r="G57" s="97"/>
      <c r="H57" s="97"/>
      <c r="I57" s="97"/>
      <c r="J57" s="97"/>
      <c r="K57" s="97"/>
      <c r="L57" s="97"/>
      <c r="M57" s="97"/>
      <c r="N57" s="97"/>
      <c r="O57" s="97"/>
      <c r="P57" s="97"/>
      <c r="Q57" s="97"/>
      <c r="R57" s="97"/>
      <c r="S57" s="92"/>
      <c r="T57" s="210">
        <f ca="1">COUNTIFS(申請額一覧!$G$7:$G$406,C57,申請額一覧!$L$7:$L$406,"&gt;0")</f>
        <v>1</v>
      </c>
      <c r="U57" s="211"/>
      <c r="V57" s="212" t="s">
        <v>17</v>
      </c>
      <c r="W57" s="213"/>
      <c r="X57" s="208">
        <f ca="1">SUMIF(申請額一覧!$G$7:$G$406,C57,申請額一覧!$L$7:$L$406)</f>
        <v>474000</v>
      </c>
      <c r="Y57" s="209"/>
      <c r="Z57" s="209"/>
      <c r="AA57" s="209"/>
      <c r="AB57" s="89" t="s">
        <v>82</v>
      </c>
      <c r="AE57" s="83"/>
      <c r="AF57" s="83"/>
      <c r="AG57" s="90"/>
      <c r="AH57" s="90"/>
      <c r="AI57" s="90"/>
      <c r="AJ57" s="90"/>
      <c r="AK57" s="84"/>
      <c r="AL57" s="75"/>
    </row>
    <row r="58" spans="1:38" ht="20.25" customHeight="1" thickBot="1" x14ac:dyDescent="0.2">
      <c r="A58" s="201" t="s">
        <v>27</v>
      </c>
      <c r="B58" s="202"/>
      <c r="C58" s="202"/>
      <c r="D58" s="202"/>
      <c r="E58" s="202"/>
      <c r="F58" s="202"/>
      <c r="G58" s="202"/>
      <c r="H58" s="202"/>
      <c r="I58" s="202"/>
      <c r="J58" s="202"/>
      <c r="K58" s="202"/>
      <c r="L58" s="202"/>
      <c r="M58" s="202"/>
      <c r="N58" s="202"/>
      <c r="O58" s="202"/>
      <c r="P58" s="202"/>
      <c r="Q58" s="202"/>
      <c r="R58" s="202"/>
      <c r="S58" s="203"/>
      <c r="T58" s="204">
        <f ca="1">SUM(T46:U57)</f>
        <v>9</v>
      </c>
      <c r="U58" s="205"/>
      <c r="V58" s="195" t="s">
        <v>17</v>
      </c>
      <c r="W58" s="196"/>
      <c r="X58" s="206">
        <f ca="1">SUM(X46:AA57)</f>
        <v>1466000</v>
      </c>
      <c r="Y58" s="207"/>
      <c r="Z58" s="207"/>
      <c r="AA58" s="207"/>
      <c r="AB58" s="82" t="s">
        <v>82</v>
      </c>
      <c r="AC58" s="198"/>
      <c r="AD58" s="198"/>
      <c r="AE58" s="199"/>
      <c r="AF58" s="199"/>
      <c r="AG58" s="200"/>
      <c r="AH58" s="200"/>
      <c r="AI58" s="200"/>
      <c r="AJ58" s="200"/>
      <c r="AK58" s="84"/>
      <c r="AL58" s="75"/>
    </row>
    <row r="59" spans="1:38" ht="29.25" customHeight="1" thickBot="1" x14ac:dyDescent="0.2">
      <c r="A59" s="190" t="s">
        <v>81</v>
      </c>
      <c r="B59" s="191"/>
      <c r="C59" s="191"/>
      <c r="D59" s="191"/>
      <c r="E59" s="191"/>
      <c r="F59" s="191"/>
      <c r="G59" s="191"/>
      <c r="H59" s="191"/>
      <c r="I59" s="191"/>
      <c r="J59" s="191"/>
      <c r="K59" s="191"/>
      <c r="L59" s="191"/>
      <c r="M59" s="191"/>
      <c r="N59" s="191"/>
      <c r="O59" s="191"/>
      <c r="P59" s="191"/>
      <c r="Q59" s="191"/>
      <c r="R59" s="191"/>
      <c r="S59" s="192"/>
      <c r="T59" s="193">
        <f ca="1">SUM(T32,T45,T58)</f>
        <v>30</v>
      </c>
      <c r="U59" s="194"/>
      <c r="V59" s="195" t="s">
        <v>17</v>
      </c>
      <c r="W59" s="196"/>
      <c r="X59" s="188">
        <f ca="1">SUM(X32,X45,X58)</f>
        <v>3776000</v>
      </c>
      <c r="Y59" s="189"/>
      <c r="Z59" s="189"/>
      <c r="AA59" s="189"/>
      <c r="AB59" s="117" t="s">
        <v>82</v>
      </c>
    </row>
    <row r="60" spans="1:38" s="119" customFormat="1" x14ac:dyDescent="0.15">
      <c r="A60" s="118"/>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c r="AJ60" s="105"/>
      <c r="AK60" s="105"/>
      <c r="AL60" s="105"/>
    </row>
    <row r="61" spans="1:38" s="105" customFormat="1" x14ac:dyDescent="0.15">
      <c r="A61" s="118"/>
      <c r="B61" s="118"/>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c r="AK61" s="118"/>
      <c r="AL61" s="118"/>
    </row>
    <row r="62" spans="1:38" s="119" customFormat="1" x14ac:dyDescent="0.15">
      <c r="A62" s="118"/>
      <c r="B62" s="105"/>
      <c r="C62" s="105"/>
      <c r="D62" s="105"/>
      <c r="E62" s="105"/>
      <c r="F62" s="105"/>
      <c r="G62" s="105"/>
      <c r="H62" s="105"/>
      <c r="I62" s="105"/>
      <c r="J62" s="105"/>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c r="AJ62" s="105"/>
      <c r="AK62" s="105"/>
      <c r="AL62" s="105"/>
    </row>
    <row r="63" spans="1:38" s="105" customFormat="1" x14ac:dyDescent="0.15">
      <c r="A63" s="119"/>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row>
  </sheetData>
  <sheetProtection algorithmName="SHA-512" hashValue="PQm56bCq4GE0LZEXffdnc44c7c2SjOv0Y2U0PiSvdqKziQmBmDtaye1HZaSHh92fb42b25q2eJV2Y5syRQE1UQ==" saltValue="/X2C5FvGAQg4E6NNYjPTXw==" spinCount="100000" sheet="1" objects="1" scenarios="1" selectLockedCells="1" selectUnlockedCells="1"/>
  <mergeCells count="229">
    <mergeCell ref="M17:Q17"/>
    <mergeCell ref="M16:Q16"/>
    <mergeCell ref="M15:Q15"/>
    <mergeCell ref="U17:AB17"/>
    <mergeCell ref="U16:AB16"/>
    <mergeCell ref="U15:AB15"/>
    <mergeCell ref="R17:T17"/>
    <mergeCell ref="R16:T16"/>
    <mergeCell ref="A7:G7"/>
    <mergeCell ref="J15:L15"/>
    <mergeCell ref="R15:T15"/>
    <mergeCell ref="H13:I13"/>
    <mergeCell ref="K13:M13"/>
    <mergeCell ref="A3:AB3"/>
    <mergeCell ref="A4:AB4"/>
    <mergeCell ref="J16:L16"/>
    <mergeCell ref="J17:L17"/>
    <mergeCell ref="B11:D11"/>
    <mergeCell ref="B12:D12"/>
    <mergeCell ref="T24:U24"/>
    <mergeCell ref="V24:W24"/>
    <mergeCell ref="X24:AA24"/>
    <mergeCell ref="A20:S20"/>
    <mergeCell ref="T20:U20"/>
    <mergeCell ref="V20:W20"/>
    <mergeCell ref="A11:A17"/>
    <mergeCell ref="B13:D14"/>
    <mergeCell ref="B15:I15"/>
    <mergeCell ref="B16:I16"/>
    <mergeCell ref="B17:I17"/>
    <mergeCell ref="X20:AA20"/>
    <mergeCell ref="Z6:AA6"/>
    <mergeCell ref="W6:X6"/>
    <mergeCell ref="T6:U6"/>
    <mergeCell ref="E12:AB12"/>
    <mergeCell ref="E11:AB11"/>
    <mergeCell ref="E14:AB14"/>
    <mergeCell ref="AC24:AD24"/>
    <mergeCell ref="AE24:AF24"/>
    <mergeCell ref="AG24:AJ24"/>
    <mergeCell ref="T25:U25"/>
    <mergeCell ref="V25:W25"/>
    <mergeCell ref="X25:AA25"/>
    <mergeCell ref="AC25:AD25"/>
    <mergeCell ref="AE25:AF25"/>
    <mergeCell ref="AG25:AJ25"/>
    <mergeCell ref="X26:AA26"/>
    <mergeCell ref="AC26:AD26"/>
    <mergeCell ref="AE26:AF26"/>
    <mergeCell ref="AG26:AJ26"/>
    <mergeCell ref="T27:U27"/>
    <mergeCell ref="V27:W27"/>
    <mergeCell ref="X27:AA27"/>
    <mergeCell ref="AC27:AD27"/>
    <mergeCell ref="AE27:AF27"/>
    <mergeCell ref="AG27:AJ27"/>
    <mergeCell ref="T26:U26"/>
    <mergeCell ref="V26:W26"/>
    <mergeCell ref="T28:U28"/>
    <mergeCell ref="V28:W28"/>
    <mergeCell ref="X28:AA28"/>
    <mergeCell ref="AC28:AD28"/>
    <mergeCell ref="AE28:AF28"/>
    <mergeCell ref="AG28:AJ28"/>
    <mergeCell ref="T29:U29"/>
    <mergeCell ref="V29:W29"/>
    <mergeCell ref="X29:AA29"/>
    <mergeCell ref="AC29:AD29"/>
    <mergeCell ref="AE29:AF29"/>
    <mergeCell ref="AG29:AJ29"/>
    <mergeCell ref="T30:U30"/>
    <mergeCell ref="V30:W30"/>
    <mergeCell ref="X30:AA30"/>
    <mergeCell ref="AC30:AD30"/>
    <mergeCell ref="AE30:AF30"/>
    <mergeCell ref="AG30:AJ30"/>
    <mergeCell ref="T31:U31"/>
    <mergeCell ref="V31:W31"/>
    <mergeCell ref="X31:AA31"/>
    <mergeCell ref="AC31:AD31"/>
    <mergeCell ref="AE31:AF31"/>
    <mergeCell ref="AG31:AJ31"/>
    <mergeCell ref="T34:U34"/>
    <mergeCell ref="V34:W34"/>
    <mergeCell ref="X34:AA34"/>
    <mergeCell ref="T35:U35"/>
    <mergeCell ref="V35:W35"/>
    <mergeCell ref="X35:AA35"/>
    <mergeCell ref="T36:U36"/>
    <mergeCell ref="V36:W36"/>
    <mergeCell ref="X36:AA36"/>
    <mergeCell ref="T32:U32"/>
    <mergeCell ref="V32:W32"/>
    <mergeCell ref="X32:AA32"/>
    <mergeCell ref="AC32:AD32"/>
    <mergeCell ref="AE32:AF32"/>
    <mergeCell ref="AG32:AJ32"/>
    <mergeCell ref="T33:U33"/>
    <mergeCell ref="V33:W33"/>
    <mergeCell ref="X33:AA33"/>
    <mergeCell ref="X37:AA37"/>
    <mergeCell ref="AC37:AD37"/>
    <mergeCell ref="AE37:AF37"/>
    <mergeCell ref="AG37:AJ37"/>
    <mergeCell ref="T38:U38"/>
    <mergeCell ref="V38:W38"/>
    <mergeCell ref="X38:AA38"/>
    <mergeCell ref="AC38:AD38"/>
    <mergeCell ref="AE38:AF38"/>
    <mergeCell ref="AG38:AJ38"/>
    <mergeCell ref="T37:U37"/>
    <mergeCell ref="V37:W37"/>
    <mergeCell ref="T39:U39"/>
    <mergeCell ref="V39:W39"/>
    <mergeCell ref="X39:AA39"/>
    <mergeCell ref="AC39:AD39"/>
    <mergeCell ref="AE39:AF39"/>
    <mergeCell ref="AG39:AJ39"/>
    <mergeCell ref="T40:U40"/>
    <mergeCell ref="V40:W40"/>
    <mergeCell ref="X40:AA40"/>
    <mergeCell ref="AC40:AD40"/>
    <mergeCell ref="AE40:AF40"/>
    <mergeCell ref="AG40:AJ40"/>
    <mergeCell ref="V41:W41"/>
    <mergeCell ref="X41:AA41"/>
    <mergeCell ref="AC41:AD41"/>
    <mergeCell ref="AE41:AF41"/>
    <mergeCell ref="AG41:AJ41"/>
    <mergeCell ref="T42:U42"/>
    <mergeCell ref="V42:W42"/>
    <mergeCell ref="X42:AA42"/>
    <mergeCell ref="AC42:AD42"/>
    <mergeCell ref="AE42:AF42"/>
    <mergeCell ref="AG42:AJ42"/>
    <mergeCell ref="AG45:AJ45"/>
    <mergeCell ref="T46:U46"/>
    <mergeCell ref="V46:W46"/>
    <mergeCell ref="X46:AA46"/>
    <mergeCell ref="T47:U47"/>
    <mergeCell ref="V47:W47"/>
    <mergeCell ref="X47:AA47"/>
    <mergeCell ref="T48:U48"/>
    <mergeCell ref="V48:W48"/>
    <mergeCell ref="X48:AA48"/>
    <mergeCell ref="AC48:AD48"/>
    <mergeCell ref="AE48:AF48"/>
    <mergeCell ref="AG48:AJ48"/>
    <mergeCell ref="X51:AA51"/>
    <mergeCell ref="AE49:AF49"/>
    <mergeCell ref="T45:U45"/>
    <mergeCell ref="V45:W45"/>
    <mergeCell ref="X45:AA45"/>
    <mergeCell ref="AC45:AD45"/>
    <mergeCell ref="AE45:AF45"/>
    <mergeCell ref="T49:U49"/>
    <mergeCell ref="V49:W49"/>
    <mergeCell ref="A45:S45"/>
    <mergeCell ref="A46:A57"/>
    <mergeCell ref="AC46:AD46"/>
    <mergeCell ref="AE46:AF46"/>
    <mergeCell ref="AG46:AJ46"/>
    <mergeCell ref="AC49:AD49"/>
    <mergeCell ref="T55:U55"/>
    <mergeCell ref="V55:W55"/>
    <mergeCell ref="X55:AA55"/>
    <mergeCell ref="T56:U56"/>
    <mergeCell ref="V56:W56"/>
    <mergeCell ref="X56:AA56"/>
    <mergeCell ref="T57:U57"/>
    <mergeCell ref="V57:W57"/>
    <mergeCell ref="X57:AA57"/>
    <mergeCell ref="T52:U52"/>
    <mergeCell ref="V52:W52"/>
    <mergeCell ref="X52:AA52"/>
    <mergeCell ref="T53:U53"/>
    <mergeCell ref="V53:W53"/>
    <mergeCell ref="X53:AA53"/>
    <mergeCell ref="T54:U54"/>
    <mergeCell ref="V54:W54"/>
    <mergeCell ref="X54:AA54"/>
    <mergeCell ref="A23:S23"/>
    <mergeCell ref="T23:W23"/>
    <mergeCell ref="X23:AB23"/>
    <mergeCell ref="AC23:AF23"/>
    <mergeCell ref="AG23:AL23"/>
    <mergeCell ref="A24:A31"/>
    <mergeCell ref="A32:S32"/>
    <mergeCell ref="A33:A44"/>
    <mergeCell ref="AC33:AD33"/>
    <mergeCell ref="AE33:AF33"/>
    <mergeCell ref="AG33:AJ33"/>
    <mergeCell ref="T43:U43"/>
    <mergeCell ref="V43:W43"/>
    <mergeCell ref="X43:AA43"/>
    <mergeCell ref="AC43:AD43"/>
    <mergeCell ref="AE43:AF43"/>
    <mergeCell ref="AG43:AJ43"/>
    <mergeCell ref="T44:U44"/>
    <mergeCell ref="V44:W44"/>
    <mergeCell ref="X44:AA44"/>
    <mergeCell ref="AC44:AD44"/>
    <mergeCell ref="AE44:AF44"/>
    <mergeCell ref="AG44:AJ44"/>
    <mergeCell ref="T41:U41"/>
    <mergeCell ref="X59:AA59"/>
    <mergeCell ref="A59:S59"/>
    <mergeCell ref="T59:U59"/>
    <mergeCell ref="V59:W59"/>
    <mergeCell ref="AG49:AJ49"/>
    <mergeCell ref="AC52:AD52"/>
    <mergeCell ref="AE52:AF52"/>
    <mergeCell ref="AG52:AJ52"/>
    <mergeCell ref="AC55:AD55"/>
    <mergeCell ref="AE55:AF55"/>
    <mergeCell ref="AG55:AJ55"/>
    <mergeCell ref="AC58:AD58"/>
    <mergeCell ref="AE58:AF58"/>
    <mergeCell ref="AG58:AJ58"/>
    <mergeCell ref="A58:S58"/>
    <mergeCell ref="T58:U58"/>
    <mergeCell ref="V58:W58"/>
    <mergeCell ref="X58:AA58"/>
    <mergeCell ref="X49:AA49"/>
    <mergeCell ref="T50:U50"/>
    <mergeCell ref="V50:W50"/>
    <mergeCell ref="X50:AA50"/>
    <mergeCell ref="T51:U51"/>
    <mergeCell ref="V51:W51"/>
  </mergeCells>
  <phoneticPr fontId="3"/>
  <dataValidations count="2">
    <dataValidation imeMode="disabled" allowBlank="1" showInputMessage="1" showErrorMessage="1" sqref="M15:Q15 U15:AB15 T6:U6 W6:X6 Z6:AA6 H13:I13 K13:M13" xr:uid="{00000000-0002-0000-0200-000000000000}"/>
    <dataValidation imeMode="fullKatakana" allowBlank="1" showInputMessage="1" showErrorMessage="1" sqref="E11:AB11" xr:uid="{00000000-0002-0000-0200-000001000000}"/>
  </dataValidations>
  <printOptions horizontalCentered="1"/>
  <pageMargins left="0.70866141732283472" right="0.70866141732283472" top="0.74803149606299213" bottom="0.74803149606299213" header="0.31496062992125984" footer="0.31496062992125984"/>
  <pageSetup paperSize="9" scale="84"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369</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254</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261</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219</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5</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840000</v>
      </c>
      <c r="O15" s="303"/>
      <c r="P15" s="303"/>
      <c r="Q15" s="303"/>
      <c r="R15" s="303"/>
      <c r="S15" s="58" t="s">
        <v>182</v>
      </c>
      <c r="T15" s="299" t="s">
        <v>180</v>
      </c>
      <c r="U15" s="300"/>
      <c r="V15" s="300"/>
      <c r="W15" s="300"/>
      <c r="X15" s="304">
        <f>ROUNDDOWN($AI$28/1000,0)*1000</f>
        <v>6000</v>
      </c>
      <c r="Y15" s="305"/>
      <c r="Z15" s="305"/>
      <c r="AA15" s="305"/>
      <c r="AB15" s="305"/>
      <c r="AC15" s="58" t="s">
        <v>182</v>
      </c>
      <c r="AD15" s="299" t="s">
        <v>16</v>
      </c>
      <c r="AE15" s="300"/>
      <c r="AF15" s="300"/>
      <c r="AG15" s="300"/>
      <c r="AH15" s="388">
        <f>IF(AND(N15-E15&gt;0,X15-E15&gt;0),MIN(N15-E15,X15-E15),0)</f>
        <v>6000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735000</v>
      </c>
      <c r="M19" s="377"/>
      <c r="N19" s="377"/>
      <c r="O19" s="377"/>
      <c r="P19" s="377"/>
      <c r="Q19" s="378">
        <v>735000</v>
      </c>
      <c r="R19" s="378"/>
      <c r="S19" s="378"/>
      <c r="T19" s="378"/>
      <c r="U19" s="328">
        <f>IF($AK$13&lt;&gt;"",L19*10000/10671,IF($AK$11=12,Z19,IF(AND($AK$11&lt;&gt;0,$AK$11&lt;12),Z19/$AK$11*12,IF($AK$11=0,L19*10000/10671,0))))</f>
        <v>717600</v>
      </c>
      <c r="V19" s="328"/>
      <c r="W19" s="328"/>
      <c r="X19" s="328"/>
      <c r="Y19" s="328"/>
      <c r="Z19" s="378">
        <v>299000</v>
      </c>
      <c r="AA19" s="378"/>
      <c r="AB19" s="378"/>
      <c r="AC19" s="378"/>
      <c r="AD19" s="378">
        <v>15000</v>
      </c>
      <c r="AE19" s="378"/>
      <c r="AF19" s="378"/>
      <c r="AG19" s="378"/>
      <c r="AH19" s="378"/>
      <c r="AI19" s="328">
        <f t="shared" ref="AI19:AI27" si="0">IF(L19-U19-AD19&lt;0,0,L19-U19-AD19)</f>
        <v>2400</v>
      </c>
      <c r="AJ19" s="328"/>
      <c r="AK19" s="328"/>
      <c r="AL19" s="328"/>
      <c r="AM19" s="328"/>
    </row>
    <row r="20" spans="1:42" ht="24" customHeight="1" x14ac:dyDescent="0.15">
      <c r="A20" s="382" t="s">
        <v>188</v>
      </c>
      <c r="B20" s="383"/>
      <c r="C20" s="383"/>
      <c r="D20" s="384"/>
      <c r="E20" s="385"/>
      <c r="F20" s="386"/>
      <c r="G20" s="386"/>
      <c r="H20" s="386"/>
      <c r="I20" s="386"/>
      <c r="J20" s="386"/>
      <c r="K20" s="387"/>
      <c r="L20" s="377">
        <f>Q20</f>
        <v>610000</v>
      </c>
      <c r="M20" s="377"/>
      <c r="N20" s="377"/>
      <c r="O20" s="377"/>
      <c r="P20" s="377"/>
      <c r="Q20" s="378">
        <v>610000</v>
      </c>
      <c r="R20" s="378"/>
      <c r="S20" s="378"/>
      <c r="T20" s="378"/>
      <c r="U20" s="328">
        <f t="shared" ref="U20:U27" si="1">IF($AK$13&lt;&gt;"",L20*10000/10671,IF($AK$11=12,Z20,IF(AND($AK$11&lt;&gt;0,$AK$11&lt;12),Z20/$AK$11*12,IF($AK$11=0,L20*10000/10671,0))))</f>
        <v>600000</v>
      </c>
      <c r="V20" s="328"/>
      <c r="W20" s="328"/>
      <c r="X20" s="328"/>
      <c r="Y20" s="328"/>
      <c r="Z20" s="378">
        <v>250000</v>
      </c>
      <c r="AA20" s="378"/>
      <c r="AB20" s="378"/>
      <c r="AC20" s="378"/>
      <c r="AD20" s="378">
        <v>10000</v>
      </c>
      <c r="AE20" s="378"/>
      <c r="AF20" s="378"/>
      <c r="AG20" s="378"/>
      <c r="AH20" s="378"/>
      <c r="AI20" s="328">
        <f t="shared" si="0"/>
        <v>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688000</v>
      </c>
      <c r="M21" s="377"/>
      <c r="N21" s="377"/>
      <c r="O21" s="377"/>
      <c r="P21" s="377"/>
      <c r="Q21" s="378">
        <v>688000</v>
      </c>
      <c r="R21" s="378"/>
      <c r="S21" s="378"/>
      <c r="T21" s="378"/>
      <c r="U21" s="328">
        <f t="shared" si="1"/>
        <v>672000</v>
      </c>
      <c r="V21" s="328"/>
      <c r="W21" s="328"/>
      <c r="X21" s="328"/>
      <c r="Y21" s="328"/>
      <c r="Z21" s="378">
        <v>280000</v>
      </c>
      <c r="AA21" s="378"/>
      <c r="AB21" s="378"/>
      <c r="AC21" s="378"/>
      <c r="AD21" s="378">
        <v>15000</v>
      </c>
      <c r="AE21" s="378"/>
      <c r="AF21" s="378"/>
      <c r="AG21" s="378"/>
      <c r="AH21" s="378"/>
      <c r="AI21" s="328">
        <f t="shared" si="0"/>
        <v>1000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882000</v>
      </c>
      <c r="M22" s="377"/>
      <c r="N22" s="377"/>
      <c r="O22" s="377"/>
      <c r="P22" s="377"/>
      <c r="Q22" s="378">
        <v>882000</v>
      </c>
      <c r="R22" s="378"/>
      <c r="S22" s="378"/>
      <c r="T22" s="378"/>
      <c r="U22" s="328">
        <f t="shared" si="1"/>
        <v>868800</v>
      </c>
      <c r="V22" s="328"/>
      <c r="W22" s="328"/>
      <c r="X22" s="328"/>
      <c r="Y22" s="328"/>
      <c r="Z22" s="378">
        <v>362000</v>
      </c>
      <c r="AA22" s="378"/>
      <c r="AB22" s="378"/>
      <c r="AC22" s="378"/>
      <c r="AD22" s="378">
        <v>10000</v>
      </c>
      <c r="AE22" s="378"/>
      <c r="AF22" s="378"/>
      <c r="AG22" s="378"/>
      <c r="AH22" s="378"/>
      <c r="AI22" s="328">
        <f t="shared" si="0"/>
        <v>3200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2915000</v>
      </c>
      <c r="M28" s="328"/>
      <c r="N28" s="328"/>
      <c r="O28" s="328"/>
      <c r="P28" s="328"/>
      <c r="Q28" s="328">
        <f>SUM(Q19:T27)</f>
        <v>2915000</v>
      </c>
      <c r="R28" s="328"/>
      <c r="S28" s="328"/>
      <c r="T28" s="328"/>
      <c r="U28" s="328">
        <f>SUM(U19:Y27)</f>
        <v>2858400</v>
      </c>
      <c r="V28" s="328"/>
      <c r="W28" s="328"/>
      <c r="X28" s="328"/>
      <c r="Y28" s="328"/>
      <c r="Z28" s="328">
        <f>SUM(Z19:AC27)</f>
        <v>1191000</v>
      </c>
      <c r="AA28" s="328"/>
      <c r="AB28" s="328"/>
      <c r="AC28" s="328"/>
      <c r="AD28" s="328">
        <f>SUM(AD19:AH27)</f>
        <v>50000</v>
      </c>
      <c r="AE28" s="328"/>
      <c r="AF28" s="328"/>
      <c r="AG28" s="328"/>
      <c r="AH28" s="328"/>
      <c r="AI28" s="328">
        <f>SUM(AI19:AM27)</f>
        <v>6600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jCqUhDO+GOwdnHws2nrdMYvTSjfNmpGDV0vLnXXHTQAiKl6DwN2OiHXRScC0Tm+V0XXeuAwM2Dm4JqeZcEAe9w==" saltValue="IO5aQJcW2XQ2HSyAXmYqDg=="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0" priority="1" operator="containsText" text="その他">
      <formula>NOT(ISERROR(SEARCH("その他",A19)))</formula>
    </cfRule>
  </conditionalFormatting>
  <conditionalFormatting sqref="E19:E27">
    <cfRule type="containsText" dxfId="19" priority="4" operator="containsText" text="その他">
      <formula>NOT(ISERROR(SEARCH("その他",E19)))</formula>
    </cfRule>
  </conditionalFormatting>
  <conditionalFormatting sqref="Z19:AC28">
    <cfRule type="expression" dxfId="18" priority="3">
      <formula>OR($AK$11=0,$AK$13&lt;&gt;"")</formula>
    </cfRule>
  </conditionalFormatting>
  <dataValidations disablePrompts="1" count="9">
    <dataValidation type="whole" allowBlank="1" showInputMessage="1" showErrorMessage="1" error="所要額が1,000円未満の場合は申請できません。" sqref="AH15:AL15" xr:uid="{7E20AB01-6927-40D8-AC2F-95710341628B}">
      <formula1>1000</formula1>
      <formula2>1E+28</formula2>
    </dataValidation>
    <dataValidation type="list" allowBlank="1" showInputMessage="1" showErrorMessage="1" sqref="O5:AK5" xr:uid="{578ACDC4-1483-4C7D-A1CD-2070EBEDA111}">
      <formula1>ユニット</formula1>
    </dataValidation>
    <dataValidation type="list" allowBlank="1" showInputMessage="1" showErrorMessage="1" sqref="A105:A106 AK13:AM13" xr:uid="{ECFE7CDF-76E4-43BC-B967-64ECCBBB2C8F}">
      <formula1>"○"</formula1>
    </dataValidation>
    <dataValidation type="textLength" imeMode="disabled" operator="equal" allowBlank="1" showInputMessage="1" showErrorMessage="1" errorTitle="事業所番号" error="10桁で入力してください。" sqref="AG4:AM4" xr:uid="{5B4BC1C4-539E-4A8C-AD13-040B8D2EAA47}">
      <formula1>10</formula1>
    </dataValidation>
    <dataValidation imeMode="off" allowBlank="1" showInputMessage="1" showErrorMessage="1" sqref="Q7:R7 T7:V7 AC9:AM9 P9:Y9" xr:uid="{27D1EF3B-C393-41F1-B8E0-B6BC83EAA717}"/>
    <dataValidation imeMode="fullKatakana" allowBlank="1" showInputMessage="1" showErrorMessage="1" sqref="L3:AF3" xr:uid="{47AB1C7A-6263-4F72-BAB9-2E4BB66321D5}"/>
    <dataValidation type="list" allowBlank="1" showInputMessage="1" showErrorMessage="1" sqref="O6:AK6" xr:uid="{BFAE38E2-0422-4F3C-96C9-00E3FC8423D3}">
      <formula1>INDIRECT(O5)</formula1>
    </dataValidation>
    <dataValidation type="list" allowBlank="1" showInputMessage="1" showErrorMessage="1" sqref="O14:AM14" xr:uid="{3E724904-927D-442E-827B-E79CAE7866A7}">
      <formula1>$BK$14:$BK$16</formula1>
    </dataValidation>
    <dataValidation type="list" imeMode="disabled" allowBlank="1" showInputMessage="1" showErrorMessage="1" sqref="A32:A100" xr:uid="{C0AC6A64-745D-4F1A-A083-D819E09C0C8C}">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F932CA41-21B8-4E4A-A115-3751161B0C0B}">
          <x14:formula1>
            <xm:f>Vlookup!$G$1:$G$36</xm:f>
          </x14:formula1>
          <xm:sqref>L11:S11</xm:sqref>
        </x14:dataValidation>
        <x14:dataValidation type="list" allowBlank="1" showInputMessage="1" showErrorMessage="1" xr:uid="{1750E246-89D3-4AB9-871E-470593FE3672}">
          <x14:formula1>
            <xm:f>プルダウン!$A$12:$A$17</xm:f>
          </x14:formula1>
          <xm:sqref>A19:D27</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368</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254</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268</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218</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6</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1600000</v>
      </c>
      <c r="O15" s="303"/>
      <c r="P15" s="303"/>
      <c r="Q15" s="303"/>
      <c r="R15" s="303"/>
      <c r="S15" s="58" t="s">
        <v>182</v>
      </c>
      <c r="T15" s="299" t="s">
        <v>180</v>
      </c>
      <c r="U15" s="300"/>
      <c r="V15" s="300"/>
      <c r="W15" s="300"/>
      <c r="X15" s="304">
        <f>ROUNDDOWN($AI$28/1000,0)*1000</f>
        <v>30000</v>
      </c>
      <c r="Y15" s="305"/>
      <c r="Z15" s="305"/>
      <c r="AA15" s="305"/>
      <c r="AB15" s="305"/>
      <c r="AC15" s="58" t="s">
        <v>182</v>
      </c>
      <c r="AD15" s="299" t="s">
        <v>16</v>
      </c>
      <c r="AE15" s="300"/>
      <c r="AF15" s="300"/>
      <c r="AG15" s="300"/>
      <c r="AH15" s="388">
        <f>IF(AND(N15-E15&gt;0,X15-E15&gt;0),MIN(N15-E15,X15-E15),0)</f>
        <v>30000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960000</v>
      </c>
      <c r="M19" s="377"/>
      <c r="N19" s="377"/>
      <c r="O19" s="377"/>
      <c r="P19" s="377"/>
      <c r="Q19" s="378">
        <v>960000</v>
      </c>
      <c r="R19" s="378"/>
      <c r="S19" s="378"/>
      <c r="T19" s="378"/>
      <c r="U19" s="328">
        <f>IF($AK$13&lt;&gt;"",L19*10000/10671,IF($AK$11=12,Z19,IF(AND($AK$11&lt;&gt;0,$AK$11&lt;12),Z19/$AK$11*12,IF($AK$11=0,L19*10000/10671,0))))</f>
        <v>940000</v>
      </c>
      <c r="V19" s="328"/>
      <c r="W19" s="328"/>
      <c r="X19" s="328"/>
      <c r="Y19" s="328"/>
      <c r="Z19" s="378">
        <v>470000</v>
      </c>
      <c r="AA19" s="378"/>
      <c r="AB19" s="378"/>
      <c r="AC19" s="378"/>
      <c r="AD19" s="378">
        <v>10000</v>
      </c>
      <c r="AE19" s="378"/>
      <c r="AF19" s="378"/>
      <c r="AG19" s="378"/>
      <c r="AH19" s="378"/>
      <c r="AI19" s="328">
        <f t="shared" ref="AI19:AI27" si="0">IF(L19-U19-AD19&lt;0,0,L19-U19-AD19)</f>
        <v>10000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830000</v>
      </c>
      <c r="M20" s="377"/>
      <c r="N20" s="377"/>
      <c r="O20" s="377"/>
      <c r="P20" s="377"/>
      <c r="Q20" s="378">
        <v>830000</v>
      </c>
      <c r="R20" s="378"/>
      <c r="S20" s="378"/>
      <c r="T20" s="378"/>
      <c r="U20" s="328">
        <f t="shared" ref="U20:U27" si="1">IF($AK$13&lt;&gt;"",L20*10000/10671,IF($AK$11=12,Z20,IF(AND($AK$11&lt;&gt;0,$AK$11&lt;12),Z20/$AK$11*12,IF($AK$11=0,L20*10000/10671,0))))</f>
        <v>800000</v>
      </c>
      <c r="V20" s="328"/>
      <c r="W20" s="328"/>
      <c r="X20" s="328"/>
      <c r="Y20" s="328"/>
      <c r="Z20" s="378">
        <v>400000</v>
      </c>
      <c r="AA20" s="378"/>
      <c r="AB20" s="378"/>
      <c r="AC20" s="378"/>
      <c r="AD20" s="378">
        <v>20000</v>
      </c>
      <c r="AE20" s="378"/>
      <c r="AF20" s="378"/>
      <c r="AG20" s="378"/>
      <c r="AH20" s="378"/>
      <c r="AI20" s="328">
        <f t="shared" si="0"/>
        <v>10000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140000</v>
      </c>
      <c r="M21" s="377"/>
      <c r="N21" s="377"/>
      <c r="O21" s="377"/>
      <c r="P21" s="377"/>
      <c r="Q21" s="378">
        <v>140000</v>
      </c>
      <c r="R21" s="378"/>
      <c r="S21" s="378"/>
      <c r="T21" s="378"/>
      <c r="U21" s="328">
        <f t="shared" si="1"/>
        <v>120000</v>
      </c>
      <c r="V21" s="328"/>
      <c r="W21" s="328"/>
      <c r="X21" s="328"/>
      <c r="Y21" s="328"/>
      <c r="Z21" s="378">
        <v>60000</v>
      </c>
      <c r="AA21" s="378"/>
      <c r="AB21" s="378"/>
      <c r="AC21" s="378"/>
      <c r="AD21" s="378">
        <v>10000</v>
      </c>
      <c r="AE21" s="378"/>
      <c r="AF21" s="378"/>
      <c r="AG21" s="378"/>
      <c r="AH21" s="378"/>
      <c r="AI21" s="328">
        <f t="shared" si="0"/>
        <v>10000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710000</v>
      </c>
      <c r="M22" s="377"/>
      <c r="N22" s="377"/>
      <c r="O22" s="377"/>
      <c r="P22" s="377"/>
      <c r="Q22" s="378">
        <v>710000</v>
      </c>
      <c r="R22" s="378"/>
      <c r="S22" s="378"/>
      <c r="T22" s="378"/>
      <c r="U22" s="328">
        <f t="shared" si="1"/>
        <v>700000</v>
      </c>
      <c r="V22" s="328"/>
      <c r="W22" s="328"/>
      <c r="X22" s="328"/>
      <c r="Y22" s="328"/>
      <c r="Z22" s="378">
        <v>350000</v>
      </c>
      <c r="AA22" s="378"/>
      <c r="AB22" s="378"/>
      <c r="AC22" s="378"/>
      <c r="AD22" s="378">
        <v>10000</v>
      </c>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2640000</v>
      </c>
      <c r="M28" s="328"/>
      <c r="N28" s="328"/>
      <c r="O28" s="328"/>
      <c r="P28" s="328"/>
      <c r="Q28" s="328">
        <f>SUM(Q19:T27)</f>
        <v>2640000</v>
      </c>
      <c r="R28" s="328"/>
      <c r="S28" s="328"/>
      <c r="T28" s="328"/>
      <c r="U28" s="328">
        <f>SUM(U19:Y27)</f>
        <v>2560000</v>
      </c>
      <c r="V28" s="328"/>
      <c r="W28" s="328"/>
      <c r="X28" s="328"/>
      <c r="Y28" s="328"/>
      <c r="Z28" s="328">
        <f>SUM(Z19:AC27)</f>
        <v>1280000</v>
      </c>
      <c r="AA28" s="328"/>
      <c r="AB28" s="328"/>
      <c r="AC28" s="328"/>
      <c r="AD28" s="328">
        <f>SUM(AD19:AH27)</f>
        <v>50000</v>
      </c>
      <c r="AE28" s="328"/>
      <c r="AF28" s="328"/>
      <c r="AG28" s="328"/>
      <c r="AH28" s="328"/>
      <c r="AI28" s="328">
        <f>SUM(AI19:AM27)</f>
        <v>30000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DlAcMFoMrgbpyAu6EjoapiAeejayt3lnWyJE2/bIZYp/VkYr3Yp8HRYaff8xbpdc1aq8NgNOxsS/IErZTsTxyQ==" saltValue="sjSIPprabQ4juGf3q7Zoq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17" priority="1" operator="containsText" text="その他">
      <formula>NOT(ISERROR(SEARCH("その他",A19)))</formula>
    </cfRule>
  </conditionalFormatting>
  <conditionalFormatting sqref="E19:E27">
    <cfRule type="containsText" dxfId="16" priority="4" operator="containsText" text="その他">
      <formula>NOT(ISERROR(SEARCH("その他",E19)))</formula>
    </cfRule>
  </conditionalFormatting>
  <conditionalFormatting sqref="Z19:AC28">
    <cfRule type="expression" dxfId="15" priority="3">
      <formula>OR($AK$11=0,$AK$13&lt;&gt;"")</formula>
    </cfRule>
  </conditionalFormatting>
  <dataValidations count="9">
    <dataValidation type="list" allowBlank="1" showInputMessage="1" showErrorMessage="1" sqref="O6:AK6" xr:uid="{3FAC2BA8-9DAF-424C-94AB-1FBE761EBAC5}">
      <formula1>INDIRECT(O5)</formula1>
    </dataValidation>
    <dataValidation imeMode="fullKatakana" allowBlank="1" showInputMessage="1" showErrorMessage="1" sqref="L3:AF3" xr:uid="{4F72AC7D-88B9-4720-836F-90CA009CA1D0}"/>
    <dataValidation imeMode="off" allowBlank="1" showInputMessage="1" showErrorMessage="1" sqref="Q7:R7 T7:V7 AC9:AM9 P9:Y9" xr:uid="{30DDDDF7-6973-4E79-BB8A-EBDE9AB93C9D}"/>
    <dataValidation type="textLength" imeMode="disabled" operator="equal" allowBlank="1" showInputMessage="1" showErrorMessage="1" errorTitle="事業所番号" error="10桁で入力してください。" sqref="AG4:AM4" xr:uid="{CA631E05-F407-4568-84F5-F861CEFF4256}">
      <formula1>10</formula1>
    </dataValidation>
    <dataValidation type="list" allowBlank="1" showInputMessage="1" showErrorMessage="1" sqref="A105:A106 AK13:AM13" xr:uid="{D7E987DF-B79A-4155-B66E-467BB8B7E5F6}">
      <formula1>"○"</formula1>
    </dataValidation>
    <dataValidation type="list" allowBlank="1" showInputMessage="1" showErrorMessage="1" sqref="O5:AK5" xr:uid="{B9F8AB9C-6BED-4944-B6FD-196BEFDCCBB5}">
      <formula1>ユニット</formula1>
    </dataValidation>
    <dataValidation type="whole" allowBlank="1" showInputMessage="1" showErrorMessage="1" error="所要額が1,000円未満の場合は申請できません。" sqref="AH15:AL15" xr:uid="{2A35DBA5-C07D-4E85-859F-8954E7DC8A32}">
      <formula1>1000</formula1>
      <formula2>1E+28</formula2>
    </dataValidation>
    <dataValidation type="list" allowBlank="1" showInputMessage="1" showErrorMessage="1" sqref="O14:AM14" xr:uid="{5313C0D9-86F3-4C2C-9BDF-C4A52B69EDB1}">
      <formula1>$BK$14:$BK$16</formula1>
    </dataValidation>
    <dataValidation type="list" imeMode="disabled" allowBlank="1" showInputMessage="1" showErrorMessage="1" sqref="A32:A100" xr:uid="{3B0FC96F-B694-4848-885A-65445D9A4F58}">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3C6CE27-4AA9-4936-B879-E35D2F1C38BF}">
          <x14:formula1>
            <xm:f>Vlookup!$G$1:$G$36</xm:f>
          </x14:formula1>
          <xm:sqref>L11:S11</xm:sqref>
        </x14:dataValidation>
        <x14:dataValidation type="list" allowBlank="1" showInputMessage="1" showErrorMessage="1" xr:uid="{8CAFCBB8-236E-4FB4-BAE4-9CA63E685449}">
          <x14:formula1>
            <xm:f>プルダウン!$A$12:$A$17</xm:f>
          </x14:formula1>
          <xm:sqref>A19:D27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367</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255</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262</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217</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7</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840000</v>
      </c>
      <c r="O15" s="303"/>
      <c r="P15" s="303"/>
      <c r="Q15" s="303"/>
      <c r="R15" s="303"/>
      <c r="S15" s="58" t="s">
        <v>182</v>
      </c>
      <c r="T15" s="299" t="s">
        <v>180</v>
      </c>
      <c r="U15" s="300"/>
      <c r="V15" s="300"/>
      <c r="W15" s="300"/>
      <c r="X15" s="304">
        <f>ROUNDDOWN($AI$28/1000,0)*1000</f>
        <v>156000</v>
      </c>
      <c r="Y15" s="305"/>
      <c r="Z15" s="305"/>
      <c r="AA15" s="305"/>
      <c r="AB15" s="305"/>
      <c r="AC15" s="58" t="s">
        <v>182</v>
      </c>
      <c r="AD15" s="299" t="s">
        <v>16</v>
      </c>
      <c r="AE15" s="300"/>
      <c r="AF15" s="300"/>
      <c r="AG15" s="300"/>
      <c r="AH15" s="388">
        <f>IF(AND(N15-E15&gt;0,X15-E15&gt;0),MIN(N15-E15,X15-E15),0)</f>
        <v>156000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100000</v>
      </c>
      <c r="M19" s="377"/>
      <c r="N19" s="377"/>
      <c r="O19" s="377"/>
      <c r="P19" s="377"/>
      <c r="Q19" s="378">
        <v>100000</v>
      </c>
      <c r="R19" s="378"/>
      <c r="S19" s="378"/>
      <c r="T19" s="378"/>
      <c r="U19" s="328">
        <f>IF($AK$13&lt;&gt;"",L19*10000/10671,IF($AK$11=12,Z19,IF(AND($AK$11&lt;&gt;0,$AK$11&lt;12),Z19/$AK$11*12,IF($AK$11=0,L19*10000/10671,0))))</f>
        <v>51428.57142857142</v>
      </c>
      <c r="V19" s="328"/>
      <c r="W19" s="328"/>
      <c r="X19" s="328"/>
      <c r="Y19" s="328"/>
      <c r="Z19" s="378">
        <v>30000</v>
      </c>
      <c r="AA19" s="378"/>
      <c r="AB19" s="378"/>
      <c r="AC19" s="378"/>
      <c r="AD19" s="378"/>
      <c r="AE19" s="378"/>
      <c r="AF19" s="378"/>
      <c r="AG19" s="378"/>
      <c r="AH19" s="378"/>
      <c r="AI19" s="328">
        <f t="shared" ref="AI19:AI27" si="0">IF(L19-U19-AD19&lt;0,0,L19-U19-AD19)</f>
        <v>48571.42857142858</v>
      </c>
      <c r="AJ19" s="328"/>
      <c r="AK19" s="328"/>
      <c r="AL19" s="328"/>
      <c r="AM19" s="328"/>
    </row>
    <row r="20" spans="1:42" ht="24" customHeight="1" x14ac:dyDescent="0.15">
      <c r="A20" s="382" t="s">
        <v>188</v>
      </c>
      <c r="B20" s="383"/>
      <c r="C20" s="383"/>
      <c r="D20" s="384"/>
      <c r="E20" s="385"/>
      <c r="F20" s="386"/>
      <c r="G20" s="386"/>
      <c r="H20" s="386"/>
      <c r="I20" s="386"/>
      <c r="J20" s="386"/>
      <c r="K20" s="387"/>
      <c r="L20" s="377">
        <f>Q20</f>
        <v>80000</v>
      </c>
      <c r="M20" s="377"/>
      <c r="N20" s="377"/>
      <c r="O20" s="377"/>
      <c r="P20" s="377"/>
      <c r="Q20" s="378">
        <v>80000</v>
      </c>
      <c r="R20" s="378"/>
      <c r="S20" s="378"/>
      <c r="T20" s="378"/>
      <c r="U20" s="328">
        <f t="shared" ref="U20:U27" si="1">IF($AK$13&lt;&gt;"",L20*10000/10671,IF($AK$11=12,Z20,IF(AND($AK$11&lt;&gt;0,$AK$11&lt;12),Z20/$AK$11*12,IF($AK$11=0,L20*10000/10671,0))))</f>
        <v>10285.714285714286</v>
      </c>
      <c r="V20" s="328"/>
      <c r="W20" s="328"/>
      <c r="X20" s="328"/>
      <c r="Y20" s="328"/>
      <c r="Z20" s="378">
        <v>6000</v>
      </c>
      <c r="AA20" s="378"/>
      <c r="AB20" s="378"/>
      <c r="AC20" s="378"/>
      <c r="AD20" s="378"/>
      <c r="AE20" s="378"/>
      <c r="AF20" s="378"/>
      <c r="AG20" s="378"/>
      <c r="AH20" s="378"/>
      <c r="AI20" s="328">
        <f t="shared" si="0"/>
        <v>69714.28571428571</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40000</v>
      </c>
      <c r="M21" s="377"/>
      <c r="N21" s="377"/>
      <c r="O21" s="377"/>
      <c r="P21" s="377"/>
      <c r="Q21" s="378">
        <v>40000</v>
      </c>
      <c r="R21" s="378"/>
      <c r="S21" s="378"/>
      <c r="T21" s="378"/>
      <c r="U21" s="328">
        <f t="shared" si="1"/>
        <v>10285.714285714286</v>
      </c>
      <c r="V21" s="328"/>
      <c r="W21" s="328"/>
      <c r="X21" s="328"/>
      <c r="Y21" s="328"/>
      <c r="Z21" s="378">
        <v>6000</v>
      </c>
      <c r="AA21" s="378"/>
      <c r="AB21" s="378"/>
      <c r="AC21" s="378"/>
      <c r="AD21" s="378"/>
      <c r="AE21" s="378"/>
      <c r="AF21" s="378"/>
      <c r="AG21" s="378"/>
      <c r="AH21" s="378"/>
      <c r="AI21" s="328">
        <f t="shared" si="0"/>
        <v>29714.285714285714</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60000</v>
      </c>
      <c r="M22" s="377"/>
      <c r="N22" s="377"/>
      <c r="O22" s="377"/>
      <c r="P22" s="377"/>
      <c r="Q22" s="378">
        <v>60000</v>
      </c>
      <c r="R22" s="378"/>
      <c r="S22" s="378"/>
      <c r="T22" s="378"/>
      <c r="U22" s="328">
        <f t="shared" si="1"/>
        <v>51428.57142857142</v>
      </c>
      <c r="V22" s="328"/>
      <c r="W22" s="328"/>
      <c r="X22" s="328"/>
      <c r="Y22" s="328"/>
      <c r="Z22" s="378">
        <v>30000</v>
      </c>
      <c r="AA22" s="378"/>
      <c r="AB22" s="378"/>
      <c r="AC22" s="378"/>
      <c r="AD22" s="378"/>
      <c r="AE22" s="378"/>
      <c r="AF22" s="378"/>
      <c r="AG22" s="378"/>
      <c r="AH22" s="378"/>
      <c r="AI22" s="328">
        <f t="shared" si="0"/>
        <v>8571.4285714285797</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280000</v>
      </c>
      <c r="M28" s="328"/>
      <c r="N28" s="328"/>
      <c r="O28" s="328"/>
      <c r="P28" s="328"/>
      <c r="Q28" s="328">
        <f>SUM(Q19:T27)</f>
        <v>280000</v>
      </c>
      <c r="R28" s="328"/>
      <c r="S28" s="328"/>
      <c r="T28" s="328"/>
      <c r="U28" s="328">
        <f>SUM(U19:Y27)</f>
        <v>123428.57142857142</v>
      </c>
      <c r="V28" s="328"/>
      <c r="W28" s="328"/>
      <c r="X28" s="328"/>
      <c r="Y28" s="328"/>
      <c r="Z28" s="328">
        <f>SUM(Z19:AC27)</f>
        <v>72000</v>
      </c>
      <c r="AA28" s="328"/>
      <c r="AB28" s="328"/>
      <c r="AC28" s="328"/>
      <c r="AD28" s="328">
        <f>SUM(AD19:AH27)</f>
        <v>0</v>
      </c>
      <c r="AE28" s="328"/>
      <c r="AF28" s="328"/>
      <c r="AG28" s="328"/>
      <c r="AH28" s="328"/>
      <c r="AI28" s="328">
        <f>SUM(AI19:AM27)</f>
        <v>156571.42857142858</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aun6e6ybE0dDQ3ARc6tEay8NJ31Ov7Cv16ajDEu4EC/HaKmtzyXgSPWzd0nwIIyM0vUj2sqzOjAiq/34UwG6DQ==" saltValue="xcrv5mmu4RLCBDBUleJkUQ=="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14" priority="1" operator="containsText" text="その他">
      <formula>NOT(ISERROR(SEARCH("その他",A19)))</formula>
    </cfRule>
  </conditionalFormatting>
  <conditionalFormatting sqref="E19:E27">
    <cfRule type="containsText" dxfId="13" priority="4" operator="containsText" text="その他">
      <formula>NOT(ISERROR(SEARCH("その他",E19)))</formula>
    </cfRule>
  </conditionalFormatting>
  <conditionalFormatting sqref="Z19:AC28">
    <cfRule type="expression" dxfId="12" priority="3">
      <formula>OR($AK$11=0,$AK$13&lt;&gt;"")</formula>
    </cfRule>
  </conditionalFormatting>
  <dataValidations count="9">
    <dataValidation type="whole" allowBlank="1" showInputMessage="1" showErrorMessage="1" error="所要額が1,000円未満の場合は申請できません。" sqref="AH15:AL15" xr:uid="{FF8EE89E-F920-4F67-A32C-ABAB70E8D2CC}">
      <formula1>1000</formula1>
      <formula2>1E+28</formula2>
    </dataValidation>
    <dataValidation type="list" allowBlank="1" showInputMessage="1" showErrorMessage="1" sqref="O5:AK5" xr:uid="{05ADC454-C9FC-458C-AA03-7C29DC531115}">
      <formula1>ユニット</formula1>
    </dataValidation>
    <dataValidation type="list" allowBlank="1" showInputMessage="1" showErrorMessage="1" sqref="A105:A106 AK13:AM13" xr:uid="{D8B073F0-097B-4802-8089-FF5748E54848}">
      <formula1>"○"</formula1>
    </dataValidation>
    <dataValidation type="textLength" imeMode="disabled" operator="equal" allowBlank="1" showInputMessage="1" showErrorMessage="1" errorTitle="事業所番号" error="10桁で入力してください。" sqref="AG4:AM4" xr:uid="{185249BC-3291-467F-A561-01A807D9632A}">
      <formula1>10</formula1>
    </dataValidation>
    <dataValidation imeMode="off" allowBlank="1" showInputMessage="1" showErrorMessage="1" sqref="Q7:R7 T7:V7 AC9:AM9 P9:Y9" xr:uid="{E606772F-BA19-4E10-A9E3-59A5BCD3D48A}"/>
    <dataValidation imeMode="fullKatakana" allowBlank="1" showInputMessage="1" showErrorMessage="1" sqref="L3:AF3" xr:uid="{AB2E2A9F-13D1-4D32-856D-11675D2FE301}"/>
    <dataValidation type="list" allowBlank="1" showInputMessage="1" showErrorMessage="1" sqref="O6:AK6" xr:uid="{F26E1739-4D37-40DA-8568-92090003E9EC}">
      <formula1>INDIRECT(O5)</formula1>
    </dataValidation>
    <dataValidation type="list" allowBlank="1" showInputMessage="1" showErrorMessage="1" sqref="O14:AM14" xr:uid="{7DBF96A6-5FEF-4CF1-8AFA-2880AB755213}">
      <formula1>$BK$14:$BK$16</formula1>
    </dataValidation>
    <dataValidation type="list" imeMode="disabled" allowBlank="1" showInputMessage="1" showErrorMessage="1" sqref="A32:A100" xr:uid="{EFB7F6EA-AC2C-4D56-A744-AEDCC6A7AC6D}">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373BD73-A106-4800-A554-359A83BBE3ED}">
          <x14:formula1>
            <xm:f>Vlookup!$G$1:$G$36</xm:f>
          </x14:formula1>
          <xm:sqref>L11:S11</xm:sqref>
        </x14:dataValidation>
        <x14:dataValidation type="list" allowBlank="1" showInputMessage="1" showErrorMessage="1" xr:uid="{1A98331F-B8F2-436C-83B8-48191309E668}">
          <x14:formula1>
            <xm:f>プルダウン!$A$12:$A$17</xm:f>
          </x14:formula1>
          <xm:sqref>A19:D27</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366</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255</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269</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216</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8</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t="s">
        <v>317</v>
      </c>
      <c r="AL13" s="274"/>
      <c r="AM13" s="274"/>
      <c r="AP13" s="36"/>
    </row>
    <row r="14" spans="1:63" s="35" customFormat="1" ht="24.75" customHeight="1" x14ac:dyDescent="0.15">
      <c r="E14" s="276" t="s">
        <v>197</v>
      </c>
      <c r="F14" s="276"/>
      <c r="G14" s="276"/>
      <c r="H14" s="276"/>
      <c r="I14" s="276"/>
      <c r="J14" s="276"/>
      <c r="K14" s="276"/>
      <c r="L14" s="276"/>
      <c r="M14" s="276"/>
      <c r="N14" s="276"/>
      <c r="O14" s="277" t="s">
        <v>315</v>
      </c>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1600000</v>
      </c>
      <c r="O15" s="303"/>
      <c r="P15" s="303"/>
      <c r="Q15" s="303"/>
      <c r="R15" s="303"/>
      <c r="S15" s="58" t="s">
        <v>182</v>
      </c>
      <c r="T15" s="299" t="s">
        <v>180</v>
      </c>
      <c r="U15" s="300"/>
      <c r="V15" s="300"/>
      <c r="W15" s="300"/>
      <c r="X15" s="304">
        <f>ROUNDDOWN($AI$28/1000,0)*1000</f>
        <v>220000</v>
      </c>
      <c r="Y15" s="305"/>
      <c r="Z15" s="305"/>
      <c r="AA15" s="305"/>
      <c r="AB15" s="305"/>
      <c r="AC15" s="58" t="s">
        <v>182</v>
      </c>
      <c r="AD15" s="299" t="s">
        <v>16</v>
      </c>
      <c r="AE15" s="300"/>
      <c r="AF15" s="300"/>
      <c r="AG15" s="300"/>
      <c r="AH15" s="388">
        <f>IF(AND(N15-E15&gt;0,X15-E15&gt;0),MIN(N15-E15,X15-E15),0)</f>
        <v>220000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1000000</v>
      </c>
      <c r="M19" s="377"/>
      <c r="N19" s="377"/>
      <c r="O19" s="377"/>
      <c r="P19" s="377"/>
      <c r="Q19" s="378">
        <v>1000000</v>
      </c>
      <c r="R19" s="378"/>
      <c r="S19" s="378"/>
      <c r="T19" s="378"/>
      <c r="U19" s="328">
        <f>IF($AK$13&lt;&gt;"",L19*10000/10671,IF($AK$11=12,Z19,IF(AND($AK$11&lt;&gt;0,$AK$11&lt;12),Z19/$AK$11*12,IF($AK$11=0,L19*10000/10671,0))))</f>
        <v>937119.29528629</v>
      </c>
      <c r="V19" s="328"/>
      <c r="W19" s="328"/>
      <c r="X19" s="328"/>
      <c r="Y19" s="328"/>
      <c r="Z19" s="378"/>
      <c r="AA19" s="378"/>
      <c r="AB19" s="378"/>
      <c r="AC19" s="378"/>
      <c r="AD19" s="378"/>
      <c r="AE19" s="378"/>
      <c r="AF19" s="378"/>
      <c r="AG19" s="378"/>
      <c r="AH19" s="378"/>
      <c r="AI19" s="328">
        <f t="shared" ref="AI19:AI27" si="0">IF(L19-U19-AD19&lt;0,0,L19-U19-AD19)</f>
        <v>62880.704713710002</v>
      </c>
      <c r="AJ19" s="328"/>
      <c r="AK19" s="328"/>
      <c r="AL19" s="328"/>
      <c r="AM19" s="328"/>
    </row>
    <row r="20" spans="1:42" ht="24" customHeight="1" x14ac:dyDescent="0.15">
      <c r="A20" s="382" t="s">
        <v>188</v>
      </c>
      <c r="B20" s="383"/>
      <c r="C20" s="383"/>
      <c r="D20" s="384"/>
      <c r="E20" s="385"/>
      <c r="F20" s="386"/>
      <c r="G20" s="386"/>
      <c r="H20" s="386"/>
      <c r="I20" s="386"/>
      <c r="J20" s="386"/>
      <c r="K20" s="387"/>
      <c r="L20" s="377">
        <f>Q20</f>
        <v>800000</v>
      </c>
      <c r="M20" s="377"/>
      <c r="N20" s="377"/>
      <c r="O20" s="377"/>
      <c r="P20" s="377"/>
      <c r="Q20" s="378">
        <v>800000</v>
      </c>
      <c r="R20" s="378"/>
      <c r="S20" s="378"/>
      <c r="T20" s="378"/>
      <c r="U20" s="328">
        <f t="shared" ref="U20:U27" si="1">IF($AK$13&lt;&gt;"",L20*10000/10671,IF($AK$11=12,Z20,IF(AND($AK$11&lt;&gt;0,$AK$11&lt;12),Z20/$AK$11*12,IF($AK$11=0,L20*10000/10671,0))))</f>
        <v>749695.436229032</v>
      </c>
      <c r="V20" s="328"/>
      <c r="W20" s="328"/>
      <c r="X20" s="328"/>
      <c r="Y20" s="328"/>
      <c r="Z20" s="378"/>
      <c r="AA20" s="378"/>
      <c r="AB20" s="378"/>
      <c r="AC20" s="378"/>
      <c r="AD20" s="378"/>
      <c r="AE20" s="378"/>
      <c r="AF20" s="378"/>
      <c r="AG20" s="378"/>
      <c r="AH20" s="378"/>
      <c r="AI20" s="328">
        <f t="shared" si="0"/>
        <v>50304.563770968001</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500000</v>
      </c>
      <c r="M21" s="377"/>
      <c r="N21" s="377"/>
      <c r="O21" s="377"/>
      <c r="P21" s="377"/>
      <c r="Q21" s="378">
        <v>500000</v>
      </c>
      <c r="R21" s="378"/>
      <c r="S21" s="378"/>
      <c r="T21" s="378"/>
      <c r="U21" s="328">
        <f t="shared" si="1"/>
        <v>468559.647643145</v>
      </c>
      <c r="V21" s="328"/>
      <c r="W21" s="328"/>
      <c r="X21" s="328"/>
      <c r="Y21" s="328"/>
      <c r="Z21" s="378"/>
      <c r="AA21" s="378"/>
      <c r="AB21" s="378"/>
      <c r="AC21" s="378"/>
      <c r="AD21" s="378"/>
      <c r="AE21" s="378"/>
      <c r="AF21" s="378"/>
      <c r="AG21" s="378"/>
      <c r="AH21" s="378"/>
      <c r="AI21" s="328">
        <f t="shared" si="0"/>
        <v>31440.352356855001</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1200000</v>
      </c>
      <c r="M22" s="377"/>
      <c r="N22" s="377"/>
      <c r="O22" s="377"/>
      <c r="P22" s="377"/>
      <c r="Q22" s="378">
        <v>1200000</v>
      </c>
      <c r="R22" s="378"/>
      <c r="S22" s="378"/>
      <c r="T22" s="378"/>
      <c r="U22" s="328">
        <f t="shared" si="1"/>
        <v>1124543.154343548</v>
      </c>
      <c r="V22" s="328"/>
      <c r="W22" s="328"/>
      <c r="X22" s="328"/>
      <c r="Y22" s="328"/>
      <c r="Z22" s="378"/>
      <c r="AA22" s="378"/>
      <c r="AB22" s="378"/>
      <c r="AC22" s="378"/>
      <c r="AD22" s="378"/>
      <c r="AE22" s="378"/>
      <c r="AF22" s="378"/>
      <c r="AG22" s="378"/>
      <c r="AH22" s="378"/>
      <c r="AI22" s="328">
        <f t="shared" si="0"/>
        <v>75456.845656452002</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3500000</v>
      </c>
      <c r="M28" s="328"/>
      <c r="N28" s="328"/>
      <c r="O28" s="328"/>
      <c r="P28" s="328"/>
      <c r="Q28" s="328">
        <f>SUM(Q19:T27)</f>
        <v>3500000</v>
      </c>
      <c r="R28" s="328"/>
      <c r="S28" s="328"/>
      <c r="T28" s="328"/>
      <c r="U28" s="328">
        <f>SUM(U19:Y27)</f>
        <v>3279917.5335020153</v>
      </c>
      <c r="V28" s="328"/>
      <c r="W28" s="328"/>
      <c r="X28" s="328"/>
      <c r="Y28" s="328"/>
      <c r="Z28" s="328">
        <f>SUM(Z19:AC27)</f>
        <v>0</v>
      </c>
      <c r="AA28" s="328"/>
      <c r="AB28" s="328"/>
      <c r="AC28" s="328"/>
      <c r="AD28" s="328">
        <f>SUM(AD19:AH27)</f>
        <v>0</v>
      </c>
      <c r="AE28" s="328"/>
      <c r="AF28" s="328"/>
      <c r="AG28" s="328"/>
      <c r="AH28" s="328"/>
      <c r="AI28" s="328">
        <f>SUM(AI19:AM27)</f>
        <v>220082.46649798501</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i4YiBTGtp0mtBZlIBII8v9UtuWuXT2//D0U44WU3lmWeO6AEPbElJfdEjOkm+UTzEoijRoE+21Km+sfs9YzyZg==" saltValue="QpInKQhIVRbAiFraH/MNy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11" priority="1" operator="containsText" text="その他">
      <formula>NOT(ISERROR(SEARCH("その他",A19)))</formula>
    </cfRule>
  </conditionalFormatting>
  <conditionalFormatting sqref="E19:E27">
    <cfRule type="containsText" dxfId="10" priority="4" operator="containsText" text="その他">
      <formula>NOT(ISERROR(SEARCH("その他",E19)))</formula>
    </cfRule>
  </conditionalFormatting>
  <conditionalFormatting sqref="Z19:AC28">
    <cfRule type="expression" dxfId="9" priority="3">
      <formula>OR($AK$11=0,$AK$13&lt;&gt;"")</formula>
    </cfRule>
  </conditionalFormatting>
  <dataValidations count="9">
    <dataValidation type="list" allowBlank="1" showInputMessage="1" showErrorMessage="1" sqref="O6:AK6" xr:uid="{1FB1512A-1D0B-4F81-B384-E4DFB9A24378}">
      <formula1>INDIRECT(O5)</formula1>
    </dataValidation>
    <dataValidation imeMode="fullKatakana" allowBlank="1" showInputMessage="1" showErrorMessage="1" sqref="L3:AF3" xr:uid="{7374E105-9645-4DC9-A52C-F630832B2754}"/>
    <dataValidation imeMode="off" allowBlank="1" showInputMessage="1" showErrorMessage="1" sqref="Q7:R7 T7:V7 AC9:AM9 P9:Y9" xr:uid="{8F94AF7F-D9C3-4963-80B6-27EFAF1C90E4}"/>
    <dataValidation type="textLength" imeMode="disabled" operator="equal" allowBlank="1" showInputMessage="1" showErrorMessage="1" errorTitle="事業所番号" error="10桁で入力してください。" sqref="AG4:AM4" xr:uid="{AB589615-CECD-495B-B924-F188308C127E}">
      <formula1>10</formula1>
    </dataValidation>
    <dataValidation type="list" allowBlank="1" showInputMessage="1" showErrorMessage="1" sqref="A105:A106 AK13:AM13" xr:uid="{9F92E795-DCAE-47DE-8A05-0384D8D3D44B}">
      <formula1>"○"</formula1>
    </dataValidation>
    <dataValidation type="list" allowBlank="1" showInputMessage="1" showErrorMessage="1" sqref="O5:AK5" xr:uid="{9E264024-1061-40A4-8E86-89A31FFE476E}">
      <formula1>ユニット</formula1>
    </dataValidation>
    <dataValidation type="whole" allowBlank="1" showInputMessage="1" showErrorMessage="1" error="所要額が1,000円未満の場合は申請できません。" sqref="AH15:AL15" xr:uid="{BFF11C01-3E98-4F5D-9AFA-88793F05921B}">
      <formula1>1000</formula1>
      <formula2>1E+28</formula2>
    </dataValidation>
    <dataValidation type="list" allowBlank="1" showInputMessage="1" showErrorMessage="1" sqref="O14:AM14" xr:uid="{4FC26646-3684-4723-A8B1-882452CE3414}">
      <formula1>$BK$14:$BK$16</formula1>
    </dataValidation>
    <dataValidation type="list" imeMode="disabled" allowBlank="1" showInputMessage="1" showErrorMessage="1" sqref="A32:A100" xr:uid="{0E10873F-A4D2-41CF-A898-6936BA6F9034}">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75C5932-3918-4D30-B61E-98099B480A7E}">
          <x14:formula1>
            <xm:f>Vlookup!$G$1:$G$36</xm:f>
          </x14:formula1>
          <xm:sqref>L11:S11</xm:sqref>
        </x14:dataValidation>
        <x14:dataValidation type="list" allowBlank="1" showInputMessage="1" showErrorMessage="1" xr:uid="{A61DD08B-0115-4A15-8721-2E29CFB7B741}">
          <x14:formula1>
            <xm:f>プルダウン!$A$12:$A$17</xm:f>
          </x14:formula1>
          <xm:sqref>A19:D27</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364</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256</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263</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215</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9</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840000</v>
      </c>
      <c r="O15" s="303"/>
      <c r="P15" s="303"/>
      <c r="Q15" s="303"/>
      <c r="R15" s="303"/>
      <c r="S15" s="58" t="s">
        <v>182</v>
      </c>
      <c r="T15" s="299" t="s">
        <v>180</v>
      </c>
      <c r="U15" s="300"/>
      <c r="V15" s="300"/>
      <c r="W15" s="300"/>
      <c r="X15" s="304">
        <f>ROUNDDOWN($AI$28/1000,0)*1000</f>
        <v>400000</v>
      </c>
      <c r="Y15" s="305"/>
      <c r="Z15" s="305"/>
      <c r="AA15" s="305"/>
      <c r="AB15" s="305"/>
      <c r="AC15" s="58" t="s">
        <v>182</v>
      </c>
      <c r="AD15" s="299" t="s">
        <v>16</v>
      </c>
      <c r="AE15" s="300"/>
      <c r="AF15" s="300"/>
      <c r="AG15" s="300"/>
      <c r="AH15" s="388">
        <f>IF(AND(N15-E15&gt;0,X15-E15&gt;0),MIN(N15-E15,X15-E15),0)</f>
        <v>400000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1200000</v>
      </c>
      <c r="M19" s="377"/>
      <c r="N19" s="377"/>
      <c r="O19" s="377"/>
      <c r="P19" s="377"/>
      <c r="Q19" s="378">
        <v>1200000</v>
      </c>
      <c r="R19" s="378"/>
      <c r="S19" s="378"/>
      <c r="T19" s="378"/>
      <c r="U19" s="328">
        <f>IF($AK$13&lt;&gt;"",L19*10000/10671,IF($AK$11=12,Z19,IF(AND($AK$11&lt;&gt;0,$AK$11&lt;12),Z19/$AK$11*12,IF($AK$11=0,L19*10000/10671,0))))</f>
        <v>1066666.6666666667</v>
      </c>
      <c r="V19" s="328"/>
      <c r="W19" s="328"/>
      <c r="X19" s="328"/>
      <c r="Y19" s="328"/>
      <c r="Z19" s="378">
        <v>800000</v>
      </c>
      <c r="AA19" s="378"/>
      <c r="AB19" s="378"/>
      <c r="AC19" s="378"/>
      <c r="AD19" s="378"/>
      <c r="AE19" s="378"/>
      <c r="AF19" s="378"/>
      <c r="AG19" s="378"/>
      <c r="AH19" s="378"/>
      <c r="AI19" s="328">
        <f t="shared" ref="AI19:AI27" si="0">IF(L19-U19-AD19&lt;0,0,L19-U19-AD19)</f>
        <v>133333.33333333326</v>
      </c>
      <c r="AJ19" s="328"/>
      <c r="AK19" s="328"/>
      <c r="AL19" s="328"/>
      <c r="AM19" s="328"/>
    </row>
    <row r="20" spans="1:42" ht="24" customHeight="1" x14ac:dyDescent="0.15">
      <c r="A20" s="382" t="s">
        <v>188</v>
      </c>
      <c r="B20" s="383"/>
      <c r="C20" s="383"/>
      <c r="D20" s="384"/>
      <c r="E20" s="385"/>
      <c r="F20" s="386"/>
      <c r="G20" s="386"/>
      <c r="H20" s="386"/>
      <c r="I20" s="386"/>
      <c r="J20" s="386"/>
      <c r="K20" s="387"/>
      <c r="L20" s="377">
        <f>Q20</f>
        <v>900000</v>
      </c>
      <c r="M20" s="377"/>
      <c r="N20" s="377"/>
      <c r="O20" s="377"/>
      <c r="P20" s="377"/>
      <c r="Q20" s="378">
        <v>900000</v>
      </c>
      <c r="R20" s="378"/>
      <c r="S20" s="378"/>
      <c r="T20" s="378"/>
      <c r="U20" s="328">
        <f t="shared" ref="U20:U27" si="1">IF($AK$13&lt;&gt;"",L20*10000/10671,IF($AK$11=12,Z20,IF(AND($AK$11&lt;&gt;0,$AK$11&lt;12),Z20/$AK$11*12,IF($AK$11=0,L20*10000/10671,0))))</f>
        <v>800000</v>
      </c>
      <c r="V20" s="328"/>
      <c r="W20" s="328"/>
      <c r="X20" s="328"/>
      <c r="Y20" s="328"/>
      <c r="Z20" s="378">
        <v>600000</v>
      </c>
      <c r="AA20" s="378"/>
      <c r="AB20" s="378"/>
      <c r="AC20" s="378"/>
      <c r="AD20" s="378"/>
      <c r="AE20" s="378"/>
      <c r="AF20" s="378"/>
      <c r="AG20" s="378"/>
      <c r="AH20" s="378"/>
      <c r="AI20" s="328">
        <f t="shared" si="0"/>
        <v>100000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600000</v>
      </c>
      <c r="M21" s="377"/>
      <c r="N21" s="377"/>
      <c r="O21" s="377"/>
      <c r="P21" s="377"/>
      <c r="Q21" s="378">
        <v>600000</v>
      </c>
      <c r="R21" s="378"/>
      <c r="S21" s="378"/>
      <c r="T21" s="378"/>
      <c r="U21" s="328">
        <f t="shared" si="1"/>
        <v>533333.33333333337</v>
      </c>
      <c r="V21" s="328"/>
      <c r="W21" s="328"/>
      <c r="X21" s="328"/>
      <c r="Y21" s="328"/>
      <c r="Z21" s="378">
        <v>400000</v>
      </c>
      <c r="AA21" s="378"/>
      <c r="AB21" s="378"/>
      <c r="AC21" s="378"/>
      <c r="AD21" s="378"/>
      <c r="AE21" s="378"/>
      <c r="AF21" s="378"/>
      <c r="AG21" s="378"/>
      <c r="AH21" s="378"/>
      <c r="AI21" s="328">
        <f t="shared" si="0"/>
        <v>66666.666666666628</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900000</v>
      </c>
      <c r="M22" s="377"/>
      <c r="N22" s="377"/>
      <c r="O22" s="377"/>
      <c r="P22" s="377"/>
      <c r="Q22" s="378">
        <v>900000</v>
      </c>
      <c r="R22" s="378"/>
      <c r="S22" s="378"/>
      <c r="T22" s="378"/>
      <c r="U22" s="328">
        <f t="shared" si="1"/>
        <v>800000</v>
      </c>
      <c r="V22" s="328"/>
      <c r="W22" s="328"/>
      <c r="X22" s="328"/>
      <c r="Y22" s="328"/>
      <c r="Z22" s="378">
        <v>600000</v>
      </c>
      <c r="AA22" s="378"/>
      <c r="AB22" s="378"/>
      <c r="AC22" s="378"/>
      <c r="AD22" s="378"/>
      <c r="AE22" s="378"/>
      <c r="AF22" s="378"/>
      <c r="AG22" s="378"/>
      <c r="AH22" s="378"/>
      <c r="AI22" s="328">
        <f t="shared" si="0"/>
        <v>100000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3600000</v>
      </c>
      <c r="M28" s="328"/>
      <c r="N28" s="328"/>
      <c r="O28" s="328"/>
      <c r="P28" s="328"/>
      <c r="Q28" s="328">
        <f>SUM(Q19:T27)</f>
        <v>3600000</v>
      </c>
      <c r="R28" s="328"/>
      <c r="S28" s="328"/>
      <c r="T28" s="328"/>
      <c r="U28" s="328">
        <f>SUM(U19:Y27)</f>
        <v>3200000</v>
      </c>
      <c r="V28" s="328"/>
      <c r="W28" s="328"/>
      <c r="X28" s="328"/>
      <c r="Y28" s="328"/>
      <c r="Z28" s="328">
        <f>SUM(Z19:AC27)</f>
        <v>2400000</v>
      </c>
      <c r="AA28" s="328"/>
      <c r="AB28" s="328"/>
      <c r="AC28" s="328"/>
      <c r="AD28" s="328">
        <f>SUM(AD19:AH27)</f>
        <v>0</v>
      </c>
      <c r="AE28" s="328"/>
      <c r="AF28" s="328"/>
      <c r="AG28" s="328"/>
      <c r="AH28" s="328"/>
      <c r="AI28" s="328">
        <f>SUM(AI19:AM27)</f>
        <v>399999.99999999988</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G6E6rCfxMNw4nwfxhOjRO6LR9XeEzDB+jGdbqXZQMPsEurd+oytPpsxX/4esjsLIdXkrQPUWDEs76mQJyo1p9g==" saltValue="OjKjjYesjt+qsVyr2FCppg=="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 priority="1" operator="containsText" text="その他">
      <formula>NOT(ISERROR(SEARCH("その他",A19)))</formula>
    </cfRule>
  </conditionalFormatting>
  <conditionalFormatting sqref="E19:E27">
    <cfRule type="containsText" dxfId="7" priority="4" operator="containsText" text="その他">
      <formula>NOT(ISERROR(SEARCH("その他",E19)))</formula>
    </cfRule>
  </conditionalFormatting>
  <conditionalFormatting sqref="Z19:AC28">
    <cfRule type="expression" dxfId="6" priority="3">
      <formula>OR($AK$11=0,$AK$13&lt;&gt;"")</formula>
    </cfRule>
  </conditionalFormatting>
  <dataValidations disablePrompts="1" count="9">
    <dataValidation type="whole" allowBlank="1" showInputMessage="1" showErrorMessage="1" error="所要額が1,000円未満の場合は申請できません。" sqref="AH15:AL15" xr:uid="{4405BF5D-F5BD-4AC0-ACAE-E08BA46A53E2}">
      <formula1>1000</formula1>
      <formula2>1E+28</formula2>
    </dataValidation>
    <dataValidation type="list" allowBlank="1" showInputMessage="1" showErrorMessage="1" sqref="O5:AK5" xr:uid="{70F300F8-89E8-46C0-8DB0-FFFC19999DFF}">
      <formula1>ユニット</formula1>
    </dataValidation>
    <dataValidation type="list" allowBlank="1" showInputMessage="1" showErrorMessage="1" sqref="A105:A106 AK13:AM13" xr:uid="{DB4838BB-D658-49E9-8D64-C22141F59009}">
      <formula1>"○"</formula1>
    </dataValidation>
    <dataValidation type="textLength" imeMode="disabled" operator="equal" allowBlank="1" showInputMessage="1" showErrorMessage="1" errorTitle="事業所番号" error="10桁で入力してください。" sqref="AG4:AM4" xr:uid="{D0F2C748-BE17-4A3E-90B5-B41E92BAD545}">
      <formula1>10</formula1>
    </dataValidation>
    <dataValidation imeMode="off" allowBlank="1" showInputMessage="1" showErrorMessage="1" sqref="Q7:R7 T7:V7 AC9:AM9 P9:Y9" xr:uid="{770FD8E2-4376-491C-906F-1983B2B88283}"/>
    <dataValidation imeMode="fullKatakana" allowBlank="1" showInputMessage="1" showErrorMessage="1" sqref="L3:AF3" xr:uid="{80A0661E-C2A4-40AA-A649-9A378FFFCF9D}"/>
    <dataValidation type="list" allowBlank="1" showInputMessage="1" showErrorMessage="1" sqref="O6:AK6" xr:uid="{1F330910-B169-4B71-BD49-08CAEF2A1B6C}">
      <formula1>INDIRECT(O5)</formula1>
    </dataValidation>
    <dataValidation type="list" allowBlank="1" showInputMessage="1" showErrorMessage="1" sqref="O14:AM14" xr:uid="{4B54852E-76D2-4DC5-A33F-AFCCD2E0A7FE}">
      <formula1>$BK$14:$BK$16</formula1>
    </dataValidation>
    <dataValidation type="list" imeMode="disabled" allowBlank="1" showInputMessage="1" showErrorMessage="1" sqref="A32:A100" xr:uid="{D3C0AB46-BA00-4BF6-BEF2-715F42215AE1}">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15BFD0BE-A0C8-4DFA-A6A4-44F852868C8F}">
          <x14:formula1>
            <xm:f>Vlookup!$G$1:$G$36</xm:f>
          </x14:formula1>
          <xm:sqref>L11:S11</xm:sqref>
        </x14:dataValidation>
        <x14:dataValidation type="list" allowBlank="1" showInputMessage="1" showErrorMessage="1" xr:uid="{ED809F86-E00F-4A63-BACC-4A414A5CC9E7}">
          <x14:formula1>
            <xm:f>プルダウン!$A$12:$A$17</xm:f>
          </x14:formula1>
          <xm:sqref>A19:D27</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365</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256</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270</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213</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11</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1600000</v>
      </c>
      <c r="O15" s="303"/>
      <c r="P15" s="303"/>
      <c r="Q15" s="303"/>
      <c r="R15" s="303"/>
      <c r="S15" s="58" t="s">
        <v>182</v>
      </c>
      <c r="T15" s="299" t="s">
        <v>180</v>
      </c>
      <c r="U15" s="300"/>
      <c r="V15" s="300"/>
      <c r="W15" s="300"/>
      <c r="X15" s="304">
        <f>ROUNDDOWN($AI$28/1000,0)*1000</f>
        <v>474000</v>
      </c>
      <c r="Y15" s="305"/>
      <c r="Z15" s="305"/>
      <c r="AA15" s="305"/>
      <c r="AB15" s="305"/>
      <c r="AC15" s="58" t="s">
        <v>182</v>
      </c>
      <c r="AD15" s="299" t="s">
        <v>16</v>
      </c>
      <c r="AE15" s="300"/>
      <c r="AF15" s="300"/>
      <c r="AG15" s="300"/>
      <c r="AH15" s="388">
        <f>IF(AND(N15-E15&gt;0,X15-E15&gt;0),MIN(N15-E15,X15-E15),0)</f>
        <v>474000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1200000</v>
      </c>
      <c r="M19" s="377"/>
      <c r="N19" s="377"/>
      <c r="O19" s="377"/>
      <c r="P19" s="377"/>
      <c r="Q19" s="378">
        <v>1200000</v>
      </c>
      <c r="R19" s="378"/>
      <c r="S19" s="378"/>
      <c r="T19" s="378"/>
      <c r="U19" s="328">
        <f>IF($AK$13&lt;&gt;"",L19*10000/10671,IF($AK$11=12,Z19,IF(AND($AK$11&lt;&gt;0,$AK$11&lt;12),Z19/$AK$11*12,IF($AK$11=0,L19*10000/10671,0))))</f>
        <v>981818.18181818188</v>
      </c>
      <c r="V19" s="328"/>
      <c r="W19" s="328"/>
      <c r="X19" s="328"/>
      <c r="Y19" s="328"/>
      <c r="Z19" s="378">
        <v>900000</v>
      </c>
      <c r="AA19" s="378"/>
      <c r="AB19" s="378"/>
      <c r="AC19" s="378"/>
      <c r="AD19" s="378"/>
      <c r="AE19" s="378"/>
      <c r="AF19" s="378"/>
      <c r="AG19" s="378"/>
      <c r="AH19" s="378"/>
      <c r="AI19" s="328">
        <f t="shared" ref="AI19:AI27" si="0">IF(L19-U19-AD19&lt;0,0,L19-U19-AD19)</f>
        <v>218181.81818181812</v>
      </c>
      <c r="AJ19" s="328"/>
      <c r="AK19" s="328"/>
      <c r="AL19" s="328"/>
      <c r="AM19" s="328"/>
    </row>
    <row r="20" spans="1:42" ht="24" customHeight="1" x14ac:dyDescent="0.15">
      <c r="A20" s="382" t="s">
        <v>188</v>
      </c>
      <c r="B20" s="383"/>
      <c r="C20" s="383"/>
      <c r="D20" s="384"/>
      <c r="E20" s="385"/>
      <c r="F20" s="386"/>
      <c r="G20" s="386"/>
      <c r="H20" s="386"/>
      <c r="I20" s="386"/>
      <c r="J20" s="386"/>
      <c r="K20" s="387"/>
      <c r="L20" s="377">
        <f>Q20</f>
        <v>950000</v>
      </c>
      <c r="M20" s="377"/>
      <c r="N20" s="377"/>
      <c r="O20" s="377"/>
      <c r="P20" s="377"/>
      <c r="Q20" s="378">
        <v>950000</v>
      </c>
      <c r="R20" s="378"/>
      <c r="S20" s="378"/>
      <c r="T20" s="378"/>
      <c r="U20" s="328">
        <f t="shared" ref="U20:U27" si="1">IF($AK$13&lt;&gt;"",L20*10000/10671,IF($AK$11=12,Z20,IF(AND($AK$11&lt;&gt;0,$AK$11&lt;12),Z20/$AK$11*12,IF($AK$11=0,L20*10000/10671,0))))</f>
        <v>818181.81818181812</v>
      </c>
      <c r="V20" s="328"/>
      <c r="W20" s="328"/>
      <c r="X20" s="328"/>
      <c r="Y20" s="328"/>
      <c r="Z20" s="378">
        <v>750000</v>
      </c>
      <c r="AA20" s="378"/>
      <c r="AB20" s="378"/>
      <c r="AC20" s="378"/>
      <c r="AD20" s="378"/>
      <c r="AE20" s="378"/>
      <c r="AF20" s="378"/>
      <c r="AG20" s="378"/>
      <c r="AH20" s="378"/>
      <c r="AI20" s="328">
        <f t="shared" si="0"/>
        <v>131818.18181818188</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250000</v>
      </c>
      <c r="M21" s="377"/>
      <c r="N21" s="377"/>
      <c r="O21" s="377"/>
      <c r="P21" s="377"/>
      <c r="Q21" s="378">
        <v>250000</v>
      </c>
      <c r="R21" s="378"/>
      <c r="S21" s="378"/>
      <c r="T21" s="378"/>
      <c r="U21" s="328">
        <f t="shared" si="1"/>
        <v>196363.63636363635</v>
      </c>
      <c r="V21" s="328"/>
      <c r="W21" s="328"/>
      <c r="X21" s="328"/>
      <c r="Y21" s="328"/>
      <c r="Z21" s="378">
        <v>180000</v>
      </c>
      <c r="AA21" s="378"/>
      <c r="AB21" s="378"/>
      <c r="AC21" s="378"/>
      <c r="AD21" s="378"/>
      <c r="AE21" s="378"/>
      <c r="AF21" s="378"/>
      <c r="AG21" s="378"/>
      <c r="AH21" s="378"/>
      <c r="AI21" s="328">
        <f t="shared" si="0"/>
        <v>53636.363636363647</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420000</v>
      </c>
      <c r="M22" s="377"/>
      <c r="N22" s="377"/>
      <c r="O22" s="377"/>
      <c r="P22" s="377"/>
      <c r="Q22" s="378">
        <v>420000</v>
      </c>
      <c r="R22" s="378"/>
      <c r="S22" s="378"/>
      <c r="T22" s="378"/>
      <c r="U22" s="328">
        <f t="shared" si="1"/>
        <v>349090.90909090912</v>
      </c>
      <c r="V22" s="328"/>
      <c r="W22" s="328"/>
      <c r="X22" s="328"/>
      <c r="Y22" s="328"/>
      <c r="Z22" s="378">
        <v>320000</v>
      </c>
      <c r="AA22" s="378"/>
      <c r="AB22" s="378"/>
      <c r="AC22" s="378"/>
      <c r="AD22" s="378"/>
      <c r="AE22" s="378"/>
      <c r="AF22" s="378"/>
      <c r="AG22" s="378"/>
      <c r="AH22" s="378"/>
      <c r="AI22" s="328">
        <f t="shared" si="0"/>
        <v>70909.090909090883</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2820000</v>
      </c>
      <c r="M28" s="328"/>
      <c r="N28" s="328"/>
      <c r="O28" s="328"/>
      <c r="P28" s="328"/>
      <c r="Q28" s="328">
        <f>SUM(Q19:T27)</f>
        <v>2820000</v>
      </c>
      <c r="R28" s="328"/>
      <c r="S28" s="328"/>
      <c r="T28" s="328"/>
      <c r="U28" s="328">
        <f>SUM(U19:Y27)</f>
        <v>2345454.5454545454</v>
      </c>
      <c r="V28" s="328"/>
      <c r="W28" s="328"/>
      <c r="X28" s="328"/>
      <c r="Y28" s="328"/>
      <c r="Z28" s="328">
        <f>SUM(Z19:AC27)</f>
        <v>2150000</v>
      </c>
      <c r="AA28" s="328"/>
      <c r="AB28" s="328"/>
      <c r="AC28" s="328"/>
      <c r="AD28" s="328">
        <f>SUM(AD19:AH27)</f>
        <v>0</v>
      </c>
      <c r="AE28" s="328"/>
      <c r="AF28" s="328"/>
      <c r="AG28" s="328"/>
      <c r="AH28" s="328"/>
      <c r="AI28" s="328">
        <f>SUM(AI19:AM27)</f>
        <v>474545.45454545453</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QLVcHVv0soKXvenem2qhznZoV4kCgsWh9rmNoCXQhfwBlFxEVdrVQ4fuiFEx9SWWxiXN6dDSSJs4klXlGyHtOg==" saltValue="YJc2vdr3igjBxVzd8k/zP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5" priority="1" operator="containsText" text="その他">
      <formula>NOT(ISERROR(SEARCH("その他",A19)))</formula>
    </cfRule>
  </conditionalFormatting>
  <conditionalFormatting sqref="E19:E27">
    <cfRule type="containsText" dxfId="4" priority="4" operator="containsText" text="その他">
      <formula>NOT(ISERROR(SEARCH("その他",E19)))</formula>
    </cfRule>
  </conditionalFormatting>
  <conditionalFormatting sqref="Z19:AC28">
    <cfRule type="expression" dxfId="3" priority="3">
      <formula>OR($AK$11=0,$AK$13&lt;&gt;"")</formula>
    </cfRule>
  </conditionalFormatting>
  <dataValidations count="9">
    <dataValidation type="list" allowBlank="1" showInputMessage="1" showErrorMessage="1" sqref="O6:AK6" xr:uid="{CAFFDD55-22C5-4DE3-B93B-D96840ECE7A3}">
      <formula1>INDIRECT(O5)</formula1>
    </dataValidation>
    <dataValidation imeMode="fullKatakana" allowBlank="1" showInputMessage="1" showErrorMessage="1" sqref="L3:AF3" xr:uid="{1E925110-B578-436F-95CF-557E42491EA6}"/>
    <dataValidation imeMode="off" allowBlank="1" showInputMessage="1" showErrorMessage="1" sqref="Q7:R7 T7:V7 AC9:AM9 P9:Y9" xr:uid="{099E0B3E-2518-489C-91F6-EE8CFD90C98E}"/>
    <dataValidation type="textLength" imeMode="disabled" operator="equal" allowBlank="1" showInputMessage="1" showErrorMessage="1" errorTitle="事業所番号" error="10桁で入力してください。" sqref="AG4:AM4" xr:uid="{7450617C-3D02-49B7-942D-68EE101CFB53}">
      <formula1>10</formula1>
    </dataValidation>
    <dataValidation type="list" allowBlank="1" showInputMessage="1" showErrorMessage="1" sqref="A105:A106 AK13:AM13" xr:uid="{1F506287-3D6A-4415-AA40-3DAAD440C093}">
      <formula1>"○"</formula1>
    </dataValidation>
    <dataValidation type="list" allowBlank="1" showInputMessage="1" showErrorMessage="1" sqref="O5:AK5" xr:uid="{F3C926A3-7D82-4568-8254-212F7992EE41}">
      <formula1>ユニット</formula1>
    </dataValidation>
    <dataValidation type="whole" allowBlank="1" showInputMessage="1" showErrorMessage="1" error="所要額が1,000円未満の場合は申請できません。" sqref="AH15:AL15" xr:uid="{B99F972F-21FD-41FE-9D58-BB5F4955A381}">
      <formula1>1000</formula1>
      <formula2>1E+28</formula2>
    </dataValidation>
    <dataValidation type="list" allowBlank="1" showInputMessage="1" showErrorMessage="1" sqref="O14:AM14" xr:uid="{279CEE02-102B-46B1-AAE7-F9E6BE166EEB}">
      <formula1>$BK$14:$BK$16</formula1>
    </dataValidation>
    <dataValidation type="list" imeMode="disabled" allowBlank="1" showInputMessage="1" showErrorMessage="1" sqref="A32:A100" xr:uid="{03C02908-EF14-4102-8969-979862CA879F}">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F0D4554-07FB-48B3-AA87-63BD1FDE7C0F}">
          <x14:formula1>
            <xm:f>Vlookup!$G$1:$G$36</xm:f>
          </x14:formula1>
          <xm:sqref>L11:S11</xm:sqref>
        </x14:dataValidation>
        <x14:dataValidation type="list" allowBlank="1" showInputMessage="1" showErrorMessage="1" xr:uid="{BF047CAC-5616-4F9D-95BE-EBCF7679C1F5}">
          <x14:formula1>
            <xm:f>プルダウン!$A$12:$A$17</xm:f>
          </x14:formula1>
          <xm:sqref>A19:D27</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0" width="2.25" style="30"/>
    <col min="61" max="61" width="2.25" style="30" customWidth="1"/>
    <col min="62" max="62" width="2.125" style="30" customWidth="1"/>
    <col min="63" max="63" width="0"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363</v>
      </c>
      <c r="M4" s="283"/>
      <c r="N4" s="283"/>
      <c r="O4" s="283"/>
      <c r="P4" s="283"/>
      <c r="Q4" s="283"/>
      <c r="R4" s="283"/>
      <c r="S4" s="283"/>
      <c r="T4" s="283"/>
      <c r="U4" s="283"/>
      <c r="V4" s="283"/>
      <c r="W4" s="283"/>
      <c r="X4" s="283"/>
      <c r="Y4" s="283"/>
      <c r="Z4" s="283"/>
      <c r="AA4" s="283"/>
      <c r="AB4" s="283"/>
      <c r="AC4" s="283"/>
      <c r="AD4" s="283"/>
      <c r="AE4" s="283"/>
      <c r="AF4" s="319"/>
      <c r="AG4" s="320" t="s">
        <v>326</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257</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220</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4</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200000</v>
      </c>
      <c r="Y15" s="305"/>
      <c r="Z15" s="305"/>
      <c r="AA15" s="305"/>
      <c r="AB15" s="305"/>
      <c r="AC15" s="58" t="s">
        <v>182</v>
      </c>
      <c r="AD15" s="299" t="s">
        <v>16</v>
      </c>
      <c r="AE15" s="300"/>
      <c r="AF15" s="300"/>
      <c r="AG15" s="300"/>
      <c r="AH15" s="388">
        <f>IF(AND(N15-E15&gt;0,X15-E15&gt;0),MIN(N15-E15,X15-E15),0)</f>
        <v>200000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200000</v>
      </c>
      <c r="M19" s="377"/>
      <c r="N19" s="377"/>
      <c r="O19" s="377"/>
      <c r="P19" s="377"/>
      <c r="Q19" s="378">
        <v>200000</v>
      </c>
      <c r="R19" s="378"/>
      <c r="S19" s="378"/>
      <c r="T19" s="378"/>
      <c r="U19" s="328">
        <f>IF($AK$13&lt;&gt;"",L19*10000/10671,IF($AK$11=12,Z19,IF(AND($AK$11&lt;&gt;0,$AK$11&lt;12),Z19/$AK$11*12,IF($AK$11=0,L19*10000/10671,0))))</f>
        <v>120000</v>
      </c>
      <c r="V19" s="328"/>
      <c r="W19" s="328"/>
      <c r="X19" s="328"/>
      <c r="Y19" s="328"/>
      <c r="Z19" s="378">
        <v>40000</v>
      </c>
      <c r="AA19" s="378"/>
      <c r="AB19" s="378"/>
      <c r="AC19" s="378"/>
      <c r="AD19" s="378"/>
      <c r="AE19" s="378"/>
      <c r="AF19" s="378"/>
      <c r="AG19" s="378"/>
      <c r="AH19" s="378"/>
      <c r="AI19" s="328">
        <f t="shared" ref="AI19:AI27" si="0">IF(L19-U19-AD19&lt;0,0,L19-U19-AD19)</f>
        <v>80000</v>
      </c>
      <c r="AJ19" s="328"/>
      <c r="AK19" s="328"/>
      <c r="AL19" s="328"/>
      <c r="AM19" s="328"/>
    </row>
    <row r="20" spans="1:42" ht="24" customHeight="1" x14ac:dyDescent="0.15">
      <c r="A20" s="382" t="s">
        <v>188</v>
      </c>
      <c r="B20" s="383"/>
      <c r="C20" s="383"/>
      <c r="D20" s="384"/>
      <c r="E20" s="385"/>
      <c r="F20" s="386"/>
      <c r="G20" s="386"/>
      <c r="H20" s="386"/>
      <c r="I20" s="386"/>
      <c r="J20" s="386"/>
      <c r="K20" s="387"/>
      <c r="L20" s="377">
        <f>Q20</f>
        <v>180000</v>
      </c>
      <c r="M20" s="377"/>
      <c r="N20" s="377"/>
      <c r="O20" s="377"/>
      <c r="P20" s="377"/>
      <c r="Q20" s="378">
        <v>180000</v>
      </c>
      <c r="R20" s="378"/>
      <c r="S20" s="378"/>
      <c r="T20" s="378"/>
      <c r="U20" s="328">
        <f t="shared" ref="U20:U27" si="1">IF($AK$13&lt;&gt;"",L20*10000/10671,IF($AK$11=12,Z20,IF(AND($AK$11&lt;&gt;0,$AK$11&lt;12),Z20/$AK$11*12,IF($AK$11=0,L20*10000/10671,0))))</f>
        <v>90000</v>
      </c>
      <c r="V20" s="328"/>
      <c r="W20" s="328"/>
      <c r="X20" s="328"/>
      <c r="Y20" s="328"/>
      <c r="Z20" s="378">
        <v>30000</v>
      </c>
      <c r="AA20" s="378"/>
      <c r="AB20" s="378"/>
      <c r="AC20" s="378"/>
      <c r="AD20" s="378"/>
      <c r="AE20" s="378"/>
      <c r="AF20" s="378"/>
      <c r="AG20" s="378"/>
      <c r="AH20" s="378"/>
      <c r="AI20" s="328">
        <f t="shared" si="0"/>
        <v>90000</v>
      </c>
      <c r="AJ20" s="328"/>
      <c r="AK20" s="328"/>
      <c r="AL20" s="328"/>
      <c r="AM20" s="328"/>
    </row>
    <row r="21" spans="1:42" ht="24" customHeight="1" x14ac:dyDescent="0.15">
      <c r="A21" s="382" t="s">
        <v>185</v>
      </c>
      <c r="B21" s="383"/>
      <c r="C21" s="383"/>
      <c r="D21" s="384"/>
      <c r="E21" s="385"/>
      <c r="F21" s="386"/>
      <c r="G21" s="386"/>
      <c r="H21" s="386"/>
      <c r="I21" s="386"/>
      <c r="J21" s="386"/>
      <c r="K21" s="387"/>
      <c r="L21" s="377">
        <f t="shared" ref="L21:L27" si="2">Q21</f>
        <v>100000</v>
      </c>
      <c r="M21" s="377"/>
      <c r="N21" s="377"/>
      <c r="O21" s="377"/>
      <c r="P21" s="377"/>
      <c r="Q21" s="378">
        <v>100000</v>
      </c>
      <c r="R21" s="378"/>
      <c r="S21" s="378"/>
      <c r="T21" s="378"/>
      <c r="U21" s="328">
        <f t="shared" si="1"/>
        <v>90000</v>
      </c>
      <c r="V21" s="328"/>
      <c r="W21" s="328"/>
      <c r="X21" s="328"/>
      <c r="Y21" s="328"/>
      <c r="Z21" s="378">
        <v>30000</v>
      </c>
      <c r="AA21" s="378"/>
      <c r="AB21" s="378"/>
      <c r="AC21" s="378"/>
      <c r="AD21" s="378"/>
      <c r="AE21" s="378"/>
      <c r="AF21" s="378"/>
      <c r="AG21" s="378"/>
      <c r="AH21" s="378"/>
      <c r="AI21" s="328">
        <f t="shared" si="0"/>
        <v>10000</v>
      </c>
      <c r="AJ21" s="328"/>
      <c r="AK21" s="328"/>
      <c r="AL21" s="328"/>
      <c r="AM21" s="328"/>
    </row>
    <row r="22" spans="1:42" ht="24" customHeight="1" x14ac:dyDescent="0.15">
      <c r="A22" s="382" t="s">
        <v>186</v>
      </c>
      <c r="B22" s="383"/>
      <c r="C22" s="383"/>
      <c r="D22" s="384"/>
      <c r="E22" s="385"/>
      <c r="F22" s="386"/>
      <c r="G22" s="386"/>
      <c r="H22" s="386"/>
      <c r="I22" s="386"/>
      <c r="J22" s="386"/>
      <c r="K22" s="387"/>
      <c r="L22" s="377">
        <f t="shared" si="2"/>
        <v>200000</v>
      </c>
      <c r="M22" s="377"/>
      <c r="N22" s="377"/>
      <c r="O22" s="377"/>
      <c r="P22" s="377"/>
      <c r="Q22" s="378">
        <v>200000</v>
      </c>
      <c r="R22" s="378"/>
      <c r="S22" s="378"/>
      <c r="T22" s="378"/>
      <c r="U22" s="328">
        <f t="shared" si="1"/>
        <v>180000</v>
      </c>
      <c r="V22" s="328"/>
      <c r="W22" s="328"/>
      <c r="X22" s="328"/>
      <c r="Y22" s="328"/>
      <c r="Z22" s="378">
        <v>60000</v>
      </c>
      <c r="AA22" s="378"/>
      <c r="AB22" s="378"/>
      <c r="AC22" s="378"/>
      <c r="AD22" s="378"/>
      <c r="AE22" s="378"/>
      <c r="AF22" s="378"/>
      <c r="AG22" s="378"/>
      <c r="AH22" s="378"/>
      <c r="AI22" s="328">
        <f t="shared" si="0"/>
        <v>20000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680000</v>
      </c>
      <c r="M28" s="328"/>
      <c r="N28" s="328"/>
      <c r="O28" s="328"/>
      <c r="P28" s="328"/>
      <c r="Q28" s="328">
        <f>SUM(Q19:T27)</f>
        <v>680000</v>
      </c>
      <c r="R28" s="328"/>
      <c r="S28" s="328"/>
      <c r="T28" s="328"/>
      <c r="U28" s="328">
        <f>SUM(U19:Y27)</f>
        <v>480000</v>
      </c>
      <c r="V28" s="328"/>
      <c r="W28" s="328"/>
      <c r="X28" s="328"/>
      <c r="Y28" s="328"/>
      <c r="Z28" s="328">
        <f>SUM(Z19:AC27)</f>
        <v>160000</v>
      </c>
      <c r="AA28" s="328"/>
      <c r="AB28" s="328"/>
      <c r="AC28" s="328"/>
      <c r="AD28" s="328">
        <f>SUM(AD19:AH27)</f>
        <v>0</v>
      </c>
      <c r="AE28" s="328"/>
      <c r="AF28" s="328"/>
      <c r="AG28" s="328"/>
      <c r="AH28" s="328"/>
      <c r="AI28" s="328">
        <f>SUM(AI19:AM27)</f>
        <v>200000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EPWqdi8YujiAkXuGAOnfz2coCXfYYrAn3rP6Yp8m7rk8MieJHhJsNaP/rRgD4Dm4MizpO7vbHrKK5uwzNvZFxA==" saltValue="rX8s+wC19Dq5Hzu9DjKjFA=="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2" priority="1" operator="containsText" text="その他">
      <formula>NOT(ISERROR(SEARCH("その他",A19)))</formula>
    </cfRule>
  </conditionalFormatting>
  <conditionalFormatting sqref="E19:E27">
    <cfRule type="containsText" dxfId="1" priority="4" operator="containsText" text="その他">
      <formula>NOT(ISERROR(SEARCH("その他",E19)))</formula>
    </cfRule>
  </conditionalFormatting>
  <conditionalFormatting sqref="Z19:AC28">
    <cfRule type="expression" dxfId="0" priority="3">
      <formula>OR($AK$11=0,$AK$13&lt;&gt;"")</formula>
    </cfRule>
  </conditionalFormatting>
  <dataValidations count="9">
    <dataValidation type="whole" allowBlank="1" showInputMessage="1" showErrorMessage="1" error="所要額が1,000円未満の場合は申請できません。" sqref="AH15:AL15" xr:uid="{C2975F06-B549-4CA5-A0FD-75A074A234A0}">
      <formula1>1000</formula1>
      <formula2>1E+28</formula2>
    </dataValidation>
    <dataValidation type="list" allowBlank="1" showInputMessage="1" showErrorMessage="1" sqref="O5:AK5" xr:uid="{9BA0051F-32F3-462D-BD50-A70D943EABB6}">
      <formula1>ユニット</formula1>
    </dataValidation>
    <dataValidation type="list" allowBlank="1" showInputMessage="1" showErrorMessage="1" sqref="A105:A106 AK13:AM13" xr:uid="{11517465-B877-42BC-A8BA-CCFFBDCC4AD7}">
      <formula1>"○"</formula1>
    </dataValidation>
    <dataValidation type="textLength" imeMode="disabled" operator="equal" allowBlank="1" showInputMessage="1" showErrorMessage="1" errorTitle="事業所番号" error="10桁で入力してください。" sqref="AG4:AM4" xr:uid="{68B20EE4-FE48-4231-9870-9D2813EE3FA3}">
      <formula1>10</formula1>
    </dataValidation>
    <dataValidation imeMode="off" allowBlank="1" showInputMessage="1" showErrorMessage="1" sqref="Q7:R7 T7:V7 AC9:AM9 P9:Y9" xr:uid="{9C924DAF-8A04-40ED-9CB6-5ACE728C3E3B}"/>
    <dataValidation imeMode="fullKatakana" allowBlank="1" showInputMessage="1" showErrorMessage="1" sqref="L3:AF3" xr:uid="{4A69C942-3DFB-4E6D-8E70-07701CB7B843}"/>
    <dataValidation type="list" allowBlank="1" showInputMessage="1" showErrorMessage="1" sqref="O6:AK6" xr:uid="{110063BB-38B6-461B-B380-DFA97879FF2C}">
      <formula1>INDIRECT(O5)</formula1>
    </dataValidation>
    <dataValidation type="list" allowBlank="1" showInputMessage="1" showErrorMessage="1" sqref="O14:AM14" xr:uid="{9DF2E921-D82B-4854-899F-18C698AB7694}">
      <formula1>$BK$14:$BK$16</formula1>
    </dataValidation>
    <dataValidation type="list" imeMode="disabled" allowBlank="1" showInputMessage="1" showErrorMessage="1" sqref="A32:A100" xr:uid="{84E408B4-BDB8-4092-B835-90A4C52378FE}">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AB7540F-8B23-46C7-9327-3F201A21AC4C}">
          <x14:formula1>
            <xm:f>Vlookup!$G$1:$G$36</xm:f>
          </x14:formula1>
          <xm:sqref>L11:S11</xm:sqref>
        </x14:dataValidation>
        <x14:dataValidation type="list" allowBlank="1" showInputMessage="1" showErrorMessage="1" xr:uid="{6576C626-A6E9-48D0-8E13-37A75029C096}">
          <x14:formula1>
            <xm:f>プルダウン!$A$12:$A$17</xm:f>
          </x14:formula1>
          <xm:sqref>A19:D27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N56"/>
  <sheetViews>
    <sheetView showGridLines="0" view="pageBreakPreview" topLeftCell="A4" zoomScale="85" zoomScaleNormal="140" zoomScaleSheetLayoutView="85" workbookViewId="0">
      <selection activeCell="A4" sqref="A4"/>
    </sheetView>
  </sheetViews>
  <sheetFormatPr defaultColWidth="2.25" defaultRowHeight="13.5" x14ac:dyDescent="0.15"/>
  <cols>
    <col min="1" max="1" width="2.25" style="30"/>
    <col min="2" max="2" width="3.125" style="30" customWidth="1"/>
    <col min="3" max="3" width="28" style="30" customWidth="1"/>
    <col min="4" max="4" width="10.25" style="30" customWidth="1"/>
    <col min="5" max="5" width="41.25" style="30" customWidth="1"/>
    <col min="6" max="6" width="4.75" style="30" customWidth="1"/>
    <col min="7" max="7" width="38.125" style="30" customWidth="1"/>
    <col min="8" max="8" width="14.625" style="30" customWidth="1"/>
    <col min="9" max="9" width="23" style="30" hidden="1" customWidth="1"/>
    <col min="10" max="11" width="12" style="30" customWidth="1"/>
    <col min="12" max="12" width="15.625" style="30" customWidth="1"/>
    <col min="13" max="13" width="14.125" style="30" hidden="1" customWidth="1"/>
    <col min="14" max="14" width="19.25" style="30" bestFit="1" customWidth="1"/>
    <col min="15" max="16384" width="2.25" style="30"/>
  </cols>
  <sheetData>
    <row r="1" spans="1:14" ht="24.75" customHeight="1" thickBot="1" x14ac:dyDescent="0.2">
      <c r="A1" s="30" t="s">
        <v>157</v>
      </c>
      <c r="K1" s="120"/>
      <c r="L1" s="269"/>
      <c r="M1" s="269"/>
    </row>
    <row r="2" spans="1:14" ht="24.75" customHeight="1" thickBot="1" x14ac:dyDescent="0.2">
      <c r="B2" s="122" t="s">
        <v>159</v>
      </c>
      <c r="C2" s="122"/>
      <c r="K2" s="123" t="s">
        <v>164</v>
      </c>
      <c r="L2" s="28">
        <f ca="1">SUM(L7:L56)</f>
        <v>3776000</v>
      </c>
      <c r="M2" s="121"/>
    </row>
    <row r="3" spans="1:14" ht="16.5" customHeight="1" x14ac:dyDescent="0.15">
      <c r="C3" s="121" t="str">
        <f>IF(総括表!E14="","",総括表!E14)</f>
        <v>沖縄県那覇市泉崎１－２－２</v>
      </c>
      <c r="D3" s="121"/>
      <c r="F3" s="121"/>
      <c r="G3" s="121"/>
      <c r="H3" s="121"/>
      <c r="K3" s="120"/>
      <c r="L3" s="121"/>
      <c r="M3" s="121"/>
    </row>
    <row r="4" spans="1:14" ht="16.5" customHeight="1" x14ac:dyDescent="0.15">
      <c r="C4" s="121" t="str">
        <f>IF(総括表!E12="","",総括表!E12)</f>
        <v>社会福祉法人　沖縄県</v>
      </c>
      <c r="D4" s="121"/>
      <c r="F4" s="121"/>
      <c r="G4" s="121"/>
      <c r="H4" s="121"/>
      <c r="K4" s="120"/>
      <c r="L4" s="121"/>
      <c r="M4" s="121"/>
    </row>
    <row r="5" spans="1:14" ht="16.5" customHeight="1" thickBot="1" x14ac:dyDescent="0.2">
      <c r="B5" s="56"/>
      <c r="C5" s="121" t="str">
        <f>" "&amp;総括表!M16&amp;"　"&amp;総括表!U16</f>
        <v xml:space="preserve"> 理事長　沖縄一郎</v>
      </c>
      <c r="D5" s="121"/>
      <c r="F5" s="121"/>
      <c r="G5" s="121"/>
      <c r="H5" s="121"/>
      <c r="L5" s="120" t="s">
        <v>83</v>
      </c>
    </row>
    <row r="6" spans="1:14" ht="33.75" customHeight="1" x14ac:dyDescent="0.15">
      <c r="B6" s="124" t="s">
        <v>42</v>
      </c>
      <c r="C6" s="125" t="s">
        <v>37</v>
      </c>
      <c r="D6" s="126" t="s">
        <v>318</v>
      </c>
      <c r="E6" s="127" t="s">
        <v>118</v>
      </c>
      <c r="F6" s="126" t="s">
        <v>160</v>
      </c>
      <c r="G6" s="127" t="s">
        <v>41</v>
      </c>
      <c r="H6" s="127" t="s">
        <v>117</v>
      </c>
      <c r="I6" s="128" t="s">
        <v>126</v>
      </c>
      <c r="J6" s="127" t="s">
        <v>39</v>
      </c>
      <c r="K6" s="127" t="s">
        <v>40</v>
      </c>
      <c r="L6" s="129" t="s">
        <v>201</v>
      </c>
      <c r="M6" s="130" t="s">
        <v>116</v>
      </c>
      <c r="N6" s="31" t="s">
        <v>175</v>
      </c>
    </row>
    <row r="7" spans="1:14" ht="22.5" customHeight="1" x14ac:dyDescent="0.15">
      <c r="B7" s="131">
        <f>ROW()-6</f>
        <v>1</v>
      </c>
      <c r="C7" s="132" t="str">
        <f t="shared" ref="C7:C38" ca="1" si="0">IF(OR($N7="OK"),IFERROR(INDIRECT("個票"&amp;$B7&amp;"！$L$4"),""),"")</f>
        <v>沖縄県１</v>
      </c>
      <c r="D7" s="133" t="str">
        <f t="shared" ref="D7:D38" ca="1" si="1">IF(OR($N7="OK"),IFERROR(ASC(INDIRECT("個票"&amp;$B7&amp;"！$AG$4")),""),"")</f>
        <v>1234567891</v>
      </c>
      <c r="E7" s="132" t="str">
        <f t="shared" ref="E7:E38" ca="1" si="2">IF(OR($N7="OK"),IFERROR(INDIRECT("個票"&amp;$B7&amp;"！$L$8"),""),"")</f>
        <v>沖縄県那覇市泉崎</v>
      </c>
      <c r="F7" s="133">
        <f ca="1">IFERROR(VLOOKUP(G7,Vlookup!$B$1:$D$46,3,FALSE),"")</f>
        <v>1</v>
      </c>
      <c r="G7" s="134" t="str">
        <f t="shared" ref="G7:G38" ca="1" si="3">IF(OR($N7="OK"),IFERROR(INDIRECT("個票"&amp;$B7&amp;"！$O$6"),""),"")</f>
        <v>生活介護</v>
      </c>
      <c r="H7" s="133" t="str">
        <f t="shared" ref="H7:H38" ca="1" si="4">IF(OR($N7="OK"),IFERROR(INDIRECT("個票"&amp;$B7&amp;"！$P$9"),""),"")</f>
        <v>098-866-2190</v>
      </c>
      <c r="I7" s="132" t="str">
        <f ca="1">IF(OR($N7="OK"),IF(L7&gt;0,総括表!$E$12,""),"")</f>
        <v>社会福祉法人　沖縄県</v>
      </c>
      <c r="J7" s="1">
        <f t="shared" ref="J7:J38" ca="1" si="5">IF(OR($N7="OK"),IF(K7&lt;&gt;0,IFERROR(INDIRECT("個票"&amp;$B7&amp;"！$N$15"),""),0),"")</f>
        <v>280000</v>
      </c>
      <c r="K7" s="1">
        <f t="shared" ref="K7:K38" ca="1" si="6">IF(OR($N7="OK"),IFERROR(INDIRECT("個票"&amp;$B7&amp;"！$X$15"),""),"")</f>
        <v>600000</v>
      </c>
      <c r="L7" s="2">
        <f t="shared" ref="L7:L38" ca="1" si="7">IF(OR($N7="OK"),IFERROR(INDIRECT("個票"&amp;$B7&amp;"！$AH$15"),""),"")</f>
        <v>280000</v>
      </c>
      <c r="M7" s="135"/>
      <c r="N7" s="31" t="str">
        <f ca="1">IFERROR(IF(INDIRECT("個票"&amp;$B7&amp;"！$AP$31")="NG","",INDIRECT("個票"&amp;$B7&amp;"！$AP$31")),"")</f>
        <v>OK</v>
      </c>
    </row>
    <row r="8" spans="1:14" ht="22.5" customHeight="1" x14ac:dyDescent="0.15">
      <c r="B8" s="131">
        <f t="shared" ref="B8:B56" si="8">ROW()-6</f>
        <v>2</v>
      </c>
      <c r="C8" s="132" t="str">
        <f t="shared" ca="1" si="0"/>
        <v>沖縄県２</v>
      </c>
      <c r="D8" s="133" t="str">
        <f t="shared" ca="1" si="1"/>
        <v>1234567892</v>
      </c>
      <c r="E8" s="132">
        <f t="shared" ca="1" si="2"/>
        <v>0</v>
      </c>
      <c r="F8" s="133">
        <f ca="1">IFERROR(VLOOKUP(G8,Vlookup!$B$1:$D$46,3,FALSE),"")</f>
        <v>2</v>
      </c>
      <c r="G8" s="134" t="str">
        <f t="shared" ca="1" si="3"/>
        <v>自立訓練</v>
      </c>
      <c r="H8" s="133">
        <f t="shared" ca="1" si="4"/>
        <v>0</v>
      </c>
      <c r="I8" s="132" t="str">
        <f ca="1">IF(OR($N8="OK"),IF(L8&gt;0,総括表!$E$12,""),"")</f>
        <v>社会福祉法人　沖縄県</v>
      </c>
      <c r="J8" s="1">
        <f t="shared" ca="1" si="5"/>
        <v>280000</v>
      </c>
      <c r="K8" s="1">
        <f t="shared" ca="1" si="6"/>
        <v>281000</v>
      </c>
      <c r="L8" s="2">
        <f t="shared" ca="1" si="7"/>
        <v>280000</v>
      </c>
      <c r="M8" s="135"/>
      <c r="N8" s="31" t="str">
        <f t="shared" ref="N8:N56" ca="1" si="9">IFERROR(IF(INDIRECT("個票"&amp;$B8&amp;"！$AP$31")="NG","",INDIRECT("個票"&amp;$B8&amp;"！$AP$31")),"")</f>
        <v>OK</v>
      </c>
    </row>
    <row r="9" spans="1:14" ht="22.5" customHeight="1" x14ac:dyDescent="0.15">
      <c r="B9" s="131">
        <f t="shared" si="8"/>
        <v>3</v>
      </c>
      <c r="C9" s="132" t="str">
        <f t="shared" ca="1" si="0"/>
        <v>沖縄県３</v>
      </c>
      <c r="D9" s="133" t="str">
        <f t="shared" ca="1" si="1"/>
        <v>1234567893</v>
      </c>
      <c r="E9" s="132" t="str">
        <f t="shared" ca="1" si="2"/>
        <v>沖縄県沖縄市</v>
      </c>
      <c r="F9" s="133">
        <f ca="1">IFERROR(VLOOKUP(G9,Vlookup!$B$1:$D$46,3,FALSE),"")</f>
        <v>3</v>
      </c>
      <c r="G9" s="134" t="str">
        <f t="shared" ca="1" si="3"/>
        <v>就労移行支援</v>
      </c>
      <c r="H9" s="133">
        <f t="shared" ca="1" si="4"/>
        <v>0</v>
      </c>
      <c r="I9" s="132" t="str">
        <f ca="1">IF(OR($N9="OK"),IF(L9&gt;0,総括表!$E$12,""),"")</f>
        <v>社会福祉法人　沖縄県</v>
      </c>
      <c r="J9" s="1">
        <f t="shared" ca="1" si="5"/>
        <v>280000</v>
      </c>
      <c r="K9" s="1">
        <f t="shared" ca="1" si="6"/>
        <v>150000</v>
      </c>
      <c r="L9" s="2">
        <f t="shared" ca="1" si="7"/>
        <v>150000</v>
      </c>
      <c r="M9" s="135"/>
      <c r="N9" s="31" t="str">
        <f t="shared" ca="1" si="9"/>
        <v>OK</v>
      </c>
    </row>
    <row r="10" spans="1:14" ht="22.5" customHeight="1" x14ac:dyDescent="0.15">
      <c r="B10" s="131">
        <f t="shared" si="8"/>
        <v>4</v>
      </c>
      <c r="C10" s="132" t="str">
        <f t="shared" ca="1" si="0"/>
        <v>沖縄県４</v>
      </c>
      <c r="D10" s="133" t="str">
        <f t="shared" ca="1" si="1"/>
        <v>1234567894</v>
      </c>
      <c r="E10" s="132">
        <f t="shared" ca="1" si="2"/>
        <v>0</v>
      </c>
      <c r="F10" s="133">
        <f ca="1">IFERROR(VLOOKUP(G10,Vlookup!$B$1:$D$46,3,FALSE),"")</f>
        <v>4</v>
      </c>
      <c r="G10" s="134" t="str">
        <f t="shared" ca="1" si="3"/>
        <v>就労継続支援Ａ型</v>
      </c>
      <c r="H10" s="133">
        <f t="shared" ca="1" si="4"/>
        <v>0</v>
      </c>
      <c r="I10" s="132" t="str">
        <f ca="1">IF(OR($N10="OK"),IF(L10&gt;0,総括表!$E$12,""),"")</f>
        <v>社会福祉法人　沖縄県</v>
      </c>
      <c r="J10" s="1">
        <f t="shared" ca="1" si="5"/>
        <v>280000</v>
      </c>
      <c r="K10" s="1">
        <f t="shared" ca="1" si="6"/>
        <v>20000</v>
      </c>
      <c r="L10" s="2">
        <f t="shared" ca="1" si="7"/>
        <v>20000</v>
      </c>
      <c r="M10" s="135"/>
      <c r="N10" s="31" t="str">
        <f t="shared" ca="1" si="9"/>
        <v>OK</v>
      </c>
    </row>
    <row r="11" spans="1:14" ht="22.5" customHeight="1" x14ac:dyDescent="0.15">
      <c r="B11" s="131">
        <f t="shared" si="8"/>
        <v>5</v>
      </c>
      <c r="C11" s="132" t="str">
        <f t="shared" ca="1" si="0"/>
        <v>沖縄県５</v>
      </c>
      <c r="D11" s="133" t="str">
        <f t="shared" ca="1" si="1"/>
        <v>1234567895</v>
      </c>
      <c r="E11" s="132">
        <f ca="1">IF(OR($N11="OK"),IFERROR(INDIRECT("個票"&amp;$B11&amp;"！$L$8"),""),"")</f>
        <v>0</v>
      </c>
      <c r="F11" s="133">
        <f ca="1">IFERROR(VLOOKUP(G11,Vlookup!$B$1:$D$46,3,FALSE),"")</f>
        <v>5</v>
      </c>
      <c r="G11" s="134" t="str">
        <f t="shared" ca="1" si="3"/>
        <v>就労継続支援Ｂ型</v>
      </c>
      <c r="H11" s="133">
        <f t="shared" ca="1" si="4"/>
        <v>0</v>
      </c>
      <c r="I11" s="132" t="str">
        <f ca="1">IF(OR($N11="OK"),IF(L11&gt;0,総括表!$E$12,""),"")</f>
        <v>社会福祉法人　沖縄県</v>
      </c>
      <c r="J11" s="1">
        <f t="shared" ca="1" si="5"/>
        <v>280000</v>
      </c>
      <c r="K11" s="1">
        <f t="shared" ca="1" si="6"/>
        <v>320000</v>
      </c>
      <c r="L11" s="2">
        <f t="shared" ca="1" si="7"/>
        <v>280000</v>
      </c>
      <c r="M11" s="135"/>
      <c r="N11" s="31" t="str">
        <f t="shared" ca="1" si="9"/>
        <v>OK</v>
      </c>
    </row>
    <row r="12" spans="1:14" ht="22.5" customHeight="1" x14ac:dyDescent="0.15">
      <c r="B12" s="131">
        <f t="shared" si="8"/>
        <v>6</v>
      </c>
      <c r="C12" s="132" t="str">
        <f t="shared" ca="1" si="0"/>
        <v>沖縄県6</v>
      </c>
      <c r="D12" s="133" t="str">
        <f t="shared" ca="1" si="1"/>
        <v>1234567896</v>
      </c>
      <c r="E12" s="132">
        <f ca="1">IF(OR($N11="OK"),IFERROR(INDIRECT("個票"&amp;$B11&amp;"！$L$8"),""),"")</f>
        <v>0</v>
      </c>
      <c r="F12" s="133">
        <f ca="1">IFERROR(VLOOKUP(G12,Vlookup!$B$1:$D$46,3,FALSE),"")</f>
        <v>6</v>
      </c>
      <c r="G12" s="134" t="str">
        <f t="shared" ca="1" si="3"/>
        <v>児童発達支援</v>
      </c>
      <c r="H12" s="133">
        <f t="shared" ca="1" si="4"/>
        <v>0</v>
      </c>
      <c r="I12" s="132" t="str">
        <f ca="1">IF(OR($N12="OK"),IF(L12&gt;0,総括表!$E$12,""),"")</f>
        <v>社会福祉法人　沖縄県</v>
      </c>
      <c r="J12" s="1">
        <f t="shared" ca="1" si="5"/>
        <v>280000</v>
      </c>
      <c r="K12" s="1">
        <f t="shared" ca="1" si="6"/>
        <v>100000</v>
      </c>
      <c r="L12" s="2">
        <f t="shared" ca="1" si="7"/>
        <v>100000</v>
      </c>
      <c r="M12" s="135"/>
      <c r="N12" s="31" t="str">
        <f t="shared" ca="1" si="9"/>
        <v>OK</v>
      </c>
    </row>
    <row r="13" spans="1:14" ht="22.5" customHeight="1" x14ac:dyDescent="0.15">
      <c r="B13" s="131">
        <f t="shared" si="8"/>
        <v>7</v>
      </c>
      <c r="C13" s="132" t="str">
        <f t="shared" ca="1" si="0"/>
        <v>沖縄県7</v>
      </c>
      <c r="D13" s="133" t="str">
        <f t="shared" ca="1" si="1"/>
        <v>1234567897</v>
      </c>
      <c r="E13" s="132">
        <f t="shared" ca="1" si="2"/>
        <v>0</v>
      </c>
      <c r="F13" s="133">
        <f ca="1">IFERROR(VLOOKUP(G13,Vlookup!$B$1:$D$46,3,FALSE),"")</f>
        <v>7</v>
      </c>
      <c r="G13" s="134" t="str">
        <f t="shared" ca="1" si="3"/>
        <v>医療型児童発達支援</v>
      </c>
      <c r="H13" s="133">
        <f t="shared" ca="1" si="4"/>
        <v>0</v>
      </c>
      <c r="I13" s="132" t="str">
        <f ca="1">IF(OR($N13="OK"),IF(L13&gt;0,総括表!$E$12,""),"")</f>
        <v>社会福祉法人　沖縄県</v>
      </c>
      <c r="J13" s="1">
        <f t="shared" ca="1" si="5"/>
        <v>280000</v>
      </c>
      <c r="K13" s="1">
        <f t="shared" ca="1" si="6"/>
        <v>270000</v>
      </c>
      <c r="L13" s="2">
        <f t="shared" ca="1" si="7"/>
        <v>270000</v>
      </c>
      <c r="M13" s="135"/>
      <c r="N13" s="31" t="str">
        <f t="shared" ca="1" si="9"/>
        <v>OK</v>
      </c>
    </row>
    <row r="14" spans="1:14" ht="22.5" customHeight="1" x14ac:dyDescent="0.15">
      <c r="B14" s="131">
        <f t="shared" si="8"/>
        <v>8</v>
      </c>
      <c r="C14" s="132" t="str">
        <f t="shared" ca="1" si="0"/>
        <v>沖縄県8</v>
      </c>
      <c r="D14" s="133" t="str">
        <f t="shared" ca="1" si="1"/>
        <v>1234567898</v>
      </c>
      <c r="E14" s="132">
        <f t="shared" ca="1" si="2"/>
        <v>0</v>
      </c>
      <c r="F14" s="133">
        <f ca="1">IFERROR(VLOOKUP(G14,Vlookup!$B$1:$D$46,3,FALSE),"")</f>
        <v>8</v>
      </c>
      <c r="G14" s="134" t="str">
        <f t="shared" ca="1" si="3"/>
        <v>放課後等デイサービス</v>
      </c>
      <c r="H14" s="133">
        <f t="shared" ca="1" si="4"/>
        <v>0</v>
      </c>
      <c r="I14" s="132" t="str">
        <f ca="1">IF(OR($N14="OK"),IF(L14&gt;0,総括表!$E$12,""),"")</f>
        <v>社会福祉法人　沖縄県</v>
      </c>
      <c r="J14" s="1">
        <f t="shared" ca="1" si="5"/>
        <v>280000</v>
      </c>
      <c r="K14" s="1">
        <f t="shared" ca="1" si="6"/>
        <v>14000</v>
      </c>
      <c r="L14" s="2">
        <f t="shared" ca="1" si="7"/>
        <v>14000</v>
      </c>
      <c r="M14" s="135"/>
      <c r="N14" s="31" t="str">
        <f t="shared" ca="1" si="9"/>
        <v>OK</v>
      </c>
    </row>
    <row r="15" spans="1:14" ht="22.5" customHeight="1" x14ac:dyDescent="0.15">
      <c r="B15" s="131">
        <f t="shared" si="8"/>
        <v>9</v>
      </c>
      <c r="C15" s="132" t="str">
        <f t="shared" ca="1" si="0"/>
        <v>沖縄県9</v>
      </c>
      <c r="D15" s="133" t="str">
        <f t="shared" ca="1" si="1"/>
        <v>1234567898</v>
      </c>
      <c r="E15" s="132">
        <f t="shared" ca="1" si="2"/>
        <v>0</v>
      </c>
      <c r="F15" s="133">
        <f ca="1">IFERROR(VLOOKUP(G15,Vlookup!$B$1:$D$46,3,FALSE),"")</f>
        <v>9</v>
      </c>
      <c r="G15" s="134" t="str">
        <f t="shared" ca="1" si="3"/>
        <v>居宅介護</v>
      </c>
      <c r="H15" s="133">
        <f t="shared" ca="1" si="4"/>
        <v>0</v>
      </c>
      <c r="I15" s="132" t="str">
        <f ca="1">IF(OR($N15="OK"),IF(L15&gt;0,総括表!$E$12,""),"")</f>
        <v>社会福祉法人　沖縄県</v>
      </c>
      <c r="J15" s="1">
        <f t="shared" ca="1" si="5"/>
        <v>75000</v>
      </c>
      <c r="K15" s="1">
        <f t="shared" ca="1" si="6"/>
        <v>20000</v>
      </c>
      <c r="L15" s="2">
        <f t="shared" ca="1" si="7"/>
        <v>20000</v>
      </c>
      <c r="M15" s="135"/>
      <c r="N15" s="31" t="str">
        <f t="shared" ca="1" si="9"/>
        <v>OK</v>
      </c>
    </row>
    <row r="16" spans="1:14" ht="22.5" customHeight="1" x14ac:dyDescent="0.15">
      <c r="B16" s="131">
        <f t="shared" si="8"/>
        <v>10</v>
      </c>
      <c r="C16" s="132" t="str">
        <f t="shared" ca="1" si="0"/>
        <v>沖縄県10</v>
      </c>
      <c r="D16" s="133" t="str">
        <f t="shared" ca="1" si="1"/>
        <v>1234567898</v>
      </c>
      <c r="E16" s="132">
        <f t="shared" ca="1" si="2"/>
        <v>0</v>
      </c>
      <c r="F16" s="133">
        <f ca="1">IFERROR(VLOOKUP(G16,Vlookup!$B$1:$D$46,3,FALSE),"")</f>
        <v>10</v>
      </c>
      <c r="G16" s="134" t="str">
        <f t="shared" ca="1" si="3"/>
        <v>重度訪問介護</v>
      </c>
      <c r="H16" s="133">
        <f t="shared" ca="1" si="4"/>
        <v>0</v>
      </c>
      <c r="I16" s="132" t="str">
        <f ca="1">IF(OR($N16="OK"),IF(L16&gt;0,総括表!$E$12,""),"")</f>
        <v>社会福祉法人　沖縄県</v>
      </c>
      <c r="J16" s="1">
        <f t="shared" ca="1" si="5"/>
        <v>75000</v>
      </c>
      <c r="K16" s="1">
        <f t="shared" ca="1" si="6"/>
        <v>570000</v>
      </c>
      <c r="L16" s="2">
        <f t="shared" ca="1" si="7"/>
        <v>75000</v>
      </c>
      <c r="M16" s="135"/>
      <c r="N16" s="31" t="str">
        <f t="shared" ca="1" si="9"/>
        <v>OK</v>
      </c>
    </row>
    <row r="17" spans="2:14" ht="22.5" customHeight="1" x14ac:dyDescent="0.15">
      <c r="B17" s="131">
        <f t="shared" si="8"/>
        <v>11</v>
      </c>
      <c r="C17" s="132" t="str">
        <f t="shared" ca="1" si="0"/>
        <v>沖縄県11</v>
      </c>
      <c r="D17" s="133" t="str">
        <f t="shared" ca="1" si="1"/>
        <v>1234567898</v>
      </c>
      <c r="E17" s="132">
        <f t="shared" ca="1" si="2"/>
        <v>0</v>
      </c>
      <c r="F17" s="133">
        <f ca="1">IFERROR(VLOOKUP(G17,Vlookup!$B$1:$D$46,3,FALSE),"")</f>
        <v>11</v>
      </c>
      <c r="G17" s="134" t="str">
        <f t="shared" ca="1" si="3"/>
        <v>同行援護</v>
      </c>
      <c r="H17" s="133">
        <f t="shared" ca="1" si="4"/>
        <v>0</v>
      </c>
      <c r="I17" s="132" t="str">
        <f ca="1">IF(OR($N17="OK"),IF(L17&gt;0,総括表!$E$12,""),"")</f>
        <v>社会福祉法人　沖縄県</v>
      </c>
      <c r="J17" s="1">
        <f t="shared" ca="1" si="5"/>
        <v>75000</v>
      </c>
      <c r="K17" s="1">
        <f t="shared" ca="1" si="6"/>
        <v>150000</v>
      </c>
      <c r="L17" s="2">
        <f t="shared" ca="1" si="7"/>
        <v>75000</v>
      </c>
      <c r="M17" s="135"/>
      <c r="N17" s="31" t="str">
        <f t="shared" ca="1" si="9"/>
        <v>OK</v>
      </c>
    </row>
    <row r="18" spans="2:14" ht="22.5" customHeight="1" x14ac:dyDescent="0.15">
      <c r="B18" s="131">
        <f t="shared" si="8"/>
        <v>12</v>
      </c>
      <c r="C18" s="132" t="str">
        <f t="shared" ca="1" si="0"/>
        <v>沖縄県12</v>
      </c>
      <c r="D18" s="133" t="str">
        <f t="shared" ca="1" si="1"/>
        <v>1234567898</v>
      </c>
      <c r="E18" s="132">
        <f t="shared" ca="1" si="2"/>
        <v>0</v>
      </c>
      <c r="F18" s="133">
        <f ca="1">IFERROR(VLOOKUP(G18,Vlookup!$B$1:$D$46,3,FALSE),"")</f>
        <v>12</v>
      </c>
      <c r="G18" s="134" t="str">
        <f t="shared" ca="1" si="3"/>
        <v>行動援護</v>
      </c>
      <c r="H18" s="133">
        <f t="shared" ca="1" si="4"/>
        <v>0</v>
      </c>
      <c r="I18" s="132" t="str">
        <f ca="1">IF(OR($N18="OK"),IF(L18&gt;0,総括表!$E$12,""),"")</f>
        <v>社会福祉法人　沖縄県</v>
      </c>
      <c r="J18" s="1">
        <f t="shared" ca="1" si="5"/>
        <v>75000</v>
      </c>
      <c r="K18" s="1">
        <f t="shared" ca="1" si="6"/>
        <v>71000</v>
      </c>
      <c r="L18" s="2">
        <f t="shared" ca="1" si="7"/>
        <v>71000</v>
      </c>
      <c r="M18" s="135"/>
      <c r="N18" s="31" t="str">
        <f t="shared" ca="1" si="9"/>
        <v>OK</v>
      </c>
    </row>
    <row r="19" spans="2:14" ht="22.5" customHeight="1" x14ac:dyDescent="0.15">
      <c r="B19" s="131">
        <f t="shared" si="8"/>
        <v>13</v>
      </c>
      <c r="C19" s="132" t="str">
        <f t="shared" ca="1" si="0"/>
        <v>沖縄県13</v>
      </c>
      <c r="D19" s="133" t="str">
        <f t="shared" ca="1" si="1"/>
        <v>1234567898</v>
      </c>
      <c r="E19" s="132">
        <f t="shared" ca="1" si="2"/>
        <v>0</v>
      </c>
      <c r="F19" s="133">
        <f ca="1">IFERROR(VLOOKUP(G19,Vlookup!$B$1:$D$46,3,FALSE),"")</f>
        <v>13</v>
      </c>
      <c r="G19" s="134" t="str">
        <f t="shared" ca="1" si="3"/>
        <v>保育所等訪問支援</v>
      </c>
      <c r="H19" s="133">
        <f t="shared" ca="1" si="4"/>
        <v>0</v>
      </c>
      <c r="I19" s="132" t="str">
        <f ca="1">IF(OR($N19="OK"),IF(L19&gt;0,総括表!$E$12,""),"")</f>
        <v>社会福祉法人　沖縄県</v>
      </c>
      <c r="J19" s="1">
        <f t="shared" ca="1" si="5"/>
        <v>75000</v>
      </c>
      <c r="K19" s="1">
        <f t="shared" ca="1" si="6"/>
        <v>291000</v>
      </c>
      <c r="L19" s="2">
        <f t="shared" ca="1" si="7"/>
        <v>75000</v>
      </c>
      <c r="M19" s="135"/>
      <c r="N19" s="31" t="str">
        <f t="shared" ca="1" si="9"/>
        <v>OK</v>
      </c>
    </row>
    <row r="20" spans="2:14" ht="22.5" customHeight="1" x14ac:dyDescent="0.15">
      <c r="B20" s="131">
        <f t="shared" si="8"/>
        <v>14</v>
      </c>
      <c r="C20" s="132" t="str">
        <f t="shared" ca="1" si="0"/>
        <v>沖縄県14</v>
      </c>
      <c r="D20" s="133" t="str">
        <f t="shared" ca="1" si="1"/>
        <v>1234567898</v>
      </c>
      <c r="E20" s="132">
        <f t="shared" ca="1" si="2"/>
        <v>0</v>
      </c>
      <c r="F20" s="133">
        <f ca="1">IFERROR(VLOOKUP(G20,Vlookup!$B$1:$D$46,3,FALSE),"")</f>
        <v>14</v>
      </c>
      <c r="G20" s="134" t="str">
        <f t="shared" ca="1" si="3"/>
        <v>居宅訪問型児童発達支援</v>
      </c>
      <c r="H20" s="133">
        <f t="shared" ca="1" si="4"/>
        <v>0</v>
      </c>
      <c r="I20" s="132" t="str">
        <f ca="1">IF(OR($N20="OK"),IF(L20&gt;0,総括表!$E$12,""),"")</f>
        <v>社会福祉法人　沖縄県</v>
      </c>
      <c r="J20" s="1">
        <f t="shared" ca="1" si="5"/>
        <v>75000</v>
      </c>
      <c r="K20" s="1">
        <f t="shared" ca="1" si="6"/>
        <v>291000</v>
      </c>
      <c r="L20" s="2">
        <f t="shared" ca="1" si="7"/>
        <v>75000</v>
      </c>
      <c r="M20" s="135"/>
      <c r="N20" s="31" t="str">
        <f t="shared" ca="1" si="9"/>
        <v>OK</v>
      </c>
    </row>
    <row r="21" spans="2:14" ht="22.5" customHeight="1" x14ac:dyDescent="0.15">
      <c r="B21" s="131">
        <f t="shared" si="8"/>
        <v>15</v>
      </c>
      <c r="C21" s="132" t="str">
        <f t="shared" ca="1" si="0"/>
        <v>沖縄県15</v>
      </c>
      <c r="D21" s="133" t="str">
        <f t="shared" ca="1" si="1"/>
        <v>1234567898</v>
      </c>
      <c r="E21" s="132">
        <f t="shared" ca="1" si="2"/>
        <v>0</v>
      </c>
      <c r="F21" s="133">
        <f ca="1">IFERROR(VLOOKUP(G21,Vlookup!$B$1:$D$46,3,FALSE),"")</f>
        <v>15</v>
      </c>
      <c r="G21" s="134" t="str">
        <f t="shared" ca="1" si="3"/>
        <v>自立生活援助</v>
      </c>
      <c r="H21" s="133">
        <f t="shared" ca="1" si="4"/>
        <v>0</v>
      </c>
      <c r="I21" s="132" t="str">
        <f ca="1">IF(OR($N21="OK"),IF(L21&gt;0,総括表!$E$12,""),"")</f>
        <v>社会福祉法人　沖縄県</v>
      </c>
      <c r="J21" s="1">
        <f t="shared" ca="1" si="5"/>
        <v>75000</v>
      </c>
      <c r="K21" s="1">
        <f t="shared" ca="1" si="6"/>
        <v>160000</v>
      </c>
      <c r="L21" s="2">
        <f t="shared" ca="1" si="7"/>
        <v>75000</v>
      </c>
      <c r="M21" s="135"/>
      <c r="N21" s="31" t="str">
        <f t="shared" ca="1" si="9"/>
        <v>OK</v>
      </c>
    </row>
    <row r="22" spans="2:14" ht="22.5" customHeight="1" x14ac:dyDescent="0.15">
      <c r="B22" s="131">
        <f t="shared" si="8"/>
        <v>16</v>
      </c>
      <c r="C22" s="132" t="str">
        <f t="shared" ca="1" si="0"/>
        <v>沖縄県16</v>
      </c>
      <c r="D22" s="133" t="str">
        <f t="shared" ca="1" si="1"/>
        <v>1234567898</v>
      </c>
      <c r="E22" s="132">
        <f t="shared" ca="1" si="2"/>
        <v>0</v>
      </c>
      <c r="F22" s="133">
        <f ca="1">IFERROR(VLOOKUP(G22,Vlookup!$B$1:$D$46,3,FALSE),"")</f>
        <v>16</v>
      </c>
      <c r="G22" s="134" t="str">
        <f t="shared" ca="1" si="3"/>
        <v>就労定着支援</v>
      </c>
      <c r="H22" s="133">
        <f t="shared" ca="1" si="4"/>
        <v>0</v>
      </c>
      <c r="I22" s="132" t="str">
        <f ca="1">IF(OR($N22="OK"),IF(L22&gt;0,総括表!$E$12,""),"")</f>
        <v>社会福祉法人　沖縄県</v>
      </c>
      <c r="J22" s="1">
        <f t="shared" ca="1" si="5"/>
        <v>75000</v>
      </c>
      <c r="K22" s="1">
        <f t="shared" ca="1" si="6"/>
        <v>935000</v>
      </c>
      <c r="L22" s="2">
        <f t="shared" ca="1" si="7"/>
        <v>75000</v>
      </c>
      <c r="M22" s="135"/>
      <c r="N22" s="31" t="str">
        <f t="shared" ca="1" si="9"/>
        <v>OK</v>
      </c>
    </row>
    <row r="23" spans="2:14" ht="22.5" customHeight="1" x14ac:dyDescent="0.15">
      <c r="B23" s="131">
        <f t="shared" si="8"/>
        <v>17</v>
      </c>
      <c r="C23" s="132" t="str">
        <f t="shared" ca="1" si="0"/>
        <v>沖縄県17</v>
      </c>
      <c r="D23" s="133" t="str">
        <f t="shared" ca="1" si="1"/>
        <v>1234567898</v>
      </c>
      <c r="E23" s="132">
        <f t="shared" ca="1" si="2"/>
        <v>0</v>
      </c>
      <c r="F23" s="133">
        <f ca="1">IFERROR(VLOOKUP(G23,Vlookup!$B$1:$D$46,3,FALSE),"")</f>
        <v>17</v>
      </c>
      <c r="G23" s="134" t="str">
        <f t="shared" ca="1" si="3"/>
        <v>計画相談支援</v>
      </c>
      <c r="H23" s="133">
        <f t="shared" ca="1" si="4"/>
        <v>0</v>
      </c>
      <c r="I23" s="132" t="str">
        <f ca="1">IF(OR($N23="OK"),IF(L23&gt;0,総括表!$E$12,""),"")</f>
        <v>社会福祉法人　沖縄県</v>
      </c>
      <c r="J23" s="1">
        <f t="shared" ca="1" si="5"/>
        <v>75000</v>
      </c>
      <c r="K23" s="1">
        <f t="shared" ca="1" si="6"/>
        <v>935000</v>
      </c>
      <c r="L23" s="2">
        <f t="shared" ca="1" si="7"/>
        <v>75000</v>
      </c>
      <c r="M23" s="135"/>
      <c r="N23" s="31" t="str">
        <f t="shared" ca="1" si="9"/>
        <v>OK</v>
      </c>
    </row>
    <row r="24" spans="2:14" ht="22.5" customHeight="1" x14ac:dyDescent="0.15">
      <c r="B24" s="131">
        <f t="shared" si="8"/>
        <v>18</v>
      </c>
      <c r="C24" s="132" t="str">
        <f t="shared" ca="1" si="0"/>
        <v>沖縄県18</v>
      </c>
      <c r="D24" s="133" t="str">
        <f t="shared" ca="1" si="1"/>
        <v>1234567898</v>
      </c>
      <c r="E24" s="132">
        <f t="shared" ca="1" si="2"/>
        <v>0</v>
      </c>
      <c r="F24" s="133">
        <f ca="1">IFERROR(VLOOKUP(G24,Vlookup!$B$1:$D$46,3,FALSE),"")</f>
        <v>18</v>
      </c>
      <c r="G24" s="134" t="str">
        <f t="shared" ca="1" si="3"/>
        <v>地域移行支援</v>
      </c>
      <c r="H24" s="133">
        <f t="shared" ca="1" si="4"/>
        <v>0</v>
      </c>
      <c r="I24" s="132" t="str">
        <f ca="1">IF(OR($N24="OK"),IF(L24&gt;0,総括表!$E$12,""),"")</f>
        <v>社会福祉法人　沖縄県</v>
      </c>
      <c r="J24" s="1">
        <f t="shared" ca="1" si="5"/>
        <v>75000</v>
      </c>
      <c r="K24" s="1">
        <f t="shared" ca="1" si="6"/>
        <v>935000</v>
      </c>
      <c r="L24" s="2">
        <f t="shared" ca="1" si="7"/>
        <v>75000</v>
      </c>
      <c r="M24" s="135"/>
      <c r="N24" s="31" t="str">
        <f t="shared" ca="1" si="9"/>
        <v>OK</v>
      </c>
    </row>
    <row r="25" spans="2:14" ht="22.5" customHeight="1" x14ac:dyDescent="0.15">
      <c r="B25" s="131">
        <f t="shared" si="8"/>
        <v>19</v>
      </c>
      <c r="C25" s="132" t="str">
        <f t="shared" ca="1" si="0"/>
        <v>沖縄県19</v>
      </c>
      <c r="D25" s="133" t="str">
        <f t="shared" ca="1" si="1"/>
        <v>1234567898</v>
      </c>
      <c r="E25" s="132">
        <f t="shared" ca="1" si="2"/>
        <v>0</v>
      </c>
      <c r="F25" s="133">
        <f ca="1">IFERROR(VLOOKUP(G25,Vlookup!$B$1:$D$46,3,FALSE),"")</f>
        <v>19</v>
      </c>
      <c r="G25" s="134" t="str">
        <f t="shared" ca="1" si="3"/>
        <v>地域定着支援</v>
      </c>
      <c r="H25" s="133">
        <f t="shared" ca="1" si="4"/>
        <v>0</v>
      </c>
      <c r="I25" s="132" t="str">
        <f ca="1">IF(OR($N25="OK"),IF(L25&gt;0,総括表!$E$12,""),"")</f>
        <v>社会福祉法人　沖縄県</v>
      </c>
      <c r="J25" s="1">
        <f t="shared" ca="1" si="5"/>
        <v>75000</v>
      </c>
      <c r="K25" s="1">
        <f t="shared" ca="1" si="6"/>
        <v>17000</v>
      </c>
      <c r="L25" s="2">
        <f t="shared" ca="1" si="7"/>
        <v>17000</v>
      </c>
      <c r="M25" s="135"/>
      <c r="N25" s="31" t="str">
        <f t="shared" ca="1" si="9"/>
        <v>OK</v>
      </c>
    </row>
    <row r="26" spans="2:14" ht="22.5" customHeight="1" x14ac:dyDescent="0.15">
      <c r="B26" s="131">
        <f t="shared" si="8"/>
        <v>20</v>
      </c>
      <c r="C26" s="132" t="str">
        <f t="shared" ca="1" si="0"/>
        <v>沖縄県20</v>
      </c>
      <c r="D26" s="133" t="str">
        <f t="shared" ca="1" si="1"/>
        <v>1234567898</v>
      </c>
      <c r="E26" s="132">
        <f t="shared" ca="1" si="2"/>
        <v>0</v>
      </c>
      <c r="F26" s="133">
        <f ca="1">IFERROR(VLOOKUP(G26,Vlookup!$B$1:$D$46,3,FALSE),"")</f>
        <v>20</v>
      </c>
      <c r="G26" s="134" t="str">
        <f t="shared" ca="1" si="3"/>
        <v>障害児相談支援</v>
      </c>
      <c r="H26" s="133">
        <f t="shared" ca="1" si="4"/>
        <v>0</v>
      </c>
      <c r="I26" s="132" t="str">
        <f ca="1">IF(OR($N26="OK"),IF(L26&gt;0,総括表!$E$12,""),"")</f>
        <v>社会福祉法人　沖縄県</v>
      </c>
      <c r="J26" s="1">
        <f t="shared" ca="1" si="5"/>
        <v>75000</v>
      </c>
      <c r="K26" s="1">
        <f t="shared" ca="1" si="6"/>
        <v>8000</v>
      </c>
      <c r="L26" s="2">
        <f t="shared" ca="1" si="7"/>
        <v>8000</v>
      </c>
      <c r="M26" s="135"/>
      <c r="N26" s="31" t="str">
        <f t="shared" ca="1" si="9"/>
        <v>OK</v>
      </c>
    </row>
    <row r="27" spans="2:14" ht="22.5" customHeight="1" x14ac:dyDescent="0.15">
      <c r="B27" s="131">
        <f t="shared" si="8"/>
        <v>21</v>
      </c>
      <c r="C27" s="132" t="str">
        <f t="shared" ca="1" si="0"/>
        <v>沖縄県20</v>
      </c>
      <c r="D27" s="133" t="str">
        <f t="shared" ca="1" si="1"/>
        <v>1234567898</v>
      </c>
      <c r="E27" s="132">
        <f t="shared" ca="1" si="2"/>
        <v>0</v>
      </c>
      <c r="F27" s="133">
        <f ca="1">IFERROR(VLOOKUP(G27,Vlookup!$B$1:$D$46,3,FALSE),"")</f>
        <v>21</v>
      </c>
      <c r="G27" s="134" t="str">
        <f t="shared" ca="1" si="3"/>
        <v>短期入所</v>
      </c>
      <c r="H27" s="133">
        <f t="shared" ca="1" si="4"/>
        <v>0</v>
      </c>
      <c r="I27" s="132" t="str">
        <f ca="1">IF(OR($N27="OK"),IF(L27&gt;0,総括表!$E$12,""),"")</f>
        <v>社会福祉法人　沖縄県</v>
      </c>
      <c r="J27" s="1">
        <f t="shared" ca="1" si="5"/>
        <v>840000</v>
      </c>
      <c r="K27" s="1">
        <f t="shared" ca="1" si="6"/>
        <v>48000</v>
      </c>
      <c r="L27" s="2">
        <f t="shared" ca="1" si="7"/>
        <v>48000</v>
      </c>
      <c r="M27" s="135"/>
      <c r="N27" s="31" t="str">
        <f t="shared" ca="1" si="9"/>
        <v>OK</v>
      </c>
    </row>
    <row r="28" spans="2:14" ht="22.5" customHeight="1" x14ac:dyDescent="0.15">
      <c r="B28" s="131">
        <f t="shared" si="8"/>
        <v>22</v>
      </c>
      <c r="C28" s="132" t="str">
        <f t="shared" ca="1" si="0"/>
        <v>沖縄県20</v>
      </c>
      <c r="D28" s="133" t="str">
        <f t="shared" ca="1" si="1"/>
        <v>1234567898</v>
      </c>
      <c r="E28" s="132">
        <f t="shared" ca="1" si="2"/>
        <v>0</v>
      </c>
      <c r="F28" s="133">
        <f ca="1">IFERROR(VLOOKUP(G28,Vlookup!$B$1:$D$46,3,FALSE),"")</f>
        <v>22</v>
      </c>
      <c r="G28" s="134" t="str">
        <f t="shared" ca="1" si="3"/>
        <v>共同生活援助</v>
      </c>
      <c r="H28" s="133">
        <f t="shared" ca="1" si="4"/>
        <v>0</v>
      </c>
      <c r="I28" s="132" t="str">
        <f ca="1">IF(OR($N28="OK"),IF(L28&gt;0,総括表!$E$12,""),"")</f>
        <v>社会福祉法人　沖縄県</v>
      </c>
      <c r="J28" s="1">
        <f t="shared" ca="1" si="5"/>
        <v>840000</v>
      </c>
      <c r="K28" s="1">
        <f t="shared" ca="1" si="6"/>
        <v>72000</v>
      </c>
      <c r="L28" s="2">
        <f t="shared" ca="1" si="7"/>
        <v>72000</v>
      </c>
      <c r="M28" s="135"/>
      <c r="N28" s="31" t="str">
        <f t="shared" ca="1" si="9"/>
        <v>OK</v>
      </c>
    </row>
    <row r="29" spans="2:14" ht="22.5" customHeight="1" x14ac:dyDescent="0.15">
      <c r="B29" s="131">
        <f t="shared" si="8"/>
        <v>23</v>
      </c>
      <c r="C29" s="132" t="str">
        <f t="shared" ca="1" si="0"/>
        <v>沖縄県23</v>
      </c>
      <c r="D29" s="133" t="str">
        <f t="shared" ca="1" si="1"/>
        <v>1234567898</v>
      </c>
      <c r="E29" s="132">
        <f t="shared" ca="1" si="2"/>
        <v>0</v>
      </c>
      <c r="F29" s="133">
        <f ca="1">IFERROR(VLOOKUP(G29,Vlookup!$B$1:$D$46,3,FALSE),"")</f>
        <v>23</v>
      </c>
      <c r="G29" s="134" t="str">
        <f t="shared" ca="1" si="3"/>
        <v>宿泊型自立訓練</v>
      </c>
      <c r="H29" s="133">
        <f t="shared" ca="1" si="4"/>
        <v>0</v>
      </c>
      <c r="I29" s="132" t="str">
        <f ca="1">IF(OR($N29="OK"),IF(L29&gt;0,総括表!$E$12,""),"")</f>
        <v>社会福祉法人　沖縄県</v>
      </c>
      <c r="J29" s="1">
        <f t="shared" ca="1" si="5"/>
        <v>840000</v>
      </c>
      <c r="K29" s="1">
        <f t="shared" ca="1" si="6"/>
        <v>60000</v>
      </c>
      <c r="L29" s="2">
        <f t="shared" ca="1" si="7"/>
        <v>60000</v>
      </c>
      <c r="M29" s="135"/>
      <c r="N29" s="31" t="str">
        <f t="shared" ca="1" si="9"/>
        <v>OK</v>
      </c>
    </row>
    <row r="30" spans="2:14" ht="22.5" customHeight="1" x14ac:dyDescent="0.15">
      <c r="B30" s="131">
        <f t="shared" si="8"/>
        <v>24</v>
      </c>
      <c r="C30" s="132" t="str">
        <f t="shared" ca="1" si="0"/>
        <v>沖縄県24</v>
      </c>
      <c r="D30" s="133" t="str">
        <f t="shared" ca="1" si="1"/>
        <v>1234567898</v>
      </c>
      <c r="E30" s="132">
        <f t="shared" ca="1" si="2"/>
        <v>0</v>
      </c>
      <c r="F30" s="133">
        <f ca="1">IFERROR(VLOOKUP(G30,Vlookup!$B$1:$D$46,3,FALSE),"")</f>
        <v>24</v>
      </c>
      <c r="G30" s="134" t="str">
        <f t="shared" ca="1" si="3"/>
        <v>施設入所支援（定員49人以下）</v>
      </c>
      <c r="H30" s="133">
        <f t="shared" ca="1" si="4"/>
        <v>0</v>
      </c>
      <c r="I30" s="132" t="str">
        <f ca="1">IF(OR($N30="OK"),IF(L30&gt;0,総括表!$E$12,""),"")</f>
        <v>社会福祉法人　沖縄県</v>
      </c>
      <c r="J30" s="1">
        <f t="shared" ca="1" si="5"/>
        <v>840000</v>
      </c>
      <c r="K30" s="1">
        <f t="shared" ca="1" si="6"/>
        <v>6000</v>
      </c>
      <c r="L30" s="2">
        <f t="shared" ca="1" si="7"/>
        <v>6000</v>
      </c>
      <c r="M30" s="135"/>
      <c r="N30" s="31" t="str">
        <f t="shared" ca="1" si="9"/>
        <v>OK</v>
      </c>
    </row>
    <row r="31" spans="2:14" ht="22.5" customHeight="1" x14ac:dyDescent="0.15">
      <c r="B31" s="131">
        <f t="shared" si="8"/>
        <v>25</v>
      </c>
      <c r="C31" s="132" t="str">
        <f t="shared" ca="1" si="0"/>
        <v>沖縄県25</v>
      </c>
      <c r="D31" s="133" t="str">
        <f t="shared" ca="1" si="1"/>
        <v>1234567898</v>
      </c>
      <c r="E31" s="132">
        <f t="shared" ca="1" si="2"/>
        <v>0</v>
      </c>
      <c r="F31" s="133">
        <f ca="1">IFERROR(VLOOKUP(G31,Vlookup!$B$1:$D$46,3,FALSE),"")</f>
        <v>25</v>
      </c>
      <c r="G31" s="134" t="str">
        <f t="shared" ca="1" si="3"/>
        <v>施設入所支援（定員50人以上）</v>
      </c>
      <c r="H31" s="133">
        <f t="shared" ca="1" si="4"/>
        <v>0</v>
      </c>
      <c r="I31" s="132" t="str">
        <f ca="1">IF(OR($N31="OK"),IF(L31&gt;0,総括表!$E$12,""),"")</f>
        <v>社会福祉法人　沖縄県</v>
      </c>
      <c r="J31" s="1">
        <f t="shared" ca="1" si="5"/>
        <v>1600000</v>
      </c>
      <c r="K31" s="1">
        <f t="shared" ca="1" si="6"/>
        <v>30000</v>
      </c>
      <c r="L31" s="2">
        <f t="shared" ca="1" si="7"/>
        <v>30000</v>
      </c>
      <c r="M31" s="135"/>
      <c r="N31" s="31" t="str">
        <f t="shared" ca="1" si="9"/>
        <v>OK</v>
      </c>
    </row>
    <row r="32" spans="2:14" ht="22.5" customHeight="1" x14ac:dyDescent="0.15">
      <c r="B32" s="131">
        <f t="shared" si="8"/>
        <v>26</v>
      </c>
      <c r="C32" s="132" t="str">
        <f t="shared" ca="1" si="0"/>
        <v>沖縄県26</v>
      </c>
      <c r="D32" s="133" t="str">
        <f t="shared" ca="1" si="1"/>
        <v>1234567898</v>
      </c>
      <c r="E32" s="132">
        <f t="shared" ca="1" si="2"/>
        <v>0</v>
      </c>
      <c r="F32" s="133">
        <f ca="1">IFERROR(VLOOKUP(G32,Vlookup!$B$1:$D$46,3,FALSE),"")</f>
        <v>26</v>
      </c>
      <c r="G32" s="134" t="str">
        <f t="shared" ca="1" si="3"/>
        <v>福祉型障害児入所施設（定員49人以下）</v>
      </c>
      <c r="H32" s="133">
        <f t="shared" ca="1" si="4"/>
        <v>0</v>
      </c>
      <c r="I32" s="132" t="str">
        <f ca="1">IF(OR($N32="OK"),IF(L32&gt;0,総括表!$E$12,""),"")</f>
        <v>社会福祉法人　沖縄県</v>
      </c>
      <c r="J32" s="1">
        <f t="shared" ca="1" si="5"/>
        <v>840000</v>
      </c>
      <c r="K32" s="1">
        <f t="shared" ca="1" si="6"/>
        <v>156000</v>
      </c>
      <c r="L32" s="2">
        <f t="shared" ca="1" si="7"/>
        <v>156000</v>
      </c>
      <c r="M32" s="135"/>
      <c r="N32" s="31" t="str">
        <f t="shared" ca="1" si="9"/>
        <v>OK</v>
      </c>
    </row>
    <row r="33" spans="2:14" ht="22.5" customHeight="1" x14ac:dyDescent="0.15">
      <c r="B33" s="131">
        <f t="shared" si="8"/>
        <v>27</v>
      </c>
      <c r="C33" s="132" t="str">
        <f t="shared" ca="1" si="0"/>
        <v>沖縄県27</v>
      </c>
      <c r="D33" s="133" t="str">
        <f t="shared" ca="1" si="1"/>
        <v>1234567898</v>
      </c>
      <c r="E33" s="132">
        <f t="shared" ca="1" si="2"/>
        <v>0</v>
      </c>
      <c r="F33" s="133">
        <f ca="1">IFERROR(VLOOKUP(G33,Vlookup!$B$1:$D$46,3,FALSE),"")</f>
        <v>27</v>
      </c>
      <c r="G33" s="134" t="str">
        <f t="shared" ca="1" si="3"/>
        <v>福祉型障害児入所施設（定員50人以上）</v>
      </c>
      <c r="H33" s="133">
        <f t="shared" ca="1" si="4"/>
        <v>0</v>
      </c>
      <c r="I33" s="132" t="str">
        <f ca="1">IF(OR($N33="OK"),IF(L33&gt;0,総括表!$E$12,""),"")</f>
        <v>社会福祉法人　沖縄県</v>
      </c>
      <c r="J33" s="1">
        <f t="shared" ca="1" si="5"/>
        <v>1600000</v>
      </c>
      <c r="K33" s="1">
        <f t="shared" ca="1" si="6"/>
        <v>220000</v>
      </c>
      <c r="L33" s="2">
        <f t="shared" ca="1" si="7"/>
        <v>220000</v>
      </c>
      <c r="M33" s="135"/>
      <c r="N33" s="31" t="str">
        <f t="shared" ca="1" si="9"/>
        <v>OK</v>
      </c>
    </row>
    <row r="34" spans="2:14" ht="22.5" customHeight="1" x14ac:dyDescent="0.15">
      <c r="B34" s="131">
        <f t="shared" si="8"/>
        <v>28</v>
      </c>
      <c r="C34" s="132" t="str">
        <f t="shared" ca="1" si="0"/>
        <v>沖縄県28</v>
      </c>
      <c r="D34" s="133" t="str">
        <f t="shared" ca="1" si="1"/>
        <v>1234567898</v>
      </c>
      <c r="E34" s="132">
        <f t="shared" ca="1" si="2"/>
        <v>0</v>
      </c>
      <c r="F34" s="133">
        <f ca="1">IFERROR(VLOOKUP(G34,Vlookup!$B$1:$D$46,3,FALSE),"")</f>
        <v>28</v>
      </c>
      <c r="G34" s="134" t="str">
        <f t="shared" ca="1" si="3"/>
        <v>医療型障害児入所施設（定員49人以下）</v>
      </c>
      <c r="H34" s="133">
        <f t="shared" ca="1" si="4"/>
        <v>0</v>
      </c>
      <c r="I34" s="132" t="str">
        <f ca="1">IF(OR($N34="OK"),IF(L34&gt;0,総括表!$E$12,""),"")</f>
        <v>社会福祉法人　沖縄県</v>
      </c>
      <c r="J34" s="1">
        <f t="shared" ca="1" si="5"/>
        <v>840000</v>
      </c>
      <c r="K34" s="1">
        <f t="shared" ca="1" si="6"/>
        <v>400000</v>
      </c>
      <c r="L34" s="2">
        <f t="shared" ca="1" si="7"/>
        <v>400000</v>
      </c>
      <c r="M34" s="135"/>
      <c r="N34" s="31" t="str">
        <f t="shared" ca="1" si="9"/>
        <v>OK</v>
      </c>
    </row>
    <row r="35" spans="2:14" ht="22.5" customHeight="1" x14ac:dyDescent="0.15">
      <c r="B35" s="131">
        <f t="shared" si="8"/>
        <v>29</v>
      </c>
      <c r="C35" s="132" t="str">
        <f t="shared" ca="1" si="0"/>
        <v>沖縄県29</v>
      </c>
      <c r="D35" s="133" t="str">
        <f t="shared" ca="1" si="1"/>
        <v>1234567898</v>
      </c>
      <c r="E35" s="132">
        <f t="shared" ca="1" si="2"/>
        <v>0</v>
      </c>
      <c r="F35" s="133">
        <f ca="1">IFERROR(VLOOKUP(G35,Vlookup!$B$1:$D$46,3,FALSE),"")</f>
        <v>29</v>
      </c>
      <c r="G35" s="134" t="str">
        <f t="shared" ca="1" si="3"/>
        <v>医療型障害児入所施設（定員50人以上）</v>
      </c>
      <c r="H35" s="133">
        <f t="shared" ca="1" si="4"/>
        <v>0</v>
      </c>
      <c r="I35" s="132" t="str">
        <f ca="1">IF(OR($N35="OK"),IF(L35&gt;0,総括表!$E$12,""),"")</f>
        <v>社会福祉法人　沖縄県</v>
      </c>
      <c r="J35" s="1">
        <f t="shared" ca="1" si="5"/>
        <v>1600000</v>
      </c>
      <c r="K35" s="1">
        <f t="shared" ca="1" si="6"/>
        <v>474000</v>
      </c>
      <c r="L35" s="2">
        <f t="shared" ca="1" si="7"/>
        <v>474000</v>
      </c>
      <c r="M35" s="135"/>
      <c r="N35" s="31" t="str">
        <f t="shared" ca="1" si="9"/>
        <v>OK</v>
      </c>
    </row>
    <row r="36" spans="2:14" ht="22.5" customHeight="1" x14ac:dyDescent="0.15">
      <c r="B36" s="131">
        <f t="shared" si="8"/>
        <v>30</v>
      </c>
      <c r="C36" s="132" t="str">
        <f t="shared" ca="1" si="0"/>
        <v>沖縄県30</v>
      </c>
      <c r="D36" s="133" t="str">
        <f t="shared" ca="1" si="1"/>
        <v>1234567898</v>
      </c>
      <c r="E36" s="132">
        <f t="shared" ca="1" si="2"/>
        <v>0</v>
      </c>
      <c r="F36" s="133">
        <f ca="1">IFERROR(VLOOKUP(G36,Vlookup!$B$1:$D$46,3,FALSE),"")</f>
        <v>1</v>
      </c>
      <c r="G36" s="134" t="str">
        <f t="shared" ca="1" si="3"/>
        <v>生活介護</v>
      </c>
      <c r="H36" s="133">
        <f t="shared" ca="1" si="4"/>
        <v>0</v>
      </c>
      <c r="I36" s="132" t="str">
        <f ca="1">IF(OR($N36="OK"),IF(L36&gt;0,総括表!$E$12,""),"")</f>
        <v>社会福祉法人　沖縄県</v>
      </c>
      <c r="J36" s="1">
        <f t="shared" ca="1" si="5"/>
        <v>280000</v>
      </c>
      <c r="K36" s="1">
        <f t="shared" ca="1" si="6"/>
        <v>200000</v>
      </c>
      <c r="L36" s="2">
        <f t="shared" ca="1" si="7"/>
        <v>200000</v>
      </c>
      <c r="M36" s="135"/>
      <c r="N36" s="31" t="str">
        <f t="shared" ca="1" si="9"/>
        <v>OK</v>
      </c>
    </row>
    <row r="37" spans="2:14" ht="22.5" customHeight="1" x14ac:dyDescent="0.15">
      <c r="B37" s="131">
        <f t="shared" si="8"/>
        <v>31</v>
      </c>
      <c r="C37" s="132" t="str">
        <f t="shared" ca="1" si="0"/>
        <v/>
      </c>
      <c r="D37" s="133" t="str">
        <f t="shared" ca="1" si="1"/>
        <v/>
      </c>
      <c r="E37" s="132" t="str">
        <f t="shared" ca="1" si="2"/>
        <v/>
      </c>
      <c r="F37" s="133" t="str">
        <f ca="1">IFERROR(VLOOKUP(G37,Vlookup!$B$1:$D$46,3,FALSE),"")</f>
        <v/>
      </c>
      <c r="G37" s="134" t="str">
        <f t="shared" ca="1" si="3"/>
        <v/>
      </c>
      <c r="H37" s="133" t="str">
        <f t="shared" ca="1" si="4"/>
        <v/>
      </c>
      <c r="I37" s="132" t="str">
        <f ca="1">IF(OR($N37="OK"),IF(L37&gt;0,総括表!$E$12,""),"")</f>
        <v/>
      </c>
      <c r="J37" s="1" t="str">
        <f t="shared" ca="1" si="5"/>
        <v/>
      </c>
      <c r="K37" s="1" t="str">
        <f t="shared" ca="1" si="6"/>
        <v/>
      </c>
      <c r="L37" s="2" t="str">
        <f t="shared" ca="1" si="7"/>
        <v/>
      </c>
      <c r="M37" s="135"/>
      <c r="N37" s="31" t="str">
        <f t="shared" ca="1" si="9"/>
        <v/>
      </c>
    </row>
    <row r="38" spans="2:14" ht="22.5" customHeight="1" x14ac:dyDescent="0.15">
      <c r="B38" s="131">
        <f t="shared" si="8"/>
        <v>32</v>
      </c>
      <c r="C38" s="132" t="str">
        <f t="shared" ca="1" si="0"/>
        <v/>
      </c>
      <c r="D38" s="133" t="str">
        <f t="shared" ca="1" si="1"/>
        <v/>
      </c>
      <c r="E38" s="132" t="str">
        <f t="shared" ca="1" si="2"/>
        <v/>
      </c>
      <c r="F38" s="133" t="str">
        <f ca="1">IFERROR(VLOOKUP(G38,Vlookup!$B$1:$D$46,3,FALSE),"")</f>
        <v/>
      </c>
      <c r="G38" s="134" t="str">
        <f t="shared" ca="1" si="3"/>
        <v/>
      </c>
      <c r="H38" s="133" t="str">
        <f t="shared" ca="1" si="4"/>
        <v/>
      </c>
      <c r="I38" s="132" t="str">
        <f ca="1">IF(OR($N38="OK"),IF(L38&gt;0,総括表!$E$12,""),"")</f>
        <v/>
      </c>
      <c r="J38" s="1" t="str">
        <f t="shared" ca="1" si="5"/>
        <v/>
      </c>
      <c r="K38" s="1" t="str">
        <f t="shared" ca="1" si="6"/>
        <v/>
      </c>
      <c r="L38" s="2" t="str">
        <f t="shared" ca="1" si="7"/>
        <v/>
      </c>
      <c r="M38" s="135"/>
      <c r="N38" s="31" t="str">
        <f t="shared" ca="1" si="9"/>
        <v/>
      </c>
    </row>
    <row r="39" spans="2:14" ht="22.5" customHeight="1" x14ac:dyDescent="0.15">
      <c r="B39" s="131">
        <f t="shared" si="8"/>
        <v>33</v>
      </c>
      <c r="C39" s="132" t="str">
        <f t="shared" ref="C39:C56" ca="1" si="10">IF(OR($N39="OK"),IFERROR(INDIRECT("個票"&amp;$B39&amp;"！$L$4"),""),"")</f>
        <v/>
      </c>
      <c r="D39" s="133" t="str">
        <f t="shared" ref="D39:D56" ca="1" si="11">IF(OR($N39="OK"),IFERROR(ASC(INDIRECT("個票"&amp;$B39&amp;"！$AG$4")),""),"")</f>
        <v/>
      </c>
      <c r="E39" s="132" t="str">
        <f t="shared" ref="E39:E56" ca="1" si="12">IF(OR($N39="OK"),IFERROR(INDIRECT("個票"&amp;$B39&amp;"！$L$8"),""),"")</f>
        <v/>
      </c>
      <c r="F39" s="133" t="str">
        <f ca="1">IFERROR(VLOOKUP(G39,Vlookup!$B$1:$D$46,3,FALSE),"")</f>
        <v/>
      </c>
      <c r="G39" s="134" t="str">
        <f t="shared" ref="G39:G56" ca="1" si="13">IF(OR($N39="OK"),IFERROR(INDIRECT("個票"&amp;$B39&amp;"！$O$6"),""),"")</f>
        <v/>
      </c>
      <c r="H39" s="133" t="str">
        <f t="shared" ref="H39:H56" ca="1" si="14">IF(OR($N39="OK"),IFERROR(INDIRECT("個票"&amp;$B39&amp;"！$P$9"),""),"")</f>
        <v/>
      </c>
      <c r="I39" s="132" t="str">
        <f ca="1">IF(OR($N39="OK"),IF(L39&gt;0,総括表!$E$12,""),"")</f>
        <v/>
      </c>
      <c r="J39" s="1" t="str">
        <f t="shared" ref="J39:J56" ca="1" si="15">IF(OR($N39="OK"),IF(K39&lt;&gt;0,IFERROR(INDIRECT("個票"&amp;$B39&amp;"！$N$15"),""),0),"")</f>
        <v/>
      </c>
      <c r="K39" s="1" t="str">
        <f t="shared" ref="K39:K56" ca="1" si="16">IF(OR($N39="OK"),IFERROR(INDIRECT("個票"&amp;$B39&amp;"！$X$15"),""),"")</f>
        <v/>
      </c>
      <c r="L39" s="2" t="str">
        <f t="shared" ref="L39:L56" ca="1" si="17">IF(OR($N39="OK"),IFERROR(INDIRECT("個票"&amp;$B39&amp;"！$AH$15"),""),"")</f>
        <v/>
      </c>
      <c r="M39" s="135"/>
      <c r="N39" s="31" t="str">
        <f t="shared" ca="1" si="9"/>
        <v/>
      </c>
    </row>
    <row r="40" spans="2:14" ht="22.5" customHeight="1" x14ac:dyDescent="0.15">
      <c r="B40" s="131">
        <f t="shared" si="8"/>
        <v>34</v>
      </c>
      <c r="C40" s="132" t="str">
        <f t="shared" ca="1" si="10"/>
        <v/>
      </c>
      <c r="D40" s="133" t="str">
        <f t="shared" ca="1" si="11"/>
        <v/>
      </c>
      <c r="E40" s="132" t="str">
        <f t="shared" ca="1" si="12"/>
        <v/>
      </c>
      <c r="F40" s="133" t="str">
        <f ca="1">IFERROR(VLOOKUP(G40,Vlookup!$B$1:$D$46,3,FALSE),"")</f>
        <v/>
      </c>
      <c r="G40" s="134" t="str">
        <f t="shared" ca="1" si="13"/>
        <v/>
      </c>
      <c r="H40" s="133" t="str">
        <f t="shared" ca="1" si="14"/>
        <v/>
      </c>
      <c r="I40" s="132" t="str">
        <f ca="1">IF(OR($N40="OK"),IF(L40&gt;0,総括表!$E$12,""),"")</f>
        <v/>
      </c>
      <c r="J40" s="1" t="str">
        <f t="shared" ca="1" si="15"/>
        <v/>
      </c>
      <c r="K40" s="1" t="str">
        <f t="shared" ca="1" si="16"/>
        <v/>
      </c>
      <c r="L40" s="2" t="str">
        <f t="shared" ca="1" si="17"/>
        <v/>
      </c>
      <c r="M40" s="135"/>
      <c r="N40" s="31" t="str">
        <f t="shared" ca="1" si="9"/>
        <v/>
      </c>
    </row>
    <row r="41" spans="2:14" ht="22.5" customHeight="1" x14ac:dyDescent="0.15">
      <c r="B41" s="131">
        <f t="shared" si="8"/>
        <v>35</v>
      </c>
      <c r="C41" s="132" t="str">
        <f t="shared" ca="1" si="10"/>
        <v/>
      </c>
      <c r="D41" s="133" t="str">
        <f t="shared" ca="1" si="11"/>
        <v/>
      </c>
      <c r="E41" s="132" t="str">
        <f t="shared" ca="1" si="12"/>
        <v/>
      </c>
      <c r="F41" s="133" t="str">
        <f ca="1">IFERROR(VLOOKUP(G41,Vlookup!$B$1:$D$46,3,FALSE),"")</f>
        <v/>
      </c>
      <c r="G41" s="134" t="str">
        <f t="shared" ca="1" si="13"/>
        <v/>
      </c>
      <c r="H41" s="133" t="str">
        <f t="shared" ca="1" si="14"/>
        <v/>
      </c>
      <c r="I41" s="132" t="str">
        <f ca="1">IF(OR($N41="OK"),IF(L41&gt;0,総括表!$E$12,""),"")</f>
        <v/>
      </c>
      <c r="J41" s="1" t="str">
        <f t="shared" ca="1" si="15"/>
        <v/>
      </c>
      <c r="K41" s="1" t="str">
        <f t="shared" ca="1" si="16"/>
        <v/>
      </c>
      <c r="L41" s="2" t="str">
        <f t="shared" ca="1" si="17"/>
        <v/>
      </c>
      <c r="M41" s="135"/>
      <c r="N41" s="31" t="str">
        <f t="shared" ca="1" si="9"/>
        <v/>
      </c>
    </row>
    <row r="42" spans="2:14" ht="22.5" customHeight="1" x14ac:dyDescent="0.15">
      <c r="B42" s="131">
        <f t="shared" si="8"/>
        <v>36</v>
      </c>
      <c r="C42" s="132" t="str">
        <f t="shared" ca="1" si="10"/>
        <v/>
      </c>
      <c r="D42" s="133" t="str">
        <f t="shared" ca="1" si="11"/>
        <v/>
      </c>
      <c r="E42" s="132" t="str">
        <f t="shared" ca="1" si="12"/>
        <v/>
      </c>
      <c r="F42" s="133" t="str">
        <f ca="1">IFERROR(VLOOKUP(G42,Vlookup!$B$1:$D$46,3,FALSE),"")</f>
        <v/>
      </c>
      <c r="G42" s="134" t="str">
        <f t="shared" ca="1" si="13"/>
        <v/>
      </c>
      <c r="H42" s="133" t="str">
        <f t="shared" ca="1" si="14"/>
        <v/>
      </c>
      <c r="I42" s="132" t="str">
        <f ca="1">IF(OR($N42="OK"),IF(L42&gt;0,総括表!$E$12,""),"")</f>
        <v/>
      </c>
      <c r="J42" s="1" t="str">
        <f t="shared" ca="1" si="15"/>
        <v/>
      </c>
      <c r="K42" s="1" t="str">
        <f t="shared" ca="1" si="16"/>
        <v/>
      </c>
      <c r="L42" s="2" t="str">
        <f t="shared" ca="1" si="17"/>
        <v/>
      </c>
      <c r="M42" s="135"/>
      <c r="N42" s="31" t="str">
        <f t="shared" ca="1" si="9"/>
        <v/>
      </c>
    </row>
    <row r="43" spans="2:14" ht="22.5" customHeight="1" x14ac:dyDescent="0.15">
      <c r="B43" s="131">
        <f t="shared" si="8"/>
        <v>37</v>
      </c>
      <c r="C43" s="132" t="str">
        <f t="shared" ca="1" si="10"/>
        <v/>
      </c>
      <c r="D43" s="133" t="str">
        <f t="shared" ca="1" si="11"/>
        <v/>
      </c>
      <c r="E43" s="132" t="str">
        <f t="shared" ca="1" si="12"/>
        <v/>
      </c>
      <c r="F43" s="133" t="str">
        <f ca="1">IFERROR(VLOOKUP(G43,Vlookup!$B$1:$D$46,3,FALSE),"")</f>
        <v/>
      </c>
      <c r="G43" s="134" t="str">
        <f t="shared" ca="1" si="13"/>
        <v/>
      </c>
      <c r="H43" s="133" t="str">
        <f t="shared" ca="1" si="14"/>
        <v/>
      </c>
      <c r="I43" s="132" t="str">
        <f ca="1">IF(OR($N43="OK"),IF(L43&gt;0,総括表!$E$12,""),"")</f>
        <v/>
      </c>
      <c r="J43" s="1" t="str">
        <f t="shared" ca="1" si="15"/>
        <v/>
      </c>
      <c r="K43" s="1" t="str">
        <f t="shared" ca="1" si="16"/>
        <v/>
      </c>
      <c r="L43" s="2" t="str">
        <f t="shared" ca="1" si="17"/>
        <v/>
      </c>
      <c r="M43" s="135"/>
      <c r="N43" s="31" t="str">
        <f t="shared" ca="1" si="9"/>
        <v/>
      </c>
    </row>
    <row r="44" spans="2:14" ht="22.5" customHeight="1" x14ac:dyDescent="0.15">
      <c r="B44" s="131">
        <f t="shared" si="8"/>
        <v>38</v>
      </c>
      <c r="C44" s="132" t="str">
        <f t="shared" ca="1" si="10"/>
        <v/>
      </c>
      <c r="D44" s="133" t="str">
        <f t="shared" ca="1" si="11"/>
        <v/>
      </c>
      <c r="E44" s="132" t="str">
        <f t="shared" ca="1" si="12"/>
        <v/>
      </c>
      <c r="F44" s="133" t="str">
        <f ca="1">IFERROR(VLOOKUP(G44,Vlookup!$B$1:$D$46,3,FALSE),"")</f>
        <v/>
      </c>
      <c r="G44" s="134" t="str">
        <f t="shared" ca="1" si="13"/>
        <v/>
      </c>
      <c r="H44" s="133" t="str">
        <f t="shared" ca="1" si="14"/>
        <v/>
      </c>
      <c r="I44" s="132" t="str">
        <f ca="1">IF(OR($N44="OK"),IF(L44&gt;0,総括表!$E$12,""),"")</f>
        <v/>
      </c>
      <c r="J44" s="1" t="str">
        <f t="shared" ca="1" si="15"/>
        <v/>
      </c>
      <c r="K44" s="1" t="str">
        <f t="shared" ca="1" si="16"/>
        <v/>
      </c>
      <c r="L44" s="2" t="str">
        <f t="shared" ca="1" si="17"/>
        <v/>
      </c>
      <c r="M44" s="135"/>
      <c r="N44" s="31" t="str">
        <f t="shared" ca="1" si="9"/>
        <v/>
      </c>
    </row>
    <row r="45" spans="2:14" ht="22.5" customHeight="1" x14ac:dyDescent="0.15">
      <c r="B45" s="131">
        <f t="shared" si="8"/>
        <v>39</v>
      </c>
      <c r="C45" s="132" t="str">
        <f t="shared" ca="1" si="10"/>
        <v/>
      </c>
      <c r="D45" s="133" t="str">
        <f t="shared" ca="1" si="11"/>
        <v/>
      </c>
      <c r="E45" s="132" t="str">
        <f t="shared" ca="1" si="12"/>
        <v/>
      </c>
      <c r="F45" s="133" t="str">
        <f ca="1">IFERROR(VLOOKUP(G45,Vlookup!$B$1:$D$46,3,FALSE),"")</f>
        <v/>
      </c>
      <c r="G45" s="134" t="str">
        <f t="shared" ca="1" si="13"/>
        <v/>
      </c>
      <c r="H45" s="133" t="str">
        <f t="shared" ca="1" si="14"/>
        <v/>
      </c>
      <c r="I45" s="132" t="str">
        <f ca="1">IF(OR($N45="OK"),IF(L45&gt;0,総括表!$E$12,""),"")</f>
        <v/>
      </c>
      <c r="J45" s="1" t="str">
        <f t="shared" ca="1" si="15"/>
        <v/>
      </c>
      <c r="K45" s="1" t="str">
        <f t="shared" ca="1" si="16"/>
        <v/>
      </c>
      <c r="L45" s="2" t="str">
        <f t="shared" ca="1" si="17"/>
        <v/>
      </c>
      <c r="M45" s="135"/>
      <c r="N45" s="31" t="str">
        <f t="shared" ca="1" si="9"/>
        <v/>
      </c>
    </row>
    <row r="46" spans="2:14" ht="22.5" customHeight="1" x14ac:dyDescent="0.15">
      <c r="B46" s="131">
        <f t="shared" si="8"/>
        <v>40</v>
      </c>
      <c r="C46" s="132" t="str">
        <f t="shared" ca="1" si="10"/>
        <v/>
      </c>
      <c r="D46" s="133" t="str">
        <f t="shared" ca="1" si="11"/>
        <v/>
      </c>
      <c r="E46" s="132" t="str">
        <f t="shared" ca="1" si="12"/>
        <v/>
      </c>
      <c r="F46" s="133" t="str">
        <f ca="1">IFERROR(VLOOKUP(G46,Vlookup!$B$1:$D$46,3,FALSE),"")</f>
        <v/>
      </c>
      <c r="G46" s="134" t="str">
        <f t="shared" ca="1" si="13"/>
        <v/>
      </c>
      <c r="H46" s="133" t="str">
        <f t="shared" ca="1" si="14"/>
        <v/>
      </c>
      <c r="I46" s="132" t="str">
        <f ca="1">IF(OR($N46="OK"),IF(L46&gt;0,総括表!$E$12,""),"")</f>
        <v/>
      </c>
      <c r="J46" s="1" t="str">
        <f t="shared" ca="1" si="15"/>
        <v/>
      </c>
      <c r="K46" s="1" t="str">
        <f t="shared" ca="1" si="16"/>
        <v/>
      </c>
      <c r="L46" s="2" t="str">
        <f t="shared" ca="1" si="17"/>
        <v/>
      </c>
      <c r="M46" s="135"/>
      <c r="N46" s="31" t="str">
        <f t="shared" ca="1" si="9"/>
        <v/>
      </c>
    </row>
    <row r="47" spans="2:14" ht="22.5" customHeight="1" x14ac:dyDescent="0.15">
      <c r="B47" s="131">
        <f t="shared" si="8"/>
        <v>41</v>
      </c>
      <c r="C47" s="132" t="str">
        <f t="shared" ca="1" si="10"/>
        <v/>
      </c>
      <c r="D47" s="133" t="str">
        <f t="shared" ca="1" si="11"/>
        <v/>
      </c>
      <c r="E47" s="132" t="str">
        <f t="shared" ca="1" si="12"/>
        <v/>
      </c>
      <c r="F47" s="133" t="str">
        <f ca="1">IFERROR(VLOOKUP(G47,Vlookup!$B$1:$D$46,3,FALSE),"")</f>
        <v/>
      </c>
      <c r="G47" s="134" t="str">
        <f t="shared" ca="1" si="13"/>
        <v/>
      </c>
      <c r="H47" s="133" t="str">
        <f t="shared" ca="1" si="14"/>
        <v/>
      </c>
      <c r="I47" s="132" t="str">
        <f ca="1">IF(OR($N47="OK"),IF(L47&gt;0,総括表!$E$12,""),"")</f>
        <v/>
      </c>
      <c r="J47" s="1" t="str">
        <f t="shared" ca="1" si="15"/>
        <v/>
      </c>
      <c r="K47" s="1" t="str">
        <f t="shared" ca="1" si="16"/>
        <v/>
      </c>
      <c r="L47" s="2" t="str">
        <f t="shared" ca="1" si="17"/>
        <v/>
      </c>
      <c r="M47" s="135"/>
      <c r="N47" s="31" t="str">
        <f t="shared" ca="1" si="9"/>
        <v/>
      </c>
    </row>
    <row r="48" spans="2:14" ht="22.5" customHeight="1" x14ac:dyDescent="0.15">
      <c r="B48" s="131">
        <f t="shared" si="8"/>
        <v>42</v>
      </c>
      <c r="C48" s="132" t="str">
        <f t="shared" ca="1" si="10"/>
        <v/>
      </c>
      <c r="D48" s="133" t="str">
        <f t="shared" ca="1" si="11"/>
        <v/>
      </c>
      <c r="E48" s="132" t="str">
        <f t="shared" ca="1" si="12"/>
        <v/>
      </c>
      <c r="F48" s="133" t="str">
        <f ca="1">IFERROR(VLOOKUP(G48,Vlookup!$B$1:$D$46,3,FALSE),"")</f>
        <v/>
      </c>
      <c r="G48" s="134" t="str">
        <f t="shared" ca="1" si="13"/>
        <v/>
      </c>
      <c r="H48" s="133" t="str">
        <f t="shared" ca="1" si="14"/>
        <v/>
      </c>
      <c r="I48" s="132" t="str">
        <f ca="1">IF(OR($N48="OK"),IF(L48&gt;0,総括表!$E$12,""),"")</f>
        <v/>
      </c>
      <c r="J48" s="1" t="str">
        <f t="shared" ca="1" si="15"/>
        <v/>
      </c>
      <c r="K48" s="1" t="str">
        <f t="shared" ca="1" si="16"/>
        <v/>
      </c>
      <c r="L48" s="2" t="str">
        <f t="shared" ca="1" si="17"/>
        <v/>
      </c>
      <c r="M48" s="135"/>
      <c r="N48" s="31" t="str">
        <f t="shared" ca="1" si="9"/>
        <v/>
      </c>
    </row>
    <row r="49" spans="2:14" ht="22.5" customHeight="1" x14ac:dyDescent="0.15">
      <c r="B49" s="131">
        <f t="shared" si="8"/>
        <v>43</v>
      </c>
      <c r="C49" s="132" t="str">
        <f t="shared" ca="1" si="10"/>
        <v/>
      </c>
      <c r="D49" s="133" t="str">
        <f t="shared" ca="1" si="11"/>
        <v/>
      </c>
      <c r="E49" s="132" t="str">
        <f t="shared" ca="1" si="12"/>
        <v/>
      </c>
      <c r="F49" s="133" t="str">
        <f ca="1">IFERROR(VLOOKUP(G49,Vlookup!$B$1:$D$46,3,FALSE),"")</f>
        <v/>
      </c>
      <c r="G49" s="134" t="str">
        <f t="shared" ca="1" si="13"/>
        <v/>
      </c>
      <c r="H49" s="133" t="str">
        <f t="shared" ca="1" si="14"/>
        <v/>
      </c>
      <c r="I49" s="132" t="str">
        <f ca="1">IF(OR($N49="OK"),IF(L49&gt;0,総括表!$E$12,""),"")</f>
        <v/>
      </c>
      <c r="J49" s="1" t="str">
        <f t="shared" ca="1" si="15"/>
        <v/>
      </c>
      <c r="K49" s="1" t="str">
        <f t="shared" ca="1" si="16"/>
        <v/>
      </c>
      <c r="L49" s="2" t="str">
        <f t="shared" ca="1" si="17"/>
        <v/>
      </c>
      <c r="M49" s="135"/>
      <c r="N49" s="31" t="str">
        <f t="shared" ca="1" si="9"/>
        <v/>
      </c>
    </row>
    <row r="50" spans="2:14" ht="22.5" customHeight="1" x14ac:dyDescent="0.15">
      <c r="B50" s="131">
        <f t="shared" si="8"/>
        <v>44</v>
      </c>
      <c r="C50" s="132" t="str">
        <f t="shared" ca="1" si="10"/>
        <v/>
      </c>
      <c r="D50" s="133" t="str">
        <f t="shared" ca="1" si="11"/>
        <v/>
      </c>
      <c r="E50" s="132" t="str">
        <f t="shared" ca="1" si="12"/>
        <v/>
      </c>
      <c r="F50" s="133" t="str">
        <f ca="1">IFERROR(VLOOKUP(G50,Vlookup!$B$1:$D$46,3,FALSE),"")</f>
        <v/>
      </c>
      <c r="G50" s="134" t="str">
        <f t="shared" ca="1" si="13"/>
        <v/>
      </c>
      <c r="H50" s="133" t="str">
        <f t="shared" ca="1" si="14"/>
        <v/>
      </c>
      <c r="I50" s="132" t="str">
        <f ca="1">IF(OR($N50="OK"),IF(L50&gt;0,総括表!$E$12,""),"")</f>
        <v/>
      </c>
      <c r="J50" s="1" t="str">
        <f t="shared" ca="1" si="15"/>
        <v/>
      </c>
      <c r="K50" s="1" t="str">
        <f t="shared" ca="1" si="16"/>
        <v/>
      </c>
      <c r="L50" s="2" t="str">
        <f t="shared" ca="1" si="17"/>
        <v/>
      </c>
      <c r="M50" s="135"/>
      <c r="N50" s="31" t="str">
        <f t="shared" ca="1" si="9"/>
        <v/>
      </c>
    </row>
    <row r="51" spans="2:14" ht="22.5" customHeight="1" x14ac:dyDescent="0.15">
      <c r="B51" s="131">
        <f t="shared" si="8"/>
        <v>45</v>
      </c>
      <c r="C51" s="132" t="str">
        <f t="shared" ca="1" si="10"/>
        <v/>
      </c>
      <c r="D51" s="133" t="str">
        <f t="shared" ca="1" si="11"/>
        <v/>
      </c>
      <c r="E51" s="132" t="str">
        <f t="shared" ca="1" si="12"/>
        <v/>
      </c>
      <c r="F51" s="133" t="str">
        <f ca="1">IFERROR(VLOOKUP(G51,Vlookup!$B$1:$D$46,3,FALSE),"")</f>
        <v/>
      </c>
      <c r="G51" s="134" t="str">
        <f t="shared" ca="1" si="13"/>
        <v/>
      </c>
      <c r="H51" s="133" t="str">
        <f t="shared" ca="1" si="14"/>
        <v/>
      </c>
      <c r="I51" s="132" t="str">
        <f ca="1">IF(OR($N51="OK"),IF(L51&gt;0,総括表!$E$12,""),"")</f>
        <v/>
      </c>
      <c r="J51" s="1" t="str">
        <f t="shared" ca="1" si="15"/>
        <v/>
      </c>
      <c r="K51" s="1" t="str">
        <f t="shared" ca="1" si="16"/>
        <v/>
      </c>
      <c r="L51" s="2" t="str">
        <f t="shared" ca="1" si="17"/>
        <v/>
      </c>
      <c r="M51" s="135"/>
      <c r="N51" s="31" t="str">
        <f t="shared" ca="1" si="9"/>
        <v/>
      </c>
    </row>
    <row r="52" spans="2:14" ht="22.5" customHeight="1" x14ac:dyDescent="0.15">
      <c r="B52" s="131">
        <f t="shared" si="8"/>
        <v>46</v>
      </c>
      <c r="C52" s="132" t="str">
        <f t="shared" ca="1" si="10"/>
        <v/>
      </c>
      <c r="D52" s="133" t="str">
        <f t="shared" ca="1" si="11"/>
        <v/>
      </c>
      <c r="E52" s="132" t="str">
        <f t="shared" ca="1" si="12"/>
        <v/>
      </c>
      <c r="F52" s="133" t="str">
        <f ca="1">IFERROR(VLOOKUP(G52,Vlookup!$B$1:$D$46,3,FALSE),"")</f>
        <v/>
      </c>
      <c r="G52" s="134" t="str">
        <f t="shared" ca="1" si="13"/>
        <v/>
      </c>
      <c r="H52" s="133" t="str">
        <f t="shared" ca="1" si="14"/>
        <v/>
      </c>
      <c r="I52" s="132" t="str">
        <f ca="1">IF(OR($N52="OK"),IF(L52&gt;0,総括表!$E$12,""),"")</f>
        <v/>
      </c>
      <c r="J52" s="1" t="str">
        <f t="shared" ca="1" si="15"/>
        <v/>
      </c>
      <c r="K52" s="1" t="str">
        <f t="shared" ca="1" si="16"/>
        <v/>
      </c>
      <c r="L52" s="2" t="str">
        <f t="shared" ca="1" si="17"/>
        <v/>
      </c>
      <c r="M52" s="135"/>
      <c r="N52" s="31" t="str">
        <f t="shared" ca="1" si="9"/>
        <v/>
      </c>
    </row>
    <row r="53" spans="2:14" ht="22.5" customHeight="1" x14ac:dyDescent="0.15">
      <c r="B53" s="131">
        <f t="shared" si="8"/>
        <v>47</v>
      </c>
      <c r="C53" s="132" t="str">
        <f t="shared" ca="1" si="10"/>
        <v/>
      </c>
      <c r="D53" s="133" t="str">
        <f t="shared" ca="1" si="11"/>
        <v/>
      </c>
      <c r="E53" s="132" t="str">
        <f t="shared" ca="1" si="12"/>
        <v/>
      </c>
      <c r="F53" s="133" t="str">
        <f ca="1">IFERROR(VLOOKUP(G53,Vlookup!$B$1:$D$46,3,FALSE),"")</f>
        <v/>
      </c>
      <c r="G53" s="134" t="str">
        <f t="shared" ca="1" si="13"/>
        <v/>
      </c>
      <c r="H53" s="133" t="str">
        <f t="shared" ca="1" si="14"/>
        <v/>
      </c>
      <c r="I53" s="132" t="str">
        <f ca="1">IF(OR($N53="OK"),IF(L53&gt;0,総括表!$E$12,""),"")</f>
        <v/>
      </c>
      <c r="J53" s="1" t="str">
        <f t="shared" ca="1" si="15"/>
        <v/>
      </c>
      <c r="K53" s="1" t="str">
        <f t="shared" ca="1" si="16"/>
        <v/>
      </c>
      <c r="L53" s="2" t="str">
        <f t="shared" ca="1" si="17"/>
        <v/>
      </c>
      <c r="M53" s="135"/>
      <c r="N53" s="31" t="str">
        <f t="shared" ca="1" si="9"/>
        <v/>
      </c>
    </row>
    <row r="54" spans="2:14" ht="22.5" customHeight="1" x14ac:dyDescent="0.15">
      <c r="B54" s="131">
        <f t="shared" si="8"/>
        <v>48</v>
      </c>
      <c r="C54" s="132" t="str">
        <f t="shared" ca="1" si="10"/>
        <v/>
      </c>
      <c r="D54" s="133" t="str">
        <f t="shared" ca="1" si="11"/>
        <v/>
      </c>
      <c r="E54" s="132" t="str">
        <f t="shared" ca="1" si="12"/>
        <v/>
      </c>
      <c r="F54" s="133" t="str">
        <f ca="1">IFERROR(VLOOKUP(G54,Vlookup!$B$1:$D$46,3,FALSE),"")</f>
        <v/>
      </c>
      <c r="G54" s="134" t="str">
        <f t="shared" ca="1" si="13"/>
        <v/>
      </c>
      <c r="H54" s="133" t="str">
        <f t="shared" ca="1" si="14"/>
        <v/>
      </c>
      <c r="I54" s="132" t="str">
        <f ca="1">IF(OR($N54="OK"),IF(L54&gt;0,総括表!$E$12,""),"")</f>
        <v/>
      </c>
      <c r="J54" s="1" t="str">
        <f t="shared" ca="1" si="15"/>
        <v/>
      </c>
      <c r="K54" s="1" t="str">
        <f t="shared" ca="1" si="16"/>
        <v/>
      </c>
      <c r="L54" s="2" t="str">
        <f t="shared" ca="1" si="17"/>
        <v/>
      </c>
      <c r="M54" s="135"/>
      <c r="N54" s="31" t="str">
        <f t="shared" ca="1" si="9"/>
        <v/>
      </c>
    </row>
    <row r="55" spans="2:14" ht="22.5" customHeight="1" x14ac:dyDescent="0.15">
      <c r="B55" s="131">
        <f t="shared" si="8"/>
        <v>49</v>
      </c>
      <c r="C55" s="132" t="str">
        <f t="shared" ca="1" si="10"/>
        <v/>
      </c>
      <c r="D55" s="133" t="str">
        <f t="shared" ca="1" si="11"/>
        <v/>
      </c>
      <c r="E55" s="132" t="str">
        <f t="shared" ca="1" si="12"/>
        <v/>
      </c>
      <c r="F55" s="133" t="str">
        <f ca="1">IFERROR(VLOOKUP(G55,Vlookup!$B$1:$D$46,3,FALSE),"")</f>
        <v/>
      </c>
      <c r="G55" s="134" t="str">
        <f t="shared" ca="1" si="13"/>
        <v/>
      </c>
      <c r="H55" s="133" t="str">
        <f t="shared" ca="1" si="14"/>
        <v/>
      </c>
      <c r="I55" s="132" t="str">
        <f ca="1">IF(OR($N55="OK"),IF(L55&gt;0,総括表!$E$12,""),"")</f>
        <v/>
      </c>
      <c r="J55" s="1" t="str">
        <f t="shared" ca="1" si="15"/>
        <v/>
      </c>
      <c r="K55" s="1" t="str">
        <f t="shared" ca="1" si="16"/>
        <v/>
      </c>
      <c r="L55" s="2" t="str">
        <f t="shared" ca="1" si="17"/>
        <v/>
      </c>
      <c r="M55" s="135"/>
      <c r="N55" s="31" t="str">
        <f t="shared" ca="1" si="9"/>
        <v/>
      </c>
    </row>
    <row r="56" spans="2:14" ht="22.5" customHeight="1" x14ac:dyDescent="0.15">
      <c r="B56" s="131">
        <f t="shared" si="8"/>
        <v>50</v>
      </c>
      <c r="C56" s="132" t="str">
        <f t="shared" ca="1" si="10"/>
        <v/>
      </c>
      <c r="D56" s="133" t="str">
        <f t="shared" ca="1" si="11"/>
        <v/>
      </c>
      <c r="E56" s="132" t="str">
        <f t="shared" ca="1" si="12"/>
        <v/>
      </c>
      <c r="F56" s="133" t="str">
        <f ca="1">IFERROR(VLOOKUP(G56,Vlookup!$B$1:$D$46,3,FALSE),"")</f>
        <v/>
      </c>
      <c r="G56" s="134" t="str">
        <f t="shared" ca="1" si="13"/>
        <v/>
      </c>
      <c r="H56" s="133" t="str">
        <f t="shared" ca="1" si="14"/>
        <v/>
      </c>
      <c r="I56" s="132" t="str">
        <f ca="1">IF(OR($N56="OK"),IF(L56&gt;0,総括表!$E$12,""),"")</f>
        <v/>
      </c>
      <c r="J56" s="1" t="str">
        <f t="shared" ca="1" si="15"/>
        <v/>
      </c>
      <c r="K56" s="1" t="str">
        <f t="shared" ca="1" si="16"/>
        <v/>
      </c>
      <c r="L56" s="2" t="str">
        <f t="shared" ca="1" si="17"/>
        <v/>
      </c>
      <c r="M56" s="135"/>
      <c r="N56" s="31" t="str">
        <f t="shared" ca="1" si="9"/>
        <v/>
      </c>
    </row>
  </sheetData>
  <sheetProtection algorithmName="SHA-512" hashValue="sLq++hXzK0xmo/YLUeEHR3WfaHC8dJCRPkBrPmkXRCoLwvv7JlABso3nRW2GPmOJzig8GgLg8du74M21TI0CNQ==" saltValue="GdStTPbz3VwYIUhsFM5/IQ==" spinCount="100000" sheet="1" objects="1" scenarios="1" selectLockedCells="1" selectUnlockedCells="1"/>
  <mergeCells count="1">
    <mergeCell ref="L1:M1"/>
  </mergeCells>
  <phoneticPr fontId="3"/>
  <conditionalFormatting sqref="L1:M4">
    <cfRule type="cellIs" dxfId="90" priority="1" operator="equal">
      <formula>0</formula>
    </cfRule>
  </conditionalFormatting>
  <dataValidations count="1">
    <dataValidation type="list" allowBlank="1" showInputMessage="1" showErrorMessage="1" sqref="M7:M56" xr:uid="{00000000-0002-0000-0300-000000000000}">
      <formula1>"可, "</formula1>
    </dataValidation>
  </dataValidations>
  <pageMargins left="0.19685039370078741" right="0.19685039370078741" top="0.39370078740157483" bottom="0.39370078740157483" header="0" footer="0"/>
  <pageSetup paperSize="9" scale="5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9"/>
  <sheetViews>
    <sheetView zoomScaleNormal="100" workbookViewId="0">
      <selection activeCell="D37" sqref="D37"/>
    </sheetView>
  </sheetViews>
  <sheetFormatPr defaultRowHeight="13.5" x14ac:dyDescent="0.15"/>
  <cols>
    <col min="2" max="2" width="26.125" customWidth="1"/>
    <col min="7" max="7" width="19.5" customWidth="1"/>
  </cols>
  <sheetData>
    <row r="1" spans="1:9" x14ac:dyDescent="0.15">
      <c r="A1" s="20">
        <v>1</v>
      </c>
      <c r="B1" s="137" t="s">
        <v>257</v>
      </c>
      <c r="C1" s="20">
        <v>280000</v>
      </c>
      <c r="D1">
        <v>1</v>
      </c>
      <c r="F1">
        <v>1</v>
      </c>
      <c r="G1" s="26" t="s">
        <v>212</v>
      </c>
      <c r="H1">
        <v>12</v>
      </c>
      <c r="I1">
        <v>12</v>
      </c>
    </row>
    <row r="2" spans="1:9" x14ac:dyDescent="0.15">
      <c r="A2" s="20">
        <v>2</v>
      </c>
      <c r="B2" s="137" t="s">
        <v>264</v>
      </c>
      <c r="C2" s="20">
        <v>280000</v>
      </c>
      <c r="D2">
        <v>2</v>
      </c>
      <c r="F2">
        <v>2</v>
      </c>
      <c r="G2" s="26" t="s">
        <v>213</v>
      </c>
      <c r="H2">
        <v>11</v>
      </c>
      <c r="I2">
        <v>12</v>
      </c>
    </row>
    <row r="3" spans="1:9" x14ac:dyDescent="0.15">
      <c r="A3" s="20">
        <v>3</v>
      </c>
      <c r="B3" s="137" t="s">
        <v>271</v>
      </c>
      <c r="C3" s="20">
        <v>280000</v>
      </c>
      <c r="D3">
        <v>3</v>
      </c>
      <c r="F3">
        <v>3</v>
      </c>
      <c r="G3" s="26" t="s">
        <v>214</v>
      </c>
      <c r="H3">
        <v>10</v>
      </c>
      <c r="I3">
        <v>12</v>
      </c>
    </row>
    <row r="4" spans="1:9" x14ac:dyDescent="0.15">
      <c r="A4" s="20">
        <v>4</v>
      </c>
      <c r="B4" s="137" t="s">
        <v>275</v>
      </c>
      <c r="C4" s="20">
        <v>280000</v>
      </c>
      <c r="D4">
        <v>4</v>
      </c>
      <c r="F4">
        <v>4</v>
      </c>
      <c r="G4" s="26" t="s">
        <v>215</v>
      </c>
      <c r="H4">
        <v>9</v>
      </c>
      <c r="I4">
        <v>12</v>
      </c>
    </row>
    <row r="5" spans="1:9" x14ac:dyDescent="0.15">
      <c r="A5" s="20">
        <v>5</v>
      </c>
      <c r="B5" s="137" t="s">
        <v>278</v>
      </c>
      <c r="C5" s="20">
        <v>280000</v>
      </c>
      <c r="D5">
        <v>5</v>
      </c>
      <c r="F5">
        <v>5</v>
      </c>
      <c r="G5" s="26" t="s">
        <v>216</v>
      </c>
      <c r="H5">
        <v>8</v>
      </c>
      <c r="I5">
        <v>12</v>
      </c>
    </row>
    <row r="6" spans="1:9" x14ac:dyDescent="0.15">
      <c r="A6" s="20">
        <v>6</v>
      </c>
      <c r="B6" s="137" t="s">
        <v>287</v>
      </c>
      <c r="C6" s="20">
        <v>280000</v>
      </c>
      <c r="D6">
        <v>6</v>
      </c>
      <c r="F6">
        <v>6</v>
      </c>
      <c r="G6" s="26" t="s">
        <v>217</v>
      </c>
      <c r="H6">
        <v>7</v>
      </c>
      <c r="I6">
        <v>12</v>
      </c>
    </row>
    <row r="7" spans="1:9" x14ac:dyDescent="0.15">
      <c r="A7" s="20">
        <v>7</v>
      </c>
      <c r="B7" s="137" t="s">
        <v>288</v>
      </c>
      <c r="C7" s="20">
        <v>280000</v>
      </c>
      <c r="D7">
        <v>7</v>
      </c>
      <c r="F7">
        <v>7</v>
      </c>
      <c r="G7" s="26" t="s">
        <v>218</v>
      </c>
      <c r="H7">
        <v>6</v>
      </c>
      <c r="I7">
        <v>12</v>
      </c>
    </row>
    <row r="8" spans="1:9" x14ac:dyDescent="0.15">
      <c r="A8" s="20">
        <v>8</v>
      </c>
      <c r="B8" s="137" t="s">
        <v>289</v>
      </c>
      <c r="C8" s="20">
        <v>280000</v>
      </c>
      <c r="D8">
        <v>8</v>
      </c>
      <c r="F8">
        <v>8</v>
      </c>
      <c r="G8" s="26" t="s">
        <v>219</v>
      </c>
      <c r="H8">
        <v>5</v>
      </c>
      <c r="I8">
        <v>12</v>
      </c>
    </row>
    <row r="9" spans="1:9" x14ac:dyDescent="0.15">
      <c r="A9" s="20">
        <v>9</v>
      </c>
      <c r="B9" s="138" t="s">
        <v>290</v>
      </c>
      <c r="C9" s="20">
        <v>75000</v>
      </c>
      <c r="D9">
        <v>9</v>
      </c>
      <c r="F9">
        <v>9</v>
      </c>
      <c r="G9" s="26" t="s">
        <v>220</v>
      </c>
      <c r="H9">
        <v>4</v>
      </c>
      <c r="I9">
        <v>12</v>
      </c>
    </row>
    <row r="10" spans="1:9" x14ac:dyDescent="0.15">
      <c r="A10" s="20">
        <v>10</v>
      </c>
      <c r="B10" s="138" t="s">
        <v>265</v>
      </c>
      <c r="C10" s="20">
        <v>75000</v>
      </c>
      <c r="D10">
        <v>10</v>
      </c>
      <c r="F10">
        <v>10</v>
      </c>
      <c r="G10" s="26" t="s">
        <v>221</v>
      </c>
      <c r="H10">
        <v>3</v>
      </c>
      <c r="I10">
        <v>12</v>
      </c>
    </row>
    <row r="11" spans="1:9" x14ac:dyDescent="0.15">
      <c r="A11" s="20">
        <v>11</v>
      </c>
      <c r="B11" s="138" t="s">
        <v>291</v>
      </c>
      <c r="C11" s="20">
        <v>75000</v>
      </c>
      <c r="D11">
        <v>11</v>
      </c>
      <c r="F11">
        <v>11</v>
      </c>
      <c r="G11" s="26" t="s">
        <v>222</v>
      </c>
      <c r="H11">
        <v>2</v>
      </c>
      <c r="I11">
        <v>12</v>
      </c>
    </row>
    <row r="12" spans="1:9" x14ac:dyDescent="0.15">
      <c r="A12" s="20">
        <v>12</v>
      </c>
      <c r="B12" s="138" t="s">
        <v>292</v>
      </c>
      <c r="C12" s="20">
        <v>75000</v>
      </c>
      <c r="D12">
        <v>12</v>
      </c>
      <c r="F12">
        <v>12</v>
      </c>
      <c r="G12" s="26" t="s">
        <v>223</v>
      </c>
      <c r="H12">
        <v>1</v>
      </c>
      <c r="I12">
        <v>12</v>
      </c>
    </row>
    <row r="13" spans="1:9" x14ac:dyDescent="0.15">
      <c r="A13" s="20">
        <v>13</v>
      </c>
      <c r="B13" s="138" t="s">
        <v>293</v>
      </c>
      <c r="C13" s="20">
        <v>75000</v>
      </c>
      <c r="D13">
        <v>13</v>
      </c>
      <c r="F13">
        <v>13</v>
      </c>
      <c r="G13" s="26" t="s">
        <v>238</v>
      </c>
      <c r="H13">
        <v>0</v>
      </c>
      <c r="I13">
        <v>12</v>
      </c>
    </row>
    <row r="14" spans="1:9" x14ac:dyDescent="0.15">
      <c r="A14" s="20">
        <v>14</v>
      </c>
      <c r="B14" s="138" t="s">
        <v>294</v>
      </c>
      <c r="C14" s="20">
        <v>75000</v>
      </c>
      <c r="D14">
        <v>14</v>
      </c>
      <c r="F14">
        <v>14</v>
      </c>
      <c r="G14" s="26" t="s">
        <v>239</v>
      </c>
      <c r="H14">
        <v>0</v>
      </c>
      <c r="I14">
        <v>12</v>
      </c>
    </row>
    <row r="15" spans="1:9" x14ac:dyDescent="0.15">
      <c r="A15" s="20">
        <v>15</v>
      </c>
      <c r="B15" s="138" t="s">
        <v>283</v>
      </c>
      <c r="C15" s="20">
        <v>75000</v>
      </c>
      <c r="D15">
        <v>15</v>
      </c>
      <c r="F15">
        <v>15</v>
      </c>
      <c r="G15" s="26" t="s">
        <v>240</v>
      </c>
      <c r="H15">
        <v>0</v>
      </c>
      <c r="I15">
        <v>12</v>
      </c>
    </row>
    <row r="16" spans="1:9" x14ac:dyDescent="0.15">
      <c r="A16" s="20">
        <v>16</v>
      </c>
      <c r="B16" s="138" t="s">
        <v>285</v>
      </c>
      <c r="C16" s="20">
        <v>75000</v>
      </c>
      <c r="D16">
        <v>16</v>
      </c>
      <c r="F16">
        <v>16</v>
      </c>
      <c r="G16" s="26" t="s">
        <v>241</v>
      </c>
      <c r="H16">
        <v>0</v>
      </c>
      <c r="I16">
        <v>12</v>
      </c>
    </row>
    <row r="17" spans="1:9" x14ac:dyDescent="0.15">
      <c r="A17" s="20">
        <v>17</v>
      </c>
      <c r="B17" s="138" t="s">
        <v>295</v>
      </c>
      <c r="C17" s="20">
        <v>75000</v>
      </c>
      <c r="D17">
        <v>17</v>
      </c>
      <c r="F17">
        <v>17</v>
      </c>
      <c r="G17" s="26" t="s">
        <v>242</v>
      </c>
      <c r="H17">
        <v>0</v>
      </c>
      <c r="I17">
        <v>12</v>
      </c>
    </row>
    <row r="18" spans="1:9" x14ac:dyDescent="0.15">
      <c r="A18" s="20">
        <v>18</v>
      </c>
      <c r="B18" s="138" t="s">
        <v>296</v>
      </c>
      <c r="C18" s="20">
        <v>75000</v>
      </c>
      <c r="D18">
        <v>18</v>
      </c>
      <c r="F18">
        <v>18</v>
      </c>
      <c r="G18" s="26" t="s">
        <v>243</v>
      </c>
      <c r="H18">
        <v>0</v>
      </c>
      <c r="I18">
        <v>12</v>
      </c>
    </row>
    <row r="19" spans="1:9" x14ac:dyDescent="0.15">
      <c r="A19" s="20">
        <v>19</v>
      </c>
      <c r="B19" s="138" t="s">
        <v>297</v>
      </c>
      <c r="C19" s="20">
        <v>75000</v>
      </c>
      <c r="D19">
        <v>19</v>
      </c>
      <c r="F19">
        <v>19</v>
      </c>
      <c r="G19" s="26" t="s">
        <v>244</v>
      </c>
      <c r="H19">
        <v>0</v>
      </c>
      <c r="I19">
        <v>12</v>
      </c>
    </row>
    <row r="20" spans="1:9" x14ac:dyDescent="0.15">
      <c r="A20" s="20">
        <v>20</v>
      </c>
      <c r="B20" s="138" t="s">
        <v>277</v>
      </c>
      <c r="C20" s="20">
        <v>75000</v>
      </c>
      <c r="D20">
        <v>20</v>
      </c>
      <c r="F20">
        <v>20</v>
      </c>
      <c r="G20" s="26" t="s">
        <v>245</v>
      </c>
      <c r="H20">
        <v>0</v>
      </c>
      <c r="I20">
        <v>12</v>
      </c>
    </row>
    <row r="21" spans="1:9" x14ac:dyDescent="0.15">
      <c r="A21" s="20">
        <v>21</v>
      </c>
      <c r="B21" s="139" t="s">
        <v>298</v>
      </c>
      <c r="C21" s="20">
        <v>840000</v>
      </c>
      <c r="D21">
        <v>21</v>
      </c>
      <c r="F21">
        <v>21</v>
      </c>
      <c r="G21" s="26" t="s">
        <v>246</v>
      </c>
      <c r="H21">
        <v>0</v>
      </c>
      <c r="I21">
        <v>12</v>
      </c>
    </row>
    <row r="22" spans="1:9" x14ac:dyDescent="0.15">
      <c r="A22" s="20">
        <v>22</v>
      </c>
      <c r="B22" s="139" t="s">
        <v>299</v>
      </c>
      <c r="C22" s="20">
        <v>840000</v>
      </c>
      <c r="D22">
        <v>22</v>
      </c>
      <c r="F22">
        <v>22</v>
      </c>
      <c r="G22" s="26" t="s">
        <v>247</v>
      </c>
      <c r="H22">
        <v>0</v>
      </c>
      <c r="I22">
        <v>12</v>
      </c>
    </row>
    <row r="23" spans="1:9" x14ac:dyDescent="0.15">
      <c r="A23" s="20">
        <v>23</v>
      </c>
      <c r="B23" s="139" t="s">
        <v>274</v>
      </c>
      <c r="C23" s="20">
        <v>840000</v>
      </c>
      <c r="D23">
        <v>23</v>
      </c>
      <c r="F23">
        <v>23</v>
      </c>
      <c r="G23" s="26" t="s">
        <v>248</v>
      </c>
      <c r="H23">
        <v>0</v>
      </c>
      <c r="I23">
        <v>12</v>
      </c>
    </row>
    <row r="24" spans="1:9" x14ac:dyDescent="0.15">
      <c r="A24" s="20">
        <v>24</v>
      </c>
      <c r="B24" s="139" t="s">
        <v>300</v>
      </c>
      <c r="C24" s="20">
        <v>840000</v>
      </c>
      <c r="D24">
        <v>24</v>
      </c>
      <c r="F24">
        <v>24</v>
      </c>
      <c r="G24" s="26" t="s">
        <v>249</v>
      </c>
      <c r="H24">
        <v>0</v>
      </c>
      <c r="I24">
        <v>12</v>
      </c>
    </row>
    <row r="25" spans="1:9" x14ac:dyDescent="0.15">
      <c r="A25" s="20">
        <v>25</v>
      </c>
      <c r="B25" s="139" t="s">
        <v>301</v>
      </c>
      <c r="C25" s="20">
        <v>1600000</v>
      </c>
      <c r="D25">
        <v>25</v>
      </c>
      <c r="F25">
        <v>25</v>
      </c>
      <c r="G25" s="26" t="s">
        <v>224</v>
      </c>
      <c r="H25">
        <v>0</v>
      </c>
      <c r="I25">
        <v>12</v>
      </c>
    </row>
    <row r="26" spans="1:9" x14ac:dyDescent="0.15">
      <c r="A26" s="20">
        <v>26</v>
      </c>
      <c r="B26" s="139" t="s">
        <v>302</v>
      </c>
      <c r="C26" s="20">
        <v>840000</v>
      </c>
      <c r="D26">
        <v>26</v>
      </c>
      <c r="F26">
        <v>26</v>
      </c>
      <c r="G26" s="26" t="s">
        <v>225</v>
      </c>
      <c r="H26">
        <v>0</v>
      </c>
      <c r="I26">
        <v>11</v>
      </c>
    </row>
    <row r="27" spans="1:9" x14ac:dyDescent="0.15">
      <c r="A27" s="20">
        <v>27</v>
      </c>
      <c r="B27" s="139" t="s">
        <v>303</v>
      </c>
      <c r="C27" s="20">
        <v>1600000</v>
      </c>
      <c r="D27">
        <v>27</v>
      </c>
      <c r="F27">
        <v>27</v>
      </c>
      <c r="G27" s="26" t="s">
        <v>226</v>
      </c>
      <c r="H27">
        <v>0</v>
      </c>
      <c r="I27">
        <v>10</v>
      </c>
    </row>
    <row r="28" spans="1:9" x14ac:dyDescent="0.15">
      <c r="A28" s="20">
        <v>28</v>
      </c>
      <c r="B28" s="139" t="s">
        <v>304</v>
      </c>
      <c r="C28" s="20">
        <v>840000</v>
      </c>
      <c r="D28">
        <v>28</v>
      </c>
      <c r="F28">
        <v>28</v>
      </c>
      <c r="G28" s="27" t="s">
        <v>227</v>
      </c>
      <c r="H28">
        <v>0</v>
      </c>
      <c r="I28">
        <v>9</v>
      </c>
    </row>
    <row r="29" spans="1:9" x14ac:dyDescent="0.15">
      <c r="A29" s="20">
        <v>29</v>
      </c>
      <c r="B29" s="139" t="s">
        <v>305</v>
      </c>
      <c r="C29" s="20">
        <v>1600000</v>
      </c>
      <c r="D29">
        <v>29</v>
      </c>
      <c r="F29">
        <v>29</v>
      </c>
      <c r="G29" s="26" t="s">
        <v>228</v>
      </c>
      <c r="H29">
        <v>0</v>
      </c>
      <c r="I29">
        <v>8</v>
      </c>
    </row>
    <row r="30" spans="1:9" x14ac:dyDescent="0.15">
      <c r="F30">
        <v>30</v>
      </c>
      <c r="G30" s="27" t="s">
        <v>229</v>
      </c>
      <c r="H30">
        <v>0</v>
      </c>
      <c r="I30">
        <v>7</v>
      </c>
    </row>
    <row r="31" spans="1:9" x14ac:dyDescent="0.15">
      <c r="F31">
        <v>31</v>
      </c>
      <c r="G31" s="26" t="s">
        <v>230</v>
      </c>
      <c r="H31">
        <v>0</v>
      </c>
      <c r="I31">
        <v>6</v>
      </c>
    </row>
    <row r="32" spans="1:9" x14ac:dyDescent="0.15">
      <c r="F32">
        <v>32</v>
      </c>
      <c r="G32" s="27" t="s">
        <v>231</v>
      </c>
      <c r="H32">
        <v>0</v>
      </c>
      <c r="I32">
        <v>5</v>
      </c>
    </row>
    <row r="33" spans="6:9" x14ac:dyDescent="0.15">
      <c r="F33">
        <v>33</v>
      </c>
      <c r="G33" s="26" t="s">
        <v>232</v>
      </c>
      <c r="H33">
        <v>0</v>
      </c>
      <c r="I33">
        <v>4</v>
      </c>
    </row>
    <row r="34" spans="6:9" x14ac:dyDescent="0.15">
      <c r="F34">
        <v>34</v>
      </c>
      <c r="G34" s="26" t="s">
        <v>233</v>
      </c>
      <c r="H34">
        <v>0</v>
      </c>
      <c r="I34">
        <v>3</v>
      </c>
    </row>
    <row r="35" spans="6:9" x14ac:dyDescent="0.15">
      <c r="F35">
        <v>35</v>
      </c>
      <c r="G35" s="26" t="s">
        <v>234</v>
      </c>
      <c r="H35">
        <v>0</v>
      </c>
      <c r="I35">
        <v>2</v>
      </c>
    </row>
    <row r="36" spans="6:9" x14ac:dyDescent="0.15">
      <c r="F36">
        <v>36</v>
      </c>
      <c r="G36" s="26" t="s">
        <v>235</v>
      </c>
      <c r="H36">
        <v>0</v>
      </c>
      <c r="I36">
        <v>1</v>
      </c>
    </row>
    <row r="39" spans="6:9" x14ac:dyDescent="0.15">
      <c r="H39" t="s">
        <v>236</v>
      </c>
      <c r="I39" t="s">
        <v>237</v>
      </c>
    </row>
  </sheetData>
  <phoneticPr fontId="3"/>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6"/>
  <sheetViews>
    <sheetView workbookViewId="0">
      <selection activeCell="C27" sqref="C27"/>
    </sheetView>
  </sheetViews>
  <sheetFormatPr defaultRowHeight="13.5" x14ac:dyDescent="0.15"/>
  <cols>
    <col min="1" max="7" width="23.125" customWidth="1"/>
  </cols>
  <sheetData>
    <row r="1" spans="1:7" x14ac:dyDescent="0.15">
      <c r="A1" s="19" t="s">
        <v>53</v>
      </c>
      <c r="B1" s="19" t="s">
        <v>251</v>
      </c>
      <c r="C1" s="19" t="s">
        <v>252</v>
      </c>
      <c r="D1" s="19" t="s">
        <v>253</v>
      </c>
      <c r="E1" s="19" t="s">
        <v>254</v>
      </c>
      <c r="F1" s="19" t="s">
        <v>255</v>
      </c>
      <c r="G1" s="19" t="s">
        <v>256</v>
      </c>
    </row>
    <row r="2" spans="1:7" x14ac:dyDescent="0.15">
      <c r="A2" s="19" t="s">
        <v>257</v>
      </c>
      <c r="B2" s="19" t="s">
        <v>258</v>
      </c>
      <c r="C2" s="19" t="s">
        <v>259</v>
      </c>
      <c r="D2" s="19" t="s">
        <v>260</v>
      </c>
      <c r="E2" s="19" t="s">
        <v>261</v>
      </c>
      <c r="F2" s="19" t="s">
        <v>262</v>
      </c>
      <c r="G2" s="19" t="s">
        <v>263</v>
      </c>
    </row>
    <row r="3" spans="1:7" x14ac:dyDescent="0.15">
      <c r="A3" s="19" t="s">
        <v>264</v>
      </c>
      <c r="B3" s="19" t="s">
        <v>265</v>
      </c>
      <c r="C3" s="19" t="s">
        <v>266</v>
      </c>
      <c r="D3" s="19" t="s">
        <v>267</v>
      </c>
      <c r="E3" s="19" t="s">
        <v>268</v>
      </c>
      <c r="F3" s="19" t="s">
        <v>269</v>
      </c>
      <c r="G3" s="19" t="s">
        <v>270</v>
      </c>
    </row>
    <row r="4" spans="1:7" x14ac:dyDescent="0.15">
      <c r="A4" s="19" t="s">
        <v>271</v>
      </c>
      <c r="B4" s="19" t="s">
        <v>272</v>
      </c>
      <c r="C4" s="19" t="s">
        <v>273</v>
      </c>
      <c r="D4" s="19" t="s">
        <v>274</v>
      </c>
      <c r="E4" s="19"/>
      <c r="F4" s="19"/>
      <c r="G4" s="19"/>
    </row>
    <row r="5" spans="1:7" x14ac:dyDescent="0.15">
      <c r="A5" s="19" t="s">
        <v>275</v>
      </c>
      <c r="B5" s="19" t="s">
        <v>276</v>
      </c>
      <c r="C5" s="19" t="s">
        <v>277</v>
      </c>
      <c r="D5" s="19"/>
      <c r="E5" s="19"/>
      <c r="F5" s="19"/>
      <c r="G5" s="19"/>
    </row>
    <row r="6" spans="1:7" x14ac:dyDescent="0.15">
      <c r="A6" s="19" t="s">
        <v>278</v>
      </c>
      <c r="B6" s="19" t="s">
        <v>279</v>
      </c>
      <c r="C6" s="19"/>
      <c r="D6" s="19"/>
      <c r="E6" s="19"/>
      <c r="F6" s="19"/>
      <c r="G6" s="19"/>
    </row>
    <row r="7" spans="1:7" x14ac:dyDescent="0.15">
      <c r="A7" s="19" t="s">
        <v>280</v>
      </c>
      <c r="B7" s="19" t="s">
        <v>281</v>
      </c>
      <c r="C7" s="19"/>
      <c r="D7" s="19"/>
      <c r="E7" s="19"/>
      <c r="F7" s="19"/>
      <c r="G7" s="19"/>
    </row>
    <row r="8" spans="1:7" x14ac:dyDescent="0.15">
      <c r="A8" s="19" t="s">
        <v>282</v>
      </c>
      <c r="B8" s="19" t="s">
        <v>283</v>
      </c>
      <c r="C8" s="19"/>
      <c r="D8" s="19"/>
      <c r="E8" s="19"/>
      <c r="F8" s="19"/>
      <c r="G8" s="19"/>
    </row>
    <row r="9" spans="1:7" x14ac:dyDescent="0.15">
      <c r="A9" s="19" t="s">
        <v>284</v>
      </c>
      <c r="B9" s="19" t="s">
        <v>285</v>
      </c>
      <c r="C9" s="19"/>
      <c r="D9" s="19"/>
      <c r="E9" s="19"/>
      <c r="F9" s="19"/>
      <c r="G9" s="19"/>
    </row>
    <row r="10" spans="1:7" x14ac:dyDescent="0.15">
      <c r="A10" s="19"/>
      <c r="B10" s="19"/>
      <c r="C10" s="19"/>
      <c r="D10" s="19"/>
      <c r="E10" s="19"/>
      <c r="F10" s="19"/>
      <c r="G10" s="19"/>
    </row>
    <row r="12" spans="1:7" x14ac:dyDescent="0.15">
      <c r="A12" t="s">
        <v>286</v>
      </c>
    </row>
    <row r="13" spans="1:7" x14ac:dyDescent="0.15">
      <c r="A13" t="s">
        <v>188</v>
      </c>
    </row>
    <row r="14" spans="1:7" x14ac:dyDescent="0.15">
      <c r="A14" t="s">
        <v>185</v>
      </c>
    </row>
    <row r="15" spans="1:7" x14ac:dyDescent="0.15">
      <c r="A15" t="s">
        <v>186</v>
      </c>
    </row>
    <row r="16" spans="1:7" x14ac:dyDescent="0.15">
      <c r="A16" t="s">
        <v>150</v>
      </c>
    </row>
  </sheetData>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K173"/>
  <sheetViews>
    <sheetView showGridLines="0" view="pageBreakPreview" zoomScaleNormal="120" zoomScaleSheetLayoutView="100" workbookViewId="0">
      <selection activeCell="BO12" sqref="BO12"/>
    </sheetView>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1" width="2.25" style="30"/>
    <col min="62" max="62" width="2.25" style="30" customWidth="1"/>
    <col min="63" max="63" width="2.25"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334</v>
      </c>
      <c r="M4" s="283"/>
      <c r="N4" s="283"/>
      <c r="O4" s="283"/>
      <c r="P4" s="283"/>
      <c r="Q4" s="283"/>
      <c r="R4" s="283"/>
      <c r="S4" s="283"/>
      <c r="T4" s="283"/>
      <c r="U4" s="283"/>
      <c r="V4" s="283"/>
      <c r="W4" s="283"/>
      <c r="X4" s="283"/>
      <c r="Y4" s="283"/>
      <c r="Z4" s="283"/>
      <c r="AA4" s="283"/>
      <c r="AB4" s="283"/>
      <c r="AC4" s="283"/>
      <c r="AD4" s="283"/>
      <c r="AE4" s="283"/>
      <c r="AF4" s="319"/>
      <c r="AG4" s="320" t="s">
        <v>319</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257</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t="s">
        <v>328</v>
      </c>
      <c r="R7" s="278"/>
      <c r="S7" s="45" t="s">
        <v>7</v>
      </c>
      <c r="T7" s="278" t="s">
        <v>329</v>
      </c>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t="s">
        <v>330</v>
      </c>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t="s">
        <v>331</v>
      </c>
      <c r="Q9" s="289"/>
      <c r="R9" s="289"/>
      <c r="S9" s="289"/>
      <c r="T9" s="289"/>
      <c r="U9" s="289"/>
      <c r="V9" s="289"/>
      <c r="W9" s="289"/>
      <c r="X9" s="289"/>
      <c r="Y9" s="289"/>
      <c r="Z9" s="50" t="s">
        <v>34</v>
      </c>
      <c r="AA9" s="47"/>
      <c r="AB9" s="47"/>
      <c r="AC9" s="288" t="s">
        <v>332</v>
      </c>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t="s">
        <v>333</v>
      </c>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212</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12</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600000</v>
      </c>
      <c r="Y15" s="305"/>
      <c r="Z15" s="305"/>
      <c r="AA15" s="305"/>
      <c r="AB15" s="305"/>
      <c r="AC15" s="58" t="s">
        <v>182</v>
      </c>
      <c r="AD15" s="299" t="s">
        <v>16</v>
      </c>
      <c r="AE15" s="300"/>
      <c r="AF15" s="300"/>
      <c r="AG15" s="300"/>
      <c r="AH15" s="388">
        <f>IF(AND(N15-E15&gt;0,X15-E15&gt;0),MIN(N15-E15,X15-E15),0)</f>
        <v>280000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286</v>
      </c>
      <c r="B19" s="383"/>
      <c r="C19" s="383"/>
      <c r="D19" s="384"/>
      <c r="E19" s="385"/>
      <c r="F19" s="386"/>
      <c r="G19" s="386"/>
      <c r="H19" s="386"/>
      <c r="I19" s="386"/>
      <c r="J19" s="386"/>
      <c r="K19" s="387"/>
      <c r="L19" s="377">
        <f>Q19</f>
        <v>1500000</v>
      </c>
      <c r="M19" s="377"/>
      <c r="N19" s="377"/>
      <c r="O19" s="377"/>
      <c r="P19" s="377"/>
      <c r="Q19" s="378">
        <v>1500000</v>
      </c>
      <c r="R19" s="378"/>
      <c r="S19" s="378"/>
      <c r="T19" s="378"/>
      <c r="U19" s="328">
        <f>IF($AK$13&lt;&gt;"",L19*10000/10671,IF($AK$11=12,Z19,IF(AND($AK$11&lt;&gt;0,$AK$11&lt;12),Z19/$AK$11*12,IF($AK$11=0,L19*10000/10671,0))))</f>
        <v>1200000</v>
      </c>
      <c r="V19" s="328"/>
      <c r="W19" s="328"/>
      <c r="X19" s="328"/>
      <c r="Y19" s="328"/>
      <c r="Z19" s="378">
        <v>1200000</v>
      </c>
      <c r="AA19" s="378"/>
      <c r="AB19" s="378"/>
      <c r="AC19" s="378"/>
      <c r="AD19" s="378">
        <v>0</v>
      </c>
      <c r="AE19" s="378"/>
      <c r="AF19" s="378"/>
      <c r="AG19" s="378"/>
      <c r="AH19" s="378"/>
      <c r="AI19" s="328">
        <f t="shared" ref="AI19:AI27" si="0">IF(L19-U19-AD19&lt;0,0,L19-U19-AD19)</f>
        <v>300000</v>
      </c>
      <c r="AJ19" s="328"/>
      <c r="AK19" s="328"/>
      <c r="AL19" s="328"/>
      <c r="AM19" s="328"/>
    </row>
    <row r="20" spans="1:42" ht="24" customHeight="1" x14ac:dyDescent="0.15">
      <c r="A20" s="382" t="s">
        <v>186</v>
      </c>
      <c r="B20" s="383"/>
      <c r="C20" s="383"/>
      <c r="D20" s="384"/>
      <c r="E20" s="385"/>
      <c r="F20" s="386"/>
      <c r="G20" s="386"/>
      <c r="H20" s="386"/>
      <c r="I20" s="386"/>
      <c r="J20" s="386"/>
      <c r="K20" s="387"/>
      <c r="L20" s="377">
        <f>Q20</f>
        <v>1500000</v>
      </c>
      <c r="M20" s="377"/>
      <c r="N20" s="377"/>
      <c r="O20" s="377"/>
      <c r="P20" s="377"/>
      <c r="Q20" s="378">
        <v>1500000</v>
      </c>
      <c r="R20" s="378"/>
      <c r="S20" s="378"/>
      <c r="T20" s="378"/>
      <c r="U20" s="328">
        <f t="shared" ref="U20:U27" si="1">IF($AK$13&lt;&gt;"",L20*10000/10671,IF($AK$11=12,Z20,IF(AND($AK$11&lt;&gt;0,$AK$11&lt;12),Z20/$AK$11*12,IF($AK$11=0,L20*10000/10671,0))))</f>
        <v>1200000</v>
      </c>
      <c r="V20" s="328"/>
      <c r="W20" s="328"/>
      <c r="X20" s="328"/>
      <c r="Y20" s="328"/>
      <c r="Z20" s="378">
        <v>1200000</v>
      </c>
      <c r="AA20" s="378"/>
      <c r="AB20" s="378"/>
      <c r="AC20" s="378"/>
      <c r="AD20" s="378">
        <v>0</v>
      </c>
      <c r="AE20" s="378"/>
      <c r="AF20" s="378"/>
      <c r="AG20" s="378"/>
      <c r="AH20" s="378"/>
      <c r="AI20" s="328">
        <f t="shared" si="0"/>
        <v>300000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3000000</v>
      </c>
      <c r="M28" s="328"/>
      <c r="N28" s="328"/>
      <c r="O28" s="328"/>
      <c r="P28" s="328"/>
      <c r="Q28" s="328">
        <f>SUM(Q19:T27)</f>
        <v>3000000</v>
      </c>
      <c r="R28" s="328"/>
      <c r="S28" s="328"/>
      <c r="T28" s="328"/>
      <c r="U28" s="328">
        <f>SUM(U19:Y27)</f>
        <v>2400000</v>
      </c>
      <c r="V28" s="328"/>
      <c r="W28" s="328"/>
      <c r="X28" s="328"/>
      <c r="Y28" s="328"/>
      <c r="Z28" s="328">
        <f>SUM(Z19:AC27)</f>
        <v>2400000</v>
      </c>
      <c r="AA28" s="328"/>
      <c r="AB28" s="328"/>
      <c r="AC28" s="328"/>
      <c r="AD28" s="328">
        <f>SUM(AD19:AH27)</f>
        <v>0</v>
      </c>
      <c r="AE28" s="328"/>
      <c r="AF28" s="328"/>
      <c r="AG28" s="328"/>
      <c r="AH28" s="328"/>
      <c r="AI28" s="328">
        <f>SUM(AI19:AM27)</f>
        <v>600000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WqYXsDdAdyOMzadXQy6tXGnPFDiDIcTYPpWinKKK02jYS5z4kf37haSmKaW9hYGLC4n8LkvFuEp91DMu8kw/fA==" saltValue="WDEZ4xxIkcXpKdV3zaaviw==" spinCount="100000" sheet="1" objects="1" scenarios="1" selectLockedCells="1" selectUnlockedCells="1"/>
  <mergeCells count="147">
    <mergeCell ref="AH15:AL15"/>
    <mergeCell ref="B7:K8"/>
    <mergeCell ref="Q7:R7"/>
    <mergeCell ref="B11:K11"/>
    <mergeCell ref="L27:P27"/>
    <mergeCell ref="Q27:T27"/>
    <mergeCell ref="Z27:AC27"/>
    <mergeCell ref="AD27:AH27"/>
    <mergeCell ref="AI27:AM27"/>
    <mergeCell ref="Q24:T24"/>
    <mergeCell ref="U24:Y24"/>
    <mergeCell ref="Z24:AC24"/>
    <mergeCell ref="AD24:AH24"/>
    <mergeCell ref="AI24:AM24"/>
    <mergeCell ref="L25:P25"/>
    <mergeCell ref="Q25:T25"/>
    <mergeCell ref="U25:Y25"/>
    <mergeCell ref="Z25:AC25"/>
    <mergeCell ref="A16:D18"/>
    <mergeCell ref="E16:K18"/>
    <mergeCell ref="L18:P18"/>
    <mergeCell ref="Q18:T18"/>
    <mergeCell ref="U18:Y18"/>
    <mergeCell ref="Z18:AC18"/>
    <mergeCell ref="AD25:AH25"/>
    <mergeCell ref="AI25:AM25"/>
    <mergeCell ref="Q26:T26"/>
    <mergeCell ref="U26:Y26"/>
    <mergeCell ref="Z26:AC26"/>
    <mergeCell ref="AD26:AH26"/>
    <mergeCell ref="AI26:AM26"/>
    <mergeCell ref="L22:P22"/>
    <mergeCell ref="Q22:T22"/>
    <mergeCell ref="U22:Y22"/>
    <mergeCell ref="Z22:AC22"/>
    <mergeCell ref="AD22:AH22"/>
    <mergeCell ref="AI22:AM22"/>
    <mergeCell ref="L23:P23"/>
    <mergeCell ref="Q23:T23"/>
    <mergeCell ref="U23:Y23"/>
    <mergeCell ref="Z23:AC23"/>
    <mergeCell ref="AD23:AH23"/>
    <mergeCell ref="AI23:AM23"/>
    <mergeCell ref="L26:P26"/>
    <mergeCell ref="L24:P24"/>
    <mergeCell ref="U20:Y20"/>
    <mergeCell ref="Z20:AC20"/>
    <mergeCell ref="AD20:AH20"/>
    <mergeCell ref="AI20:AM20"/>
    <mergeCell ref="L21:P21"/>
    <mergeCell ref="Q21:T21"/>
    <mergeCell ref="U21:Y21"/>
    <mergeCell ref="Z21:AC21"/>
    <mergeCell ref="AD21:AH21"/>
    <mergeCell ref="AI21:AM21"/>
    <mergeCell ref="L20:P20"/>
    <mergeCell ref="Q20:T20"/>
    <mergeCell ref="A26:D26"/>
    <mergeCell ref="A27:D27"/>
    <mergeCell ref="A19:D19"/>
    <mergeCell ref="E19:K19"/>
    <mergeCell ref="E20:K20"/>
    <mergeCell ref="E21:K21"/>
    <mergeCell ref="E22:K22"/>
    <mergeCell ref="E23:K23"/>
    <mergeCell ref="E24:K24"/>
    <mergeCell ref="E25:K25"/>
    <mergeCell ref="E26:K26"/>
    <mergeCell ref="E27:K27"/>
    <mergeCell ref="A20:D20"/>
    <mergeCell ref="A21:D21"/>
    <mergeCell ref="A22:D22"/>
    <mergeCell ref="A23:D23"/>
    <mergeCell ref="A24:D24"/>
    <mergeCell ref="A25:D25"/>
    <mergeCell ref="AI19:AM19"/>
    <mergeCell ref="AD16:AH17"/>
    <mergeCell ref="AI16:AM17"/>
    <mergeCell ref="Q17:T17"/>
    <mergeCell ref="U16:AC16"/>
    <mergeCell ref="U17:Y17"/>
    <mergeCell ref="Z17:AC17"/>
    <mergeCell ref="L19:P19"/>
    <mergeCell ref="Q19:T19"/>
    <mergeCell ref="U19:Y19"/>
    <mergeCell ref="Z19:AC19"/>
    <mergeCell ref="AD19:AH19"/>
    <mergeCell ref="AD18:AH18"/>
    <mergeCell ref="AI18:AM18"/>
    <mergeCell ref="L16:T16"/>
    <mergeCell ref="L17:P17"/>
    <mergeCell ref="U27:Y27"/>
    <mergeCell ref="A29:AM29"/>
    <mergeCell ref="B106:W106"/>
    <mergeCell ref="X106:AM106"/>
    <mergeCell ref="B33:AM33"/>
    <mergeCell ref="B34:AM34"/>
    <mergeCell ref="B35:AM35"/>
    <mergeCell ref="B36:AM36"/>
    <mergeCell ref="A104:AM104"/>
    <mergeCell ref="B105:W105"/>
    <mergeCell ref="X105:AM105"/>
    <mergeCell ref="A31:AM31"/>
    <mergeCell ref="B32:AM32"/>
    <mergeCell ref="A28:D28"/>
    <mergeCell ref="E28:K28"/>
    <mergeCell ref="L28:P28"/>
    <mergeCell ref="Q28:T28"/>
    <mergeCell ref="U28:Y28"/>
    <mergeCell ref="Z28:AC28"/>
    <mergeCell ref="AD28:AH28"/>
    <mergeCell ref="AI28:AM28"/>
    <mergeCell ref="AP4:AT4"/>
    <mergeCell ref="B5:K6"/>
    <mergeCell ref="L5:N5"/>
    <mergeCell ref="AP6:AT6"/>
    <mergeCell ref="O5:AK5"/>
    <mergeCell ref="L3:AF3"/>
    <mergeCell ref="AG3:AM3"/>
    <mergeCell ref="L4:AF4"/>
    <mergeCell ref="AG4:AM4"/>
    <mergeCell ref="L6:N6"/>
    <mergeCell ref="O6:AK6"/>
    <mergeCell ref="A15:D15"/>
    <mergeCell ref="E15:H15"/>
    <mergeCell ref="AK13:AM13"/>
    <mergeCell ref="E13:AJ13"/>
    <mergeCell ref="E14:N14"/>
    <mergeCell ref="O14:AM14"/>
    <mergeCell ref="T7:V7"/>
    <mergeCell ref="AC7:AM7"/>
    <mergeCell ref="AT7:AT8"/>
    <mergeCell ref="L8:AM8"/>
    <mergeCell ref="L10:AM10"/>
    <mergeCell ref="AC9:AM9"/>
    <mergeCell ref="P9:Y9"/>
    <mergeCell ref="A3:A11"/>
    <mergeCell ref="AK11:AM11"/>
    <mergeCell ref="AD11:AJ11"/>
    <mergeCell ref="T11:Z11"/>
    <mergeCell ref="AA11:AC11"/>
    <mergeCell ref="L11:S11"/>
    <mergeCell ref="J15:M15"/>
    <mergeCell ref="T15:W15"/>
    <mergeCell ref="N15:R15"/>
    <mergeCell ref="X15:AB15"/>
    <mergeCell ref="AD15:AG15"/>
  </mergeCells>
  <phoneticPr fontId="3"/>
  <conditionalFormatting sqref="A19:A27">
    <cfRule type="containsText" dxfId="89" priority="1" operator="containsText" text="その他">
      <formula>NOT(ISERROR(SEARCH("その他",A19)))</formula>
    </cfRule>
  </conditionalFormatting>
  <conditionalFormatting sqref="E19:E27">
    <cfRule type="containsText" dxfId="88" priority="6" operator="containsText" text="その他">
      <formula>NOT(ISERROR(SEARCH("その他",E19)))</formula>
    </cfRule>
  </conditionalFormatting>
  <conditionalFormatting sqref="Z19:AC28">
    <cfRule type="expression" dxfId="87" priority="4">
      <formula>OR($AK$11=0,$AK$13&lt;&gt;"")</formula>
    </cfRule>
  </conditionalFormatting>
  <dataValidations count="9">
    <dataValidation type="list" allowBlank="1" showInputMessage="1" showErrorMessage="1" sqref="O6:AK6" xr:uid="{C6854AD9-3B32-4F2F-8229-0F0107D06C36}">
      <formula1>INDIRECT(O5)</formula1>
    </dataValidation>
    <dataValidation imeMode="fullKatakana" allowBlank="1" showInputMessage="1" showErrorMessage="1" sqref="L3:AF3" xr:uid="{00000000-0002-0000-0600-000001000000}"/>
    <dataValidation imeMode="off" allowBlank="1" showInputMessage="1" showErrorMessage="1" sqref="Q7:R7 T7:V7 AC9:AM9 P9:Y9" xr:uid="{00000000-0002-0000-0600-000002000000}"/>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05:A106 AK13:AM13" xr:uid="{00000000-0002-0000-0600-000005000000}">
      <formula1>"○"</formula1>
    </dataValidation>
    <dataValidation type="list" allowBlank="1" showInputMessage="1" showErrorMessage="1" sqref="O5:AK5" xr:uid="{00000000-0002-0000-0600-000006000000}">
      <formula1>ユニット</formula1>
    </dataValidation>
    <dataValidation type="whole" allowBlank="1" showInputMessage="1" showErrorMessage="1" error="所要額が1,000円未満の場合は申請できません。" sqref="AH15:AL15" xr:uid="{00000000-0002-0000-0600-000007000000}">
      <formula1>1000</formula1>
      <formula2>1E+28</formula2>
    </dataValidation>
    <dataValidation type="list" allowBlank="1" showInputMessage="1" showErrorMessage="1" sqref="O14:AM14" xr:uid="{00000000-0002-0000-0600-000008000000}">
      <formula1>$BK$14:$BK$16</formula1>
    </dataValidation>
    <dataValidation type="list" imeMode="disabled" allowBlank="1" showInputMessage="1" showErrorMessage="1" sqref="A32:A100" xr:uid="{00000000-0002-0000-0600-000003000000}">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A000000}">
          <x14:formula1>
            <xm:f>Vlookup!$G$1:$G$36</xm:f>
          </x14:formula1>
          <xm:sqref>L11:S11</xm:sqref>
        </x14:dataValidation>
        <x14:dataValidation type="list" allowBlank="1" showInputMessage="1" showErrorMessage="1" xr:uid="{0D95BF52-0B8C-4DC4-BB2C-B6C56096242B}">
          <x14:formula1>
            <xm:f>プルダウン!$A$12:$A$17</xm:f>
          </x14:formula1>
          <xm:sqref>A19:D27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2" width="2.25" style="30"/>
    <col min="63" max="63" width="2.25"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338</v>
      </c>
      <c r="M4" s="283"/>
      <c r="N4" s="283"/>
      <c r="O4" s="283"/>
      <c r="P4" s="283"/>
      <c r="Q4" s="283"/>
      <c r="R4" s="283"/>
      <c r="S4" s="283"/>
      <c r="T4" s="283"/>
      <c r="U4" s="283"/>
      <c r="V4" s="283"/>
      <c r="W4" s="283"/>
      <c r="X4" s="283"/>
      <c r="Y4" s="283"/>
      <c r="Z4" s="283"/>
      <c r="AA4" s="283"/>
      <c r="AB4" s="283"/>
      <c r="AC4" s="283"/>
      <c r="AD4" s="283"/>
      <c r="AE4" s="283"/>
      <c r="AF4" s="319"/>
      <c r="AG4" s="320" t="s">
        <v>320</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264</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c r="R7" s="278"/>
      <c r="S7" s="45" t="s">
        <v>7</v>
      </c>
      <c r="T7" s="278"/>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213</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11</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281000</v>
      </c>
      <c r="Y15" s="305"/>
      <c r="Z15" s="305"/>
      <c r="AA15" s="305"/>
      <c r="AB15" s="305"/>
      <c r="AC15" s="58" t="s">
        <v>182</v>
      </c>
      <c r="AD15" s="299" t="s">
        <v>16</v>
      </c>
      <c r="AE15" s="300"/>
      <c r="AF15" s="300"/>
      <c r="AG15" s="300"/>
      <c r="AH15" s="388">
        <f>IF(AND(N15-E15&gt;0,X15-E15&gt;0),MIN(N15-E15,X15-E15),0)</f>
        <v>280000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188</v>
      </c>
      <c r="B19" s="383"/>
      <c r="C19" s="383"/>
      <c r="D19" s="384"/>
      <c r="E19" s="385"/>
      <c r="F19" s="386"/>
      <c r="G19" s="386"/>
      <c r="H19" s="386"/>
      <c r="I19" s="386"/>
      <c r="J19" s="386"/>
      <c r="K19" s="387"/>
      <c r="L19" s="377">
        <f>Q19</f>
        <v>1400000</v>
      </c>
      <c r="M19" s="377"/>
      <c r="N19" s="377"/>
      <c r="O19" s="377"/>
      <c r="P19" s="377"/>
      <c r="Q19" s="378">
        <v>1400000</v>
      </c>
      <c r="R19" s="378"/>
      <c r="S19" s="378"/>
      <c r="T19" s="378"/>
      <c r="U19" s="328">
        <f>IF($AK$13&lt;&gt;"",L19*10000/10671,IF($AK$11=12,Z19,IF(AND($AK$11&lt;&gt;0,$AK$11&lt;12),Z19/$AK$11*12,IF($AK$11=0,L19*10000/10671,0))))</f>
        <v>1200000</v>
      </c>
      <c r="V19" s="328"/>
      <c r="W19" s="328"/>
      <c r="X19" s="328"/>
      <c r="Y19" s="328"/>
      <c r="Z19" s="378">
        <v>1100000</v>
      </c>
      <c r="AA19" s="378"/>
      <c r="AB19" s="378"/>
      <c r="AC19" s="378"/>
      <c r="AD19" s="378">
        <v>0</v>
      </c>
      <c r="AE19" s="378"/>
      <c r="AF19" s="378"/>
      <c r="AG19" s="378"/>
      <c r="AH19" s="378"/>
      <c r="AI19" s="328">
        <f t="shared" ref="AI19:AI27" si="0">IF(L19-U19-AD19&lt;0,0,L19-U19-AD19)</f>
        <v>200000</v>
      </c>
      <c r="AJ19" s="328"/>
      <c r="AK19" s="328"/>
      <c r="AL19" s="328"/>
      <c r="AM19" s="328"/>
    </row>
    <row r="20" spans="1:42" ht="24" customHeight="1" x14ac:dyDescent="0.15">
      <c r="A20" s="382" t="s">
        <v>286</v>
      </c>
      <c r="B20" s="383"/>
      <c r="C20" s="383"/>
      <c r="D20" s="384"/>
      <c r="E20" s="385"/>
      <c r="F20" s="386"/>
      <c r="G20" s="386"/>
      <c r="H20" s="386"/>
      <c r="I20" s="386"/>
      <c r="J20" s="386"/>
      <c r="K20" s="387"/>
      <c r="L20" s="377">
        <f>Q20</f>
        <v>1500000</v>
      </c>
      <c r="M20" s="377"/>
      <c r="N20" s="377"/>
      <c r="O20" s="377"/>
      <c r="P20" s="377"/>
      <c r="Q20" s="378">
        <v>1500000</v>
      </c>
      <c r="R20" s="378"/>
      <c r="S20" s="378"/>
      <c r="T20" s="378"/>
      <c r="U20" s="328">
        <f t="shared" ref="U20:U27" si="1">IF($AK$13&lt;&gt;"",L20*10000/10671,IF($AK$11=12,Z20,IF(AND($AK$11&lt;&gt;0,$AK$11&lt;12),Z20/$AK$11*12,IF($AK$11=0,L20*10000/10671,0))))</f>
        <v>1418181.8181818181</v>
      </c>
      <c r="V20" s="328"/>
      <c r="W20" s="328"/>
      <c r="X20" s="328"/>
      <c r="Y20" s="328"/>
      <c r="Z20" s="378">
        <v>1300000</v>
      </c>
      <c r="AA20" s="378"/>
      <c r="AB20" s="378"/>
      <c r="AC20" s="378"/>
      <c r="AD20" s="378">
        <v>0</v>
      </c>
      <c r="AE20" s="378"/>
      <c r="AF20" s="378"/>
      <c r="AG20" s="378"/>
      <c r="AH20" s="378"/>
      <c r="AI20" s="328">
        <f t="shared" si="0"/>
        <v>81818.181818181882</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2900000</v>
      </c>
      <c r="M28" s="328"/>
      <c r="N28" s="328"/>
      <c r="O28" s="328"/>
      <c r="P28" s="328"/>
      <c r="Q28" s="328">
        <f>SUM(Q19:T27)</f>
        <v>2900000</v>
      </c>
      <c r="R28" s="328"/>
      <c r="S28" s="328"/>
      <c r="T28" s="328"/>
      <c r="U28" s="328">
        <f>SUM(U19:Y27)</f>
        <v>2618181.8181818184</v>
      </c>
      <c r="V28" s="328"/>
      <c r="W28" s="328"/>
      <c r="X28" s="328"/>
      <c r="Y28" s="328"/>
      <c r="Z28" s="328">
        <f>SUM(Z19:AC27)</f>
        <v>2400000</v>
      </c>
      <c r="AA28" s="328"/>
      <c r="AB28" s="328"/>
      <c r="AC28" s="328"/>
      <c r="AD28" s="328">
        <f>SUM(AD19:AH27)</f>
        <v>0</v>
      </c>
      <c r="AE28" s="328"/>
      <c r="AF28" s="328"/>
      <c r="AG28" s="328"/>
      <c r="AH28" s="328"/>
      <c r="AI28" s="328">
        <f>SUM(AI19:AM27)</f>
        <v>281818.18181818188</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bZ/NMNg2OYaSuVoNKYImeJNmDBJe8kMuFx+FJKFYdHYN9rd4iKPg+NH+VxrBCA49pJYslim4v8aZijaqf3r34Q==" saltValue="J8pvMLg1vrbjhv7lFxomOw=="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6" priority="1" operator="containsText" text="その他">
      <formula>NOT(ISERROR(SEARCH("その他",A19)))</formula>
    </cfRule>
  </conditionalFormatting>
  <conditionalFormatting sqref="E19:E27">
    <cfRule type="containsText" dxfId="85" priority="4" operator="containsText" text="その他">
      <formula>NOT(ISERROR(SEARCH("その他",E19)))</formula>
    </cfRule>
  </conditionalFormatting>
  <conditionalFormatting sqref="Z19:AC28">
    <cfRule type="expression" dxfId="84" priority="3">
      <formula>OR($AK$11=0,$AK$13&lt;&gt;"")</formula>
    </cfRule>
  </conditionalFormatting>
  <dataValidations count="9">
    <dataValidation type="whole" allowBlank="1" showInputMessage="1" showErrorMessage="1" error="所要額が1,000円未満の場合は申請できません。" sqref="AH15:AL15" xr:uid="{69A0D49F-5B1C-4F6F-A51B-ABA0551CAEB3}">
      <formula1>1000</formula1>
      <formula2>1E+28</formula2>
    </dataValidation>
    <dataValidation type="list" allowBlank="1" showInputMessage="1" showErrorMessage="1" sqref="O5:AK5" xr:uid="{057F8C2B-9DD1-4A87-8432-23ECC7C5394B}">
      <formula1>ユニット</formula1>
    </dataValidation>
    <dataValidation type="list" allowBlank="1" showInputMessage="1" showErrorMessage="1" sqref="A105:A106 AK13:AM13" xr:uid="{7296F8D8-985C-48EE-AC37-42FB74297896}">
      <formula1>"○"</formula1>
    </dataValidation>
    <dataValidation type="textLength" imeMode="disabled" operator="equal" allowBlank="1" showInputMessage="1" showErrorMessage="1" errorTitle="事業所番号" error="10桁で入力してください。" sqref="AG4:AM4" xr:uid="{DF03FD15-84B1-4770-A560-C37C1C3A2416}">
      <formula1>10</formula1>
    </dataValidation>
    <dataValidation imeMode="off" allowBlank="1" showInputMessage="1" showErrorMessage="1" sqref="Q7:R7 T7:V7 AC9:AM9 P9:Y9" xr:uid="{820D8272-2ACC-451A-B5F5-354D4EA7E16B}"/>
    <dataValidation imeMode="fullKatakana" allowBlank="1" showInputMessage="1" showErrorMessage="1" sqref="L3:AF3" xr:uid="{D1852470-3E9E-4338-9C5B-C8C5C8BD64D0}"/>
    <dataValidation type="list" allowBlank="1" showInputMessage="1" showErrorMessage="1" sqref="O6:AK6" xr:uid="{67544747-6121-4990-AD8D-CAF4BA7D2A4A}">
      <formula1>INDIRECT(O5)</formula1>
    </dataValidation>
    <dataValidation type="list" allowBlank="1" showInputMessage="1" showErrorMessage="1" sqref="O14:AM14" xr:uid="{36A2CCC1-3755-4FCD-BD34-51F884A0BB28}">
      <formula1>$BK$14:$BK$16</formula1>
    </dataValidation>
    <dataValidation type="list" imeMode="disabled" allowBlank="1" showInputMessage="1" showErrorMessage="1" sqref="A32:A100" xr:uid="{B20C9310-4AA6-48A1-8CAE-1670973E815B}">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40863CB2-D94D-41C5-909E-2CA5C60E95E8}">
          <x14:formula1>
            <xm:f>Vlookup!$G$1:$G$36</xm:f>
          </x14:formula1>
          <xm:sqref>L11:S11</xm:sqref>
        </x14:dataValidation>
        <x14:dataValidation type="list" allowBlank="1" showInputMessage="1" showErrorMessage="1" xr:uid="{DC9CE74E-3689-4F02-9020-7D4955DA3BC0}">
          <x14:formula1>
            <xm:f>プルダウン!$A$12:$A$17</xm:f>
          </x14:formula1>
          <xm:sqref>A19:D27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K173"/>
  <sheetViews>
    <sheetView showGridLines="0" view="pageBreakPreview" zoomScaleNormal="120" zoomScaleSheetLayoutView="100" workbookViewId="0"/>
  </sheetViews>
  <sheetFormatPr defaultColWidth="2.25" defaultRowHeight="13.5" x14ac:dyDescent="0.15"/>
  <cols>
    <col min="1" max="1" width="5.75" style="30" customWidth="1"/>
    <col min="2" max="2" width="3.375" style="30" customWidth="1"/>
    <col min="3" max="3" width="4.125" style="30" customWidth="1"/>
    <col min="4" max="4" width="1.75" style="30" customWidth="1"/>
    <col min="5" max="5" width="4.125" style="30" customWidth="1"/>
    <col min="6" max="39" width="2.25" style="30" customWidth="1"/>
    <col min="40" max="40" width="2.25" style="30"/>
    <col min="41" max="41" width="2.25" style="30" customWidth="1"/>
    <col min="42" max="42" width="20.5" style="31" bestFit="1" customWidth="1"/>
    <col min="43" max="43" width="9.125" style="30" customWidth="1"/>
    <col min="44" max="47" width="2.25" style="30" customWidth="1"/>
    <col min="48" max="62" width="2.25" style="30"/>
    <col min="63" max="63" width="2.25" style="30" hidden="1" customWidth="1"/>
    <col min="64" max="16384" width="2.25" style="30"/>
  </cols>
  <sheetData>
    <row r="1" spans="1:63" x14ac:dyDescent="0.15">
      <c r="A1" s="29" t="s">
        <v>158</v>
      </c>
    </row>
    <row r="2" spans="1:63" ht="14.25" thickBot="1" x14ac:dyDescent="0.2"/>
    <row r="3" spans="1:63" s="35" customFormat="1" ht="12" customHeight="1" x14ac:dyDescent="0.15">
      <c r="A3" s="237" t="s">
        <v>30</v>
      </c>
      <c r="B3" s="32" t="s">
        <v>0</v>
      </c>
      <c r="C3" s="33"/>
      <c r="D3" s="33"/>
      <c r="E3" s="32"/>
      <c r="F3" s="32"/>
      <c r="G3" s="32"/>
      <c r="H3" s="32"/>
      <c r="I3" s="32"/>
      <c r="J3" s="32"/>
      <c r="K3" s="34"/>
      <c r="L3" s="314"/>
      <c r="M3" s="314"/>
      <c r="N3" s="314"/>
      <c r="O3" s="314"/>
      <c r="P3" s="314"/>
      <c r="Q3" s="314"/>
      <c r="R3" s="314"/>
      <c r="S3" s="314"/>
      <c r="T3" s="314"/>
      <c r="U3" s="314"/>
      <c r="V3" s="314"/>
      <c r="W3" s="314"/>
      <c r="X3" s="314"/>
      <c r="Y3" s="314"/>
      <c r="Z3" s="314"/>
      <c r="AA3" s="314"/>
      <c r="AB3" s="314"/>
      <c r="AC3" s="314"/>
      <c r="AD3" s="314"/>
      <c r="AE3" s="314"/>
      <c r="AF3" s="315"/>
      <c r="AG3" s="316" t="s">
        <v>318</v>
      </c>
      <c r="AH3" s="317"/>
      <c r="AI3" s="317"/>
      <c r="AJ3" s="317"/>
      <c r="AK3" s="317"/>
      <c r="AL3" s="317"/>
      <c r="AM3" s="318"/>
      <c r="AP3" s="36"/>
    </row>
    <row r="4" spans="1:63" s="35" customFormat="1" ht="20.25" customHeight="1" x14ac:dyDescent="0.15">
      <c r="A4" s="238"/>
      <c r="B4" s="37" t="s">
        <v>28</v>
      </c>
      <c r="C4" s="38"/>
      <c r="D4" s="38"/>
      <c r="E4" s="37"/>
      <c r="F4" s="37"/>
      <c r="G4" s="37"/>
      <c r="H4" s="37"/>
      <c r="I4" s="37"/>
      <c r="J4" s="37"/>
      <c r="K4" s="39"/>
      <c r="L4" s="282" t="s">
        <v>336</v>
      </c>
      <c r="M4" s="283"/>
      <c r="N4" s="283"/>
      <c r="O4" s="283"/>
      <c r="P4" s="283"/>
      <c r="Q4" s="283"/>
      <c r="R4" s="283"/>
      <c r="S4" s="283"/>
      <c r="T4" s="283"/>
      <c r="U4" s="283"/>
      <c r="V4" s="283"/>
      <c r="W4" s="283"/>
      <c r="X4" s="283"/>
      <c r="Y4" s="283"/>
      <c r="Z4" s="283"/>
      <c r="AA4" s="283"/>
      <c r="AB4" s="283"/>
      <c r="AC4" s="283"/>
      <c r="AD4" s="283"/>
      <c r="AE4" s="283"/>
      <c r="AF4" s="319"/>
      <c r="AG4" s="320" t="s">
        <v>321</v>
      </c>
      <c r="AH4" s="321"/>
      <c r="AI4" s="321"/>
      <c r="AJ4" s="321"/>
      <c r="AK4" s="321"/>
      <c r="AL4" s="321"/>
      <c r="AM4" s="322"/>
      <c r="AP4" s="306"/>
      <c r="AQ4" s="306"/>
      <c r="AR4" s="306"/>
      <c r="AS4" s="306"/>
      <c r="AT4" s="306"/>
    </row>
    <row r="5" spans="1:63" s="35" customFormat="1" ht="21.75" customHeight="1" x14ac:dyDescent="0.15">
      <c r="A5" s="238"/>
      <c r="B5" s="307" t="s">
        <v>41</v>
      </c>
      <c r="C5" s="307"/>
      <c r="D5" s="307"/>
      <c r="E5" s="307"/>
      <c r="F5" s="307"/>
      <c r="G5" s="307"/>
      <c r="H5" s="307"/>
      <c r="I5" s="307"/>
      <c r="J5" s="307"/>
      <c r="K5" s="308"/>
      <c r="L5" s="311" t="s">
        <v>161</v>
      </c>
      <c r="M5" s="311"/>
      <c r="N5" s="311"/>
      <c r="O5" s="313" t="s">
        <v>53</v>
      </c>
      <c r="P5" s="258"/>
      <c r="Q5" s="258"/>
      <c r="R5" s="258"/>
      <c r="S5" s="258"/>
      <c r="T5" s="258"/>
      <c r="U5" s="258"/>
      <c r="V5" s="258"/>
      <c r="W5" s="258"/>
      <c r="X5" s="258"/>
      <c r="Y5" s="258"/>
      <c r="Z5" s="258"/>
      <c r="AA5" s="258"/>
      <c r="AB5" s="258"/>
      <c r="AC5" s="258"/>
      <c r="AD5" s="258"/>
      <c r="AE5" s="258"/>
      <c r="AF5" s="258"/>
      <c r="AG5" s="258"/>
      <c r="AH5" s="258"/>
      <c r="AI5" s="258"/>
      <c r="AJ5" s="258"/>
      <c r="AK5" s="259"/>
      <c r="AL5" s="41"/>
      <c r="AM5" s="42"/>
      <c r="AP5" s="40"/>
      <c r="AQ5" s="40"/>
      <c r="AR5" s="40"/>
      <c r="AS5" s="40"/>
      <c r="AT5" s="40"/>
    </row>
    <row r="6" spans="1:63" s="35" customFormat="1" ht="21" customHeight="1" x14ac:dyDescent="0.15">
      <c r="A6" s="238"/>
      <c r="B6" s="309"/>
      <c r="C6" s="309"/>
      <c r="D6" s="309"/>
      <c r="E6" s="309"/>
      <c r="F6" s="309"/>
      <c r="G6" s="309"/>
      <c r="H6" s="309"/>
      <c r="I6" s="309"/>
      <c r="J6" s="309"/>
      <c r="K6" s="310"/>
      <c r="L6" s="323" t="s">
        <v>162</v>
      </c>
      <c r="M6" s="324"/>
      <c r="N6" s="325"/>
      <c r="O6" s="326" t="s">
        <v>271</v>
      </c>
      <c r="P6" s="327"/>
      <c r="Q6" s="327"/>
      <c r="R6" s="327"/>
      <c r="S6" s="327"/>
      <c r="T6" s="327"/>
      <c r="U6" s="327"/>
      <c r="V6" s="327"/>
      <c r="W6" s="327"/>
      <c r="X6" s="327"/>
      <c r="Y6" s="327"/>
      <c r="Z6" s="327"/>
      <c r="AA6" s="327"/>
      <c r="AB6" s="327"/>
      <c r="AC6" s="327"/>
      <c r="AD6" s="327"/>
      <c r="AE6" s="327"/>
      <c r="AF6" s="327"/>
      <c r="AG6" s="327"/>
      <c r="AH6" s="327"/>
      <c r="AI6" s="327"/>
      <c r="AJ6" s="327"/>
      <c r="AK6" s="327"/>
      <c r="AL6" s="43"/>
      <c r="AM6" s="44"/>
      <c r="AP6" s="312" t="s">
        <v>125</v>
      </c>
      <c r="AQ6" s="306"/>
      <c r="AR6" s="306"/>
      <c r="AS6" s="306"/>
      <c r="AT6" s="306"/>
    </row>
    <row r="7" spans="1:63" s="35" customFormat="1" ht="17.25" customHeight="1" x14ac:dyDescent="0.15">
      <c r="A7" s="238"/>
      <c r="B7" s="390" t="s">
        <v>36</v>
      </c>
      <c r="C7" s="390"/>
      <c r="D7" s="390"/>
      <c r="E7" s="390"/>
      <c r="F7" s="390"/>
      <c r="G7" s="390"/>
      <c r="H7" s="390"/>
      <c r="I7" s="390"/>
      <c r="J7" s="390"/>
      <c r="K7" s="391"/>
      <c r="L7" s="45" t="s">
        <v>6</v>
      </c>
      <c r="M7" s="45"/>
      <c r="N7" s="45"/>
      <c r="O7" s="45"/>
      <c r="P7" s="45"/>
      <c r="Q7" s="278" t="s">
        <v>328</v>
      </c>
      <c r="R7" s="278"/>
      <c r="S7" s="45" t="s">
        <v>7</v>
      </c>
      <c r="T7" s="278" t="s">
        <v>329</v>
      </c>
      <c r="U7" s="278"/>
      <c r="V7" s="278"/>
      <c r="W7" s="45" t="s">
        <v>8</v>
      </c>
      <c r="X7" s="45"/>
      <c r="Y7" s="45"/>
      <c r="Z7" s="45"/>
      <c r="AA7" s="45"/>
      <c r="AB7" s="45"/>
      <c r="AC7" s="279"/>
      <c r="AD7" s="279"/>
      <c r="AE7" s="279"/>
      <c r="AF7" s="279"/>
      <c r="AG7" s="279"/>
      <c r="AH7" s="279"/>
      <c r="AI7" s="279"/>
      <c r="AJ7" s="279"/>
      <c r="AK7" s="279"/>
      <c r="AL7" s="279"/>
      <c r="AM7" s="280"/>
      <c r="AP7" s="36"/>
      <c r="AT7" s="281"/>
    </row>
    <row r="8" spans="1:63" s="35" customFormat="1" ht="20.25" customHeight="1" x14ac:dyDescent="0.15">
      <c r="A8" s="238"/>
      <c r="B8" s="392"/>
      <c r="C8" s="392"/>
      <c r="D8" s="392"/>
      <c r="E8" s="392"/>
      <c r="F8" s="392"/>
      <c r="G8" s="392"/>
      <c r="H8" s="392"/>
      <c r="I8" s="392"/>
      <c r="J8" s="392"/>
      <c r="K8" s="393"/>
      <c r="L8" s="282" t="s">
        <v>335</v>
      </c>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83"/>
      <c r="AL8" s="283"/>
      <c r="AM8" s="284"/>
      <c r="AP8" s="36"/>
      <c r="AT8" s="281"/>
    </row>
    <row r="9" spans="1:63" s="35" customFormat="1" ht="21" customHeight="1" x14ac:dyDescent="0.15">
      <c r="A9" s="238"/>
      <c r="B9" s="47" t="s">
        <v>9</v>
      </c>
      <c r="C9" s="48"/>
      <c r="D9" s="48"/>
      <c r="E9" s="47"/>
      <c r="F9" s="47"/>
      <c r="G9" s="47"/>
      <c r="H9" s="47"/>
      <c r="I9" s="47"/>
      <c r="J9" s="47"/>
      <c r="K9" s="49"/>
      <c r="L9" s="47" t="s">
        <v>10</v>
      </c>
      <c r="M9" s="47"/>
      <c r="N9" s="47"/>
      <c r="O9" s="47"/>
      <c r="P9" s="291"/>
      <c r="Q9" s="289"/>
      <c r="R9" s="289"/>
      <c r="S9" s="289"/>
      <c r="T9" s="289"/>
      <c r="U9" s="289"/>
      <c r="V9" s="289"/>
      <c r="W9" s="289"/>
      <c r="X9" s="289"/>
      <c r="Y9" s="289"/>
      <c r="Z9" s="50" t="s">
        <v>34</v>
      </c>
      <c r="AA9" s="47"/>
      <c r="AB9" s="47"/>
      <c r="AC9" s="291"/>
      <c r="AD9" s="289"/>
      <c r="AE9" s="289"/>
      <c r="AF9" s="289"/>
      <c r="AG9" s="289"/>
      <c r="AH9" s="289"/>
      <c r="AI9" s="289"/>
      <c r="AJ9" s="289"/>
      <c r="AK9" s="289"/>
      <c r="AL9" s="289"/>
      <c r="AM9" s="290"/>
      <c r="AP9" s="36"/>
    </row>
    <row r="10" spans="1:63" s="35" customFormat="1" ht="20.25" customHeight="1" x14ac:dyDescent="0.15">
      <c r="A10" s="238"/>
      <c r="B10" s="45" t="s">
        <v>29</v>
      </c>
      <c r="C10" s="51"/>
      <c r="D10" s="51"/>
      <c r="E10" s="45"/>
      <c r="F10" s="45"/>
      <c r="G10" s="45"/>
      <c r="H10" s="45"/>
      <c r="I10" s="45"/>
      <c r="J10" s="45"/>
      <c r="K10" s="46"/>
      <c r="L10" s="285"/>
      <c r="M10" s="286"/>
      <c r="N10" s="286"/>
      <c r="O10" s="286"/>
      <c r="P10" s="286"/>
      <c r="Q10" s="286"/>
      <c r="R10" s="286"/>
      <c r="S10" s="286"/>
      <c r="T10" s="286"/>
      <c r="U10" s="286"/>
      <c r="V10" s="286"/>
      <c r="W10" s="286"/>
      <c r="X10" s="286"/>
      <c r="Y10" s="286"/>
      <c r="Z10" s="286"/>
      <c r="AA10" s="286"/>
      <c r="AB10" s="286"/>
      <c r="AC10" s="286"/>
      <c r="AD10" s="286"/>
      <c r="AE10" s="286"/>
      <c r="AF10" s="286"/>
      <c r="AG10" s="286"/>
      <c r="AH10" s="286"/>
      <c r="AI10" s="286"/>
      <c r="AJ10" s="286"/>
      <c r="AK10" s="286"/>
      <c r="AL10" s="286"/>
      <c r="AM10" s="287"/>
      <c r="AP10" s="36"/>
    </row>
    <row r="11" spans="1:63" s="35" customFormat="1" ht="20.25" customHeight="1" thickBot="1" x14ac:dyDescent="0.2">
      <c r="A11" s="239"/>
      <c r="B11" s="394" t="s">
        <v>196</v>
      </c>
      <c r="C11" s="395"/>
      <c r="D11" s="395"/>
      <c r="E11" s="395"/>
      <c r="F11" s="395"/>
      <c r="G11" s="395"/>
      <c r="H11" s="395"/>
      <c r="I11" s="395"/>
      <c r="J11" s="395"/>
      <c r="K11" s="395"/>
      <c r="L11" s="296" t="s">
        <v>214</v>
      </c>
      <c r="M11" s="297"/>
      <c r="N11" s="297"/>
      <c r="O11" s="297"/>
      <c r="P11" s="297"/>
      <c r="Q11" s="297"/>
      <c r="R11" s="297"/>
      <c r="S11" s="298"/>
      <c r="T11" s="295" t="s">
        <v>203</v>
      </c>
      <c r="U11" s="294"/>
      <c r="V11" s="294"/>
      <c r="W11" s="294"/>
      <c r="X11" s="294"/>
      <c r="Y11" s="294"/>
      <c r="Z11" s="294"/>
      <c r="AA11" s="292">
        <f>IFERROR(VLOOKUP($L11,Vlookup!$G$1:$I$36,3,0),0)</f>
        <v>12</v>
      </c>
      <c r="AB11" s="292"/>
      <c r="AC11" s="292"/>
      <c r="AD11" s="293" t="s">
        <v>204</v>
      </c>
      <c r="AE11" s="294"/>
      <c r="AF11" s="294"/>
      <c r="AG11" s="294"/>
      <c r="AH11" s="294"/>
      <c r="AI11" s="294"/>
      <c r="AJ11" s="294"/>
      <c r="AK11" s="292">
        <f>IF($L$11&lt;&gt;"",IFERROR(VLOOKUP($L11,Vlookup!$G$1:$I$36,2,0),0),"")</f>
        <v>10</v>
      </c>
      <c r="AL11" s="292"/>
      <c r="AM11" s="292"/>
      <c r="AP11" s="36"/>
      <c r="BF11" s="52"/>
    </row>
    <row r="12" spans="1:63" s="35" customFormat="1" ht="19.5" customHeight="1" x14ac:dyDescent="0.15">
      <c r="I12" s="53"/>
      <c r="K12" s="54"/>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P12" s="36"/>
    </row>
    <row r="13" spans="1:63" s="35" customFormat="1" ht="24.75" customHeight="1" x14ac:dyDescent="0.15">
      <c r="A13" s="56" t="s">
        <v>105</v>
      </c>
      <c r="E13" s="275" t="s">
        <v>202</v>
      </c>
      <c r="F13" s="275"/>
      <c r="G13" s="275"/>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4"/>
      <c r="AL13" s="274"/>
      <c r="AM13" s="274"/>
      <c r="AP13" s="36"/>
    </row>
    <row r="14" spans="1:63" s="35" customFormat="1" ht="24.75" customHeight="1" x14ac:dyDescent="0.15">
      <c r="E14" s="276" t="s">
        <v>197</v>
      </c>
      <c r="F14" s="276"/>
      <c r="G14" s="276"/>
      <c r="H14" s="276"/>
      <c r="I14" s="276"/>
      <c r="J14" s="276"/>
      <c r="K14" s="276"/>
      <c r="L14" s="276"/>
      <c r="M14" s="276"/>
      <c r="N14" s="276"/>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P14" s="36"/>
      <c r="BK14" s="35" t="s">
        <v>314</v>
      </c>
    </row>
    <row r="15" spans="1:63" s="35" customFormat="1" ht="24.95" customHeight="1" x14ac:dyDescent="0.15">
      <c r="A15" s="270"/>
      <c r="B15" s="271"/>
      <c r="C15" s="271"/>
      <c r="D15" s="272"/>
      <c r="E15" s="273"/>
      <c r="F15" s="273"/>
      <c r="G15" s="273"/>
      <c r="H15" s="273"/>
      <c r="I15" s="57"/>
      <c r="J15" s="299" t="s">
        <v>38</v>
      </c>
      <c r="K15" s="300"/>
      <c r="L15" s="300"/>
      <c r="M15" s="301"/>
      <c r="N15" s="302">
        <f>IFERROR(VLOOKUP(O6,Vlookup!$B$1:$C$46,2,0),0)</f>
        <v>280000</v>
      </c>
      <c r="O15" s="303"/>
      <c r="P15" s="303"/>
      <c r="Q15" s="303"/>
      <c r="R15" s="303"/>
      <c r="S15" s="58" t="s">
        <v>182</v>
      </c>
      <c r="T15" s="299" t="s">
        <v>180</v>
      </c>
      <c r="U15" s="300"/>
      <c r="V15" s="300"/>
      <c r="W15" s="300"/>
      <c r="X15" s="304">
        <f>ROUNDDOWN($AI$28/1000,0)*1000</f>
        <v>150000</v>
      </c>
      <c r="Y15" s="305"/>
      <c r="Z15" s="305"/>
      <c r="AA15" s="305"/>
      <c r="AB15" s="305"/>
      <c r="AC15" s="58" t="s">
        <v>182</v>
      </c>
      <c r="AD15" s="299" t="s">
        <v>16</v>
      </c>
      <c r="AE15" s="300"/>
      <c r="AF15" s="300"/>
      <c r="AG15" s="300"/>
      <c r="AH15" s="388">
        <f>IF(AND(N15-E15&gt;0,X15-E15&gt;0),MIN(N15-E15,X15-E15),0)</f>
        <v>150000</v>
      </c>
      <c r="AI15" s="389"/>
      <c r="AJ15" s="389"/>
      <c r="AK15" s="389"/>
      <c r="AL15" s="389"/>
      <c r="AM15" s="59" t="s">
        <v>182</v>
      </c>
      <c r="AP15" s="36"/>
      <c r="BK15" s="35" t="s">
        <v>315</v>
      </c>
    </row>
    <row r="16" spans="1:63" ht="27.95" customHeight="1" x14ac:dyDescent="0.15">
      <c r="A16" s="366" t="s">
        <v>179</v>
      </c>
      <c r="B16" s="367"/>
      <c r="C16" s="367"/>
      <c r="D16" s="368"/>
      <c r="E16" s="399" t="s">
        <v>184</v>
      </c>
      <c r="F16" s="400"/>
      <c r="G16" s="400"/>
      <c r="H16" s="400"/>
      <c r="I16" s="400"/>
      <c r="J16" s="400"/>
      <c r="K16" s="401"/>
      <c r="L16" s="381" t="s">
        <v>205</v>
      </c>
      <c r="M16" s="381"/>
      <c r="N16" s="381"/>
      <c r="O16" s="381"/>
      <c r="P16" s="381"/>
      <c r="Q16" s="381"/>
      <c r="R16" s="381"/>
      <c r="S16" s="381"/>
      <c r="T16" s="381"/>
      <c r="U16" s="373" t="s">
        <v>210</v>
      </c>
      <c r="V16" s="374"/>
      <c r="W16" s="374"/>
      <c r="X16" s="374"/>
      <c r="Y16" s="374"/>
      <c r="Z16" s="374"/>
      <c r="AA16" s="374"/>
      <c r="AB16" s="374"/>
      <c r="AC16" s="375"/>
      <c r="AD16" s="360" t="s">
        <v>211</v>
      </c>
      <c r="AE16" s="361"/>
      <c r="AF16" s="361"/>
      <c r="AG16" s="361"/>
      <c r="AH16" s="362"/>
      <c r="AI16" s="366" t="s">
        <v>195</v>
      </c>
      <c r="AJ16" s="367"/>
      <c r="AK16" s="367"/>
      <c r="AL16" s="367"/>
      <c r="AM16" s="368"/>
      <c r="BK16" s="30" t="s">
        <v>200</v>
      </c>
    </row>
    <row r="17" spans="1:42" ht="73.5" customHeight="1" x14ac:dyDescent="0.15">
      <c r="A17" s="396"/>
      <c r="B17" s="397"/>
      <c r="C17" s="397"/>
      <c r="D17" s="398"/>
      <c r="E17" s="402"/>
      <c r="F17" s="403"/>
      <c r="G17" s="403"/>
      <c r="H17" s="403"/>
      <c r="I17" s="403"/>
      <c r="J17" s="403"/>
      <c r="K17" s="404"/>
      <c r="L17" s="376" t="s">
        <v>206</v>
      </c>
      <c r="M17" s="376"/>
      <c r="N17" s="376"/>
      <c r="O17" s="376"/>
      <c r="P17" s="376"/>
      <c r="Q17" s="372" t="s">
        <v>207</v>
      </c>
      <c r="R17" s="372"/>
      <c r="S17" s="372"/>
      <c r="T17" s="372"/>
      <c r="U17" s="376" t="s">
        <v>208</v>
      </c>
      <c r="V17" s="376"/>
      <c r="W17" s="376"/>
      <c r="X17" s="376"/>
      <c r="Y17" s="376"/>
      <c r="Z17" s="372" t="s">
        <v>209</v>
      </c>
      <c r="AA17" s="372"/>
      <c r="AB17" s="372"/>
      <c r="AC17" s="372"/>
      <c r="AD17" s="363"/>
      <c r="AE17" s="364"/>
      <c r="AF17" s="364"/>
      <c r="AG17" s="364"/>
      <c r="AH17" s="365"/>
      <c r="AI17" s="369"/>
      <c r="AJ17" s="370"/>
      <c r="AK17" s="370"/>
      <c r="AL17" s="370"/>
      <c r="AM17" s="371"/>
    </row>
    <row r="18" spans="1:42" ht="11.1" customHeight="1" x14ac:dyDescent="0.15">
      <c r="A18" s="369"/>
      <c r="B18" s="370"/>
      <c r="C18" s="370"/>
      <c r="D18" s="371"/>
      <c r="E18" s="405"/>
      <c r="F18" s="406"/>
      <c r="G18" s="406"/>
      <c r="H18" s="406"/>
      <c r="I18" s="406"/>
      <c r="J18" s="406"/>
      <c r="K18" s="407"/>
      <c r="L18" s="408" t="s">
        <v>191</v>
      </c>
      <c r="M18" s="409"/>
      <c r="N18" s="409"/>
      <c r="O18" s="409"/>
      <c r="P18" s="410"/>
      <c r="Q18" s="411" t="s">
        <v>192</v>
      </c>
      <c r="R18" s="412"/>
      <c r="S18" s="412"/>
      <c r="T18" s="413"/>
      <c r="U18" s="408" t="s">
        <v>193</v>
      </c>
      <c r="V18" s="409"/>
      <c r="W18" s="409"/>
      <c r="X18" s="409"/>
      <c r="Y18" s="410"/>
      <c r="Z18" s="411" t="s">
        <v>192</v>
      </c>
      <c r="AA18" s="412"/>
      <c r="AB18" s="412"/>
      <c r="AC18" s="413"/>
      <c r="AD18" s="373" t="s">
        <v>192</v>
      </c>
      <c r="AE18" s="374"/>
      <c r="AF18" s="374"/>
      <c r="AG18" s="374"/>
      <c r="AH18" s="375"/>
      <c r="AI18" s="373" t="s">
        <v>193</v>
      </c>
      <c r="AJ18" s="379"/>
      <c r="AK18" s="379"/>
      <c r="AL18" s="379"/>
      <c r="AM18" s="380"/>
    </row>
    <row r="19" spans="1:42" ht="24" customHeight="1" x14ac:dyDescent="0.15">
      <c r="A19" s="382" t="s">
        <v>185</v>
      </c>
      <c r="B19" s="383"/>
      <c r="C19" s="383"/>
      <c r="D19" s="384"/>
      <c r="E19" s="385"/>
      <c r="F19" s="386"/>
      <c r="G19" s="386"/>
      <c r="H19" s="386"/>
      <c r="I19" s="386"/>
      <c r="J19" s="386"/>
      <c r="K19" s="387"/>
      <c r="L19" s="377">
        <f>Q19</f>
        <v>300000</v>
      </c>
      <c r="M19" s="377"/>
      <c r="N19" s="377"/>
      <c r="O19" s="377"/>
      <c r="P19" s="377"/>
      <c r="Q19" s="378">
        <v>300000</v>
      </c>
      <c r="R19" s="378"/>
      <c r="S19" s="378"/>
      <c r="T19" s="378"/>
      <c r="U19" s="328">
        <f>IF($AK$13&lt;&gt;"",L19*10000/10671,IF($AK$11=12,Z19,IF(AND($AK$11&lt;&gt;0,$AK$11&lt;12),Z19/$AK$11*12,IF($AK$11=0,L19*10000/10671,0))))</f>
        <v>180000</v>
      </c>
      <c r="V19" s="328"/>
      <c r="W19" s="328"/>
      <c r="X19" s="328"/>
      <c r="Y19" s="328"/>
      <c r="Z19" s="378">
        <v>150000</v>
      </c>
      <c r="AA19" s="378"/>
      <c r="AB19" s="378"/>
      <c r="AC19" s="378"/>
      <c r="AD19" s="378">
        <v>0</v>
      </c>
      <c r="AE19" s="378"/>
      <c r="AF19" s="378"/>
      <c r="AG19" s="378"/>
      <c r="AH19" s="378"/>
      <c r="AI19" s="328">
        <f t="shared" ref="AI19:AI27" si="0">IF(L19-U19-AD19&lt;0,0,L19-U19-AD19)</f>
        <v>120000</v>
      </c>
      <c r="AJ19" s="328"/>
      <c r="AK19" s="328"/>
      <c r="AL19" s="328"/>
      <c r="AM19" s="328"/>
    </row>
    <row r="20" spans="1:42" ht="24" customHeight="1" x14ac:dyDescent="0.15">
      <c r="A20" s="382" t="s">
        <v>186</v>
      </c>
      <c r="B20" s="383"/>
      <c r="C20" s="383"/>
      <c r="D20" s="384"/>
      <c r="E20" s="385"/>
      <c r="F20" s="386"/>
      <c r="G20" s="386"/>
      <c r="H20" s="386"/>
      <c r="I20" s="386"/>
      <c r="J20" s="386"/>
      <c r="K20" s="387"/>
      <c r="L20" s="377">
        <f>Q20</f>
        <v>510000</v>
      </c>
      <c r="M20" s="377"/>
      <c r="N20" s="377"/>
      <c r="O20" s="377"/>
      <c r="P20" s="377"/>
      <c r="Q20" s="378">
        <v>510000</v>
      </c>
      <c r="R20" s="378"/>
      <c r="S20" s="378"/>
      <c r="T20" s="378"/>
      <c r="U20" s="328">
        <f t="shared" ref="U20:U27" si="1">IF($AK$13&lt;&gt;"",L20*10000/10671,IF($AK$11=12,Z20,IF(AND($AK$11&lt;&gt;0,$AK$11&lt;12),Z20/$AK$11*12,IF($AK$11=0,L20*10000/10671,0))))</f>
        <v>480000</v>
      </c>
      <c r="V20" s="328"/>
      <c r="W20" s="328"/>
      <c r="X20" s="328"/>
      <c r="Y20" s="328"/>
      <c r="Z20" s="378">
        <v>400000</v>
      </c>
      <c r="AA20" s="378"/>
      <c r="AB20" s="378"/>
      <c r="AC20" s="378"/>
      <c r="AD20" s="378">
        <v>0</v>
      </c>
      <c r="AE20" s="378"/>
      <c r="AF20" s="378"/>
      <c r="AG20" s="378"/>
      <c r="AH20" s="378"/>
      <c r="AI20" s="328">
        <f t="shared" si="0"/>
        <v>30000</v>
      </c>
      <c r="AJ20" s="328"/>
      <c r="AK20" s="328"/>
      <c r="AL20" s="328"/>
      <c r="AM20" s="328"/>
    </row>
    <row r="21" spans="1:42" ht="24" customHeight="1" x14ac:dyDescent="0.15">
      <c r="A21" s="382"/>
      <c r="B21" s="383"/>
      <c r="C21" s="383"/>
      <c r="D21" s="384"/>
      <c r="E21" s="385"/>
      <c r="F21" s="386"/>
      <c r="G21" s="386"/>
      <c r="H21" s="386"/>
      <c r="I21" s="386"/>
      <c r="J21" s="386"/>
      <c r="K21" s="387"/>
      <c r="L21" s="377">
        <f t="shared" ref="L21:L27" si="2">Q21</f>
        <v>0</v>
      </c>
      <c r="M21" s="377"/>
      <c r="N21" s="377"/>
      <c r="O21" s="377"/>
      <c r="P21" s="377"/>
      <c r="Q21" s="378"/>
      <c r="R21" s="378"/>
      <c r="S21" s="378"/>
      <c r="T21" s="378"/>
      <c r="U21" s="328">
        <f t="shared" si="1"/>
        <v>0</v>
      </c>
      <c r="V21" s="328"/>
      <c r="W21" s="328"/>
      <c r="X21" s="328"/>
      <c r="Y21" s="328"/>
      <c r="Z21" s="378"/>
      <c r="AA21" s="378"/>
      <c r="AB21" s="378"/>
      <c r="AC21" s="378"/>
      <c r="AD21" s="378"/>
      <c r="AE21" s="378"/>
      <c r="AF21" s="378"/>
      <c r="AG21" s="378"/>
      <c r="AH21" s="378"/>
      <c r="AI21" s="328">
        <f t="shared" si="0"/>
        <v>0</v>
      </c>
      <c r="AJ21" s="328"/>
      <c r="AK21" s="328"/>
      <c r="AL21" s="328"/>
      <c r="AM21" s="328"/>
    </row>
    <row r="22" spans="1:42" ht="24" customHeight="1" x14ac:dyDescent="0.15">
      <c r="A22" s="382"/>
      <c r="B22" s="383"/>
      <c r="C22" s="383"/>
      <c r="D22" s="384"/>
      <c r="E22" s="385"/>
      <c r="F22" s="386"/>
      <c r="G22" s="386"/>
      <c r="H22" s="386"/>
      <c r="I22" s="386"/>
      <c r="J22" s="386"/>
      <c r="K22" s="387"/>
      <c r="L22" s="377">
        <f t="shared" si="2"/>
        <v>0</v>
      </c>
      <c r="M22" s="377"/>
      <c r="N22" s="377"/>
      <c r="O22" s="377"/>
      <c r="P22" s="377"/>
      <c r="Q22" s="378"/>
      <c r="R22" s="378"/>
      <c r="S22" s="378"/>
      <c r="T22" s="378"/>
      <c r="U22" s="328">
        <f t="shared" si="1"/>
        <v>0</v>
      </c>
      <c r="V22" s="328"/>
      <c r="W22" s="328"/>
      <c r="X22" s="328"/>
      <c r="Y22" s="328"/>
      <c r="Z22" s="378"/>
      <c r="AA22" s="378"/>
      <c r="AB22" s="378"/>
      <c r="AC22" s="378"/>
      <c r="AD22" s="378"/>
      <c r="AE22" s="378"/>
      <c r="AF22" s="378"/>
      <c r="AG22" s="378"/>
      <c r="AH22" s="378"/>
      <c r="AI22" s="328">
        <f t="shared" si="0"/>
        <v>0</v>
      </c>
      <c r="AJ22" s="328"/>
      <c r="AK22" s="328"/>
      <c r="AL22" s="328"/>
      <c r="AM22" s="328"/>
    </row>
    <row r="23" spans="1:42" ht="24" customHeight="1" x14ac:dyDescent="0.15">
      <c r="A23" s="382"/>
      <c r="B23" s="383"/>
      <c r="C23" s="383"/>
      <c r="D23" s="384"/>
      <c r="E23" s="385"/>
      <c r="F23" s="386"/>
      <c r="G23" s="386"/>
      <c r="H23" s="386"/>
      <c r="I23" s="386"/>
      <c r="J23" s="386"/>
      <c r="K23" s="387"/>
      <c r="L23" s="377">
        <f t="shared" si="2"/>
        <v>0</v>
      </c>
      <c r="M23" s="377"/>
      <c r="N23" s="377"/>
      <c r="O23" s="377"/>
      <c r="P23" s="377"/>
      <c r="Q23" s="378"/>
      <c r="R23" s="378"/>
      <c r="S23" s="378"/>
      <c r="T23" s="378"/>
      <c r="U23" s="328">
        <f t="shared" si="1"/>
        <v>0</v>
      </c>
      <c r="V23" s="328"/>
      <c r="W23" s="328"/>
      <c r="X23" s="328"/>
      <c r="Y23" s="328"/>
      <c r="Z23" s="378"/>
      <c r="AA23" s="378"/>
      <c r="AB23" s="378"/>
      <c r="AC23" s="378"/>
      <c r="AD23" s="378"/>
      <c r="AE23" s="378"/>
      <c r="AF23" s="378"/>
      <c r="AG23" s="378"/>
      <c r="AH23" s="378"/>
      <c r="AI23" s="328">
        <f t="shared" si="0"/>
        <v>0</v>
      </c>
      <c r="AJ23" s="328"/>
      <c r="AK23" s="328"/>
      <c r="AL23" s="328"/>
      <c r="AM23" s="328"/>
    </row>
    <row r="24" spans="1:42" ht="24" customHeight="1" x14ac:dyDescent="0.15">
      <c r="A24" s="382"/>
      <c r="B24" s="383"/>
      <c r="C24" s="383"/>
      <c r="D24" s="384"/>
      <c r="E24" s="385"/>
      <c r="F24" s="386"/>
      <c r="G24" s="386"/>
      <c r="H24" s="386"/>
      <c r="I24" s="386"/>
      <c r="J24" s="386"/>
      <c r="K24" s="387"/>
      <c r="L24" s="377">
        <f t="shared" si="2"/>
        <v>0</v>
      </c>
      <c r="M24" s="377"/>
      <c r="N24" s="377"/>
      <c r="O24" s="377"/>
      <c r="P24" s="377"/>
      <c r="Q24" s="378"/>
      <c r="R24" s="378"/>
      <c r="S24" s="378"/>
      <c r="T24" s="378"/>
      <c r="U24" s="328">
        <f t="shared" si="1"/>
        <v>0</v>
      </c>
      <c r="V24" s="328"/>
      <c r="W24" s="328"/>
      <c r="X24" s="328"/>
      <c r="Y24" s="328"/>
      <c r="Z24" s="378"/>
      <c r="AA24" s="378"/>
      <c r="AB24" s="378"/>
      <c r="AC24" s="378"/>
      <c r="AD24" s="378"/>
      <c r="AE24" s="378"/>
      <c r="AF24" s="378"/>
      <c r="AG24" s="378"/>
      <c r="AH24" s="378"/>
      <c r="AI24" s="328">
        <f t="shared" si="0"/>
        <v>0</v>
      </c>
      <c r="AJ24" s="328"/>
      <c r="AK24" s="328"/>
      <c r="AL24" s="328"/>
      <c r="AM24" s="328"/>
    </row>
    <row r="25" spans="1:42" ht="24" customHeight="1" x14ac:dyDescent="0.15">
      <c r="A25" s="382"/>
      <c r="B25" s="383"/>
      <c r="C25" s="383"/>
      <c r="D25" s="384"/>
      <c r="E25" s="385"/>
      <c r="F25" s="386"/>
      <c r="G25" s="386"/>
      <c r="H25" s="386"/>
      <c r="I25" s="386"/>
      <c r="J25" s="386"/>
      <c r="K25" s="387"/>
      <c r="L25" s="377">
        <f t="shared" si="2"/>
        <v>0</v>
      </c>
      <c r="M25" s="377"/>
      <c r="N25" s="377"/>
      <c r="O25" s="377"/>
      <c r="P25" s="377"/>
      <c r="Q25" s="378"/>
      <c r="R25" s="378"/>
      <c r="S25" s="378"/>
      <c r="T25" s="378"/>
      <c r="U25" s="328">
        <f t="shared" si="1"/>
        <v>0</v>
      </c>
      <c r="V25" s="328"/>
      <c r="W25" s="328"/>
      <c r="X25" s="328"/>
      <c r="Y25" s="328"/>
      <c r="Z25" s="378"/>
      <c r="AA25" s="378"/>
      <c r="AB25" s="378"/>
      <c r="AC25" s="378"/>
      <c r="AD25" s="378"/>
      <c r="AE25" s="378"/>
      <c r="AF25" s="378"/>
      <c r="AG25" s="378"/>
      <c r="AH25" s="378"/>
      <c r="AI25" s="328">
        <f t="shared" si="0"/>
        <v>0</v>
      </c>
      <c r="AJ25" s="328"/>
      <c r="AK25" s="328"/>
      <c r="AL25" s="328"/>
      <c r="AM25" s="328"/>
    </row>
    <row r="26" spans="1:42" ht="24" customHeight="1" x14ac:dyDescent="0.15">
      <c r="A26" s="382"/>
      <c r="B26" s="383"/>
      <c r="C26" s="383"/>
      <c r="D26" s="384"/>
      <c r="E26" s="385"/>
      <c r="F26" s="386"/>
      <c r="G26" s="386"/>
      <c r="H26" s="386"/>
      <c r="I26" s="386"/>
      <c r="J26" s="386"/>
      <c r="K26" s="387"/>
      <c r="L26" s="377">
        <f t="shared" si="2"/>
        <v>0</v>
      </c>
      <c r="M26" s="377"/>
      <c r="N26" s="377"/>
      <c r="O26" s="377"/>
      <c r="P26" s="377"/>
      <c r="Q26" s="378"/>
      <c r="R26" s="378"/>
      <c r="S26" s="378"/>
      <c r="T26" s="378"/>
      <c r="U26" s="328">
        <f t="shared" si="1"/>
        <v>0</v>
      </c>
      <c r="V26" s="328"/>
      <c r="W26" s="328"/>
      <c r="X26" s="328"/>
      <c r="Y26" s="328"/>
      <c r="Z26" s="378"/>
      <c r="AA26" s="378"/>
      <c r="AB26" s="378"/>
      <c r="AC26" s="378"/>
      <c r="AD26" s="378"/>
      <c r="AE26" s="378"/>
      <c r="AF26" s="378"/>
      <c r="AG26" s="378"/>
      <c r="AH26" s="378"/>
      <c r="AI26" s="328">
        <f t="shared" si="0"/>
        <v>0</v>
      </c>
      <c r="AJ26" s="328"/>
      <c r="AK26" s="328"/>
      <c r="AL26" s="328"/>
      <c r="AM26" s="328"/>
    </row>
    <row r="27" spans="1:42" ht="24" customHeight="1" x14ac:dyDescent="0.15">
      <c r="A27" s="382"/>
      <c r="B27" s="383"/>
      <c r="C27" s="383"/>
      <c r="D27" s="384"/>
      <c r="E27" s="385"/>
      <c r="F27" s="386"/>
      <c r="G27" s="386"/>
      <c r="H27" s="386"/>
      <c r="I27" s="386"/>
      <c r="J27" s="386"/>
      <c r="K27" s="387"/>
      <c r="L27" s="377">
        <f t="shared" si="2"/>
        <v>0</v>
      </c>
      <c r="M27" s="377"/>
      <c r="N27" s="377"/>
      <c r="O27" s="377"/>
      <c r="P27" s="377"/>
      <c r="Q27" s="378"/>
      <c r="R27" s="378"/>
      <c r="S27" s="378"/>
      <c r="T27" s="378"/>
      <c r="U27" s="328">
        <f t="shared" si="1"/>
        <v>0</v>
      </c>
      <c r="V27" s="328"/>
      <c r="W27" s="328"/>
      <c r="X27" s="328"/>
      <c r="Y27" s="328"/>
      <c r="Z27" s="378"/>
      <c r="AA27" s="378"/>
      <c r="AB27" s="378"/>
      <c r="AC27" s="378"/>
      <c r="AD27" s="378"/>
      <c r="AE27" s="378"/>
      <c r="AF27" s="378"/>
      <c r="AG27" s="378"/>
      <c r="AH27" s="378"/>
      <c r="AI27" s="328">
        <f t="shared" si="0"/>
        <v>0</v>
      </c>
      <c r="AJ27" s="328"/>
      <c r="AK27" s="328"/>
      <c r="AL27" s="328"/>
      <c r="AM27" s="328"/>
    </row>
    <row r="28" spans="1:42" ht="22.5" customHeight="1" x14ac:dyDescent="0.15">
      <c r="A28" s="357" t="s">
        <v>43</v>
      </c>
      <c r="B28" s="358"/>
      <c r="C28" s="358"/>
      <c r="D28" s="358"/>
      <c r="E28" s="359"/>
      <c r="F28" s="359"/>
      <c r="G28" s="359"/>
      <c r="H28" s="359"/>
      <c r="I28" s="359"/>
      <c r="J28" s="359"/>
      <c r="K28" s="359"/>
      <c r="L28" s="328">
        <f>SUM(L19:P27)</f>
        <v>810000</v>
      </c>
      <c r="M28" s="328"/>
      <c r="N28" s="328"/>
      <c r="O28" s="328"/>
      <c r="P28" s="328"/>
      <c r="Q28" s="328">
        <f>SUM(Q19:T27)</f>
        <v>810000</v>
      </c>
      <c r="R28" s="328"/>
      <c r="S28" s="328"/>
      <c r="T28" s="328"/>
      <c r="U28" s="328">
        <f>SUM(U19:Y27)</f>
        <v>660000</v>
      </c>
      <c r="V28" s="328"/>
      <c r="W28" s="328"/>
      <c r="X28" s="328"/>
      <c r="Y28" s="328"/>
      <c r="Z28" s="328">
        <f>SUM(Z19:AC27)</f>
        <v>550000</v>
      </c>
      <c r="AA28" s="328"/>
      <c r="AB28" s="328"/>
      <c r="AC28" s="328"/>
      <c r="AD28" s="328">
        <f>SUM(AD19:AH27)</f>
        <v>0</v>
      </c>
      <c r="AE28" s="328"/>
      <c r="AF28" s="328"/>
      <c r="AG28" s="328"/>
      <c r="AH28" s="328"/>
      <c r="AI28" s="328">
        <f>SUM(AI19:AM27)</f>
        <v>150000</v>
      </c>
      <c r="AJ28" s="328"/>
      <c r="AK28" s="328"/>
      <c r="AL28" s="328"/>
      <c r="AM28" s="328"/>
    </row>
    <row r="29" spans="1:42" ht="22.5" customHeight="1" x14ac:dyDescent="0.15">
      <c r="A29" s="329" t="s">
        <v>250</v>
      </c>
      <c r="B29" s="329"/>
      <c r="C29" s="329"/>
      <c r="D29" s="329"/>
      <c r="E29" s="329"/>
      <c r="F29" s="329"/>
      <c r="G29" s="329"/>
      <c r="H29" s="329"/>
      <c r="I29" s="329"/>
      <c r="J29" s="329"/>
      <c r="K29" s="329"/>
      <c r="L29" s="329"/>
      <c r="M29" s="329"/>
      <c r="N29" s="329"/>
      <c r="O29" s="329"/>
      <c r="P29" s="329"/>
      <c r="Q29" s="329"/>
      <c r="R29" s="329"/>
      <c r="S29" s="329"/>
      <c r="T29" s="329"/>
      <c r="U29" s="329"/>
      <c r="V29" s="329"/>
      <c r="W29" s="329"/>
      <c r="X29" s="329"/>
      <c r="Y29" s="329"/>
      <c r="Z29" s="329"/>
      <c r="AA29" s="329"/>
      <c r="AB29" s="329"/>
      <c r="AC29" s="329"/>
      <c r="AD29" s="329"/>
      <c r="AE29" s="329"/>
      <c r="AF29" s="329"/>
      <c r="AG29" s="329"/>
      <c r="AH29" s="329"/>
      <c r="AI29" s="329"/>
      <c r="AJ29" s="329"/>
      <c r="AK29" s="329"/>
      <c r="AL29" s="329"/>
      <c r="AM29" s="329"/>
    </row>
    <row r="30" spans="1:42" ht="13.5" customHeight="1" thickBot="1" x14ac:dyDescent="0.2">
      <c r="A30" s="60"/>
      <c r="B30" s="60"/>
      <c r="C30" s="60"/>
      <c r="D30" s="60"/>
      <c r="E30" s="60"/>
      <c r="F30" s="21"/>
      <c r="G30" s="21"/>
      <c r="H30" s="21"/>
      <c r="I30" s="21"/>
      <c r="J30" s="2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row>
    <row r="31" spans="1:42" ht="24.75" customHeight="1" thickBot="1" x14ac:dyDescent="0.2">
      <c r="A31" s="347" t="s">
        <v>107</v>
      </c>
      <c r="B31" s="348"/>
      <c r="C31" s="348"/>
      <c r="D31" s="348"/>
      <c r="E31" s="348"/>
      <c r="F31" s="348"/>
      <c r="G31" s="348"/>
      <c r="H31" s="348"/>
      <c r="I31" s="348"/>
      <c r="J31" s="348"/>
      <c r="K31" s="348"/>
      <c r="L31" s="348"/>
      <c r="M31" s="348"/>
      <c r="N31" s="348"/>
      <c r="O31" s="348"/>
      <c r="P31" s="348"/>
      <c r="Q31" s="348"/>
      <c r="R31" s="348"/>
      <c r="S31" s="348"/>
      <c r="T31" s="348"/>
      <c r="U31" s="348"/>
      <c r="V31" s="348"/>
      <c r="W31" s="348"/>
      <c r="X31" s="348"/>
      <c r="Y31" s="348"/>
      <c r="Z31" s="348"/>
      <c r="AA31" s="348"/>
      <c r="AB31" s="348"/>
      <c r="AC31" s="348"/>
      <c r="AD31" s="348"/>
      <c r="AE31" s="348"/>
      <c r="AF31" s="348"/>
      <c r="AG31" s="348"/>
      <c r="AH31" s="348"/>
      <c r="AI31" s="348"/>
      <c r="AJ31" s="348"/>
      <c r="AK31" s="348"/>
      <c r="AL31" s="348"/>
      <c r="AM31" s="349"/>
      <c r="AP31" s="61" t="str">
        <f>IF(COUNTIF(A32:A36,"○")=5,"OK","NG")</f>
        <v>OK</v>
      </c>
    </row>
    <row r="32" spans="1:42" s="35" customFormat="1" ht="29.1" customHeight="1" x14ac:dyDescent="0.15">
      <c r="A32" s="136" t="s">
        <v>317</v>
      </c>
      <c r="B32" s="354" t="s">
        <v>316</v>
      </c>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355"/>
      <c r="AA32" s="355"/>
      <c r="AB32" s="355"/>
      <c r="AC32" s="355"/>
      <c r="AD32" s="355"/>
      <c r="AE32" s="355"/>
      <c r="AF32" s="355"/>
      <c r="AG32" s="355"/>
      <c r="AH32" s="355"/>
      <c r="AI32" s="355"/>
      <c r="AJ32" s="355"/>
      <c r="AK32" s="355"/>
      <c r="AL32" s="355"/>
      <c r="AM32" s="356"/>
      <c r="AP32" s="36"/>
    </row>
    <row r="33" spans="1:42" s="35" customFormat="1" ht="25.5" customHeight="1" x14ac:dyDescent="0.15">
      <c r="A33" s="22" t="s">
        <v>317</v>
      </c>
      <c r="B33" s="335" t="s">
        <v>189</v>
      </c>
      <c r="C33" s="336"/>
      <c r="D33" s="336"/>
      <c r="E33" s="336"/>
      <c r="F33" s="336"/>
      <c r="G33" s="336"/>
      <c r="H33" s="336"/>
      <c r="I33" s="336"/>
      <c r="J33" s="336"/>
      <c r="K33" s="336"/>
      <c r="L33" s="336"/>
      <c r="M33" s="336"/>
      <c r="N33" s="336"/>
      <c r="O33" s="336"/>
      <c r="P33" s="336"/>
      <c r="Q33" s="336"/>
      <c r="R33" s="336"/>
      <c r="S33" s="336"/>
      <c r="T33" s="336"/>
      <c r="U33" s="336"/>
      <c r="V33" s="336"/>
      <c r="W33" s="336"/>
      <c r="X33" s="336"/>
      <c r="Y33" s="336"/>
      <c r="Z33" s="336"/>
      <c r="AA33" s="336"/>
      <c r="AB33" s="336"/>
      <c r="AC33" s="336"/>
      <c r="AD33" s="336"/>
      <c r="AE33" s="336"/>
      <c r="AF33" s="336"/>
      <c r="AG33" s="336"/>
      <c r="AH33" s="336"/>
      <c r="AI33" s="336"/>
      <c r="AJ33" s="336"/>
      <c r="AK33" s="336"/>
      <c r="AL33" s="336"/>
      <c r="AM33" s="337"/>
      <c r="AP33" s="36"/>
    </row>
    <row r="34" spans="1:42" ht="42.75" customHeight="1" x14ac:dyDescent="0.15">
      <c r="A34" s="23" t="s">
        <v>317</v>
      </c>
      <c r="B34" s="338" t="s">
        <v>190</v>
      </c>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339"/>
      <c r="AB34" s="339"/>
      <c r="AC34" s="339"/>
      <c r="AD34" s="339"/>
      <c r="AE34" s="339"/>
      <c r="AF34" s="339"/>
      <c r="AG34" s="339"/>
      <c r="AH34" s="339"/>
      <c r="AI34" s="339"/>
      <c r="AJ34" s="339"/>
      <c r="AK34" s="339"/>
      <c r="AL34" s="339"/>
      <c r="AM34" s="340"/>
    </row>
    <row r="35" spans="1:42" ht="25.5" customHeight="1" x14ac:dyDescent="0.15">
      <c r="A35" s="25" t="s">
        <v>317</v>
      </c>
      <c r="B35" s="341" t="s">
        <v>112</v>
      </c>
      <c r="C35" s="342"/>
      <c r="D35" s="342"/>
      <c r="E35" s="342"/>
      <c r="F35" s="342"/>
      <c r="G35" s="342"/>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3"/>
    </row>
    <row r="36" spans="1:42" ht="26.25" customHeight="1" thickBot="1" x14ac:dyDescent="0.2">
      <c r="A36" s="24" t="s">
        <v>317</v>
      </c>
      <c r="B36" s="344" t="s">
        <v>183</v>
      </c>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1:42" ht="8.25" customHeight="1" x14ac:dyDescent="0.15">
      <c r="A37" s="62"/>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row>
    <row r="38" spans="1:42" ht="26.25" hidden="1" customHeight="1" x14ac:dyDescent="0.15">
      <c r="A38" s="64"/>
      <c r="B38" s="63"/>
      <c r="C38" s="63"/>
      <c r="D38" s="63"/>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row>
    <row r="39" spans="1:42" ht="26.25" hidden="1" customHeight="1" x14ac:dyDescent="0.15">
      <c r="A39" s="64"/>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row>
    <row r="40" spans="1:42" ht="26.25" hidden="1" customHeight="1" x14ac:dyDescent="0.15">
      <c r="A40" s="64"/>
      <c r="B40" s="6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row>
    <row r="41" spans="1:42" ht="26.25" hidden="1" customHeight="1" x14ac:dyDescent="0.15">
      <c r="A41" s="64"/>
      <c r="B41" s="63"/>
      <c r="C41" s="63"/>
      <c r="D41" s="63"/>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row>
    <row r="42" spans="1:42" ht="26.25" hidden="1" customHeight="1" x14ac:dyDescent="0.15">
      <c r="A42" s="64"/>
      <c r="B42" s="6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row>
    <row r="43" spans="1:42" ht="26.25" hidden="1" customHeight="1" x14ac:dyDescent="0.15">
      <c r="A43" s="64"/>
      <c r="B43" s="63"/>
      <c r="C43" s="63"/>
      <c r="D43" s="63"/>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row>
    <row r="44" spans="1:42" ht="26.25" hidden="1" customHeight="1" x14ac:dyDescent="0.15">
      <c r="A44" s="64"/>
      <c r="B44" s="63"/>
      <c r="C44" s="63"/>
      <c r="D44" s="63"/>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row>
    <row r="45" spans="1:42" ht="26.25" hidden="1" customHeight="1" x14ac:dyDescent="0.15">
      <c r="A45" s="64"/>
      <c r="B45" s="6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row>
    <row r="46" spans="1:42" ht="26.25" hidden="1" customHeight="1" x14ac:dyDescent="0.15">
      <c r="A46" s="64"/>
      <c r="B46" s="6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row>
    <row r="47" spans="1:42" ht="26.25" hidden="1" customHeight="1" x14ac:dyDescent="0.15">
      <c r="A47" s="64"/>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row>
    <row r="48" spans="1:42" ht="26.25" hidden="1" customHeight="1" x14ac:dyDescent="0.15">
      <c r="A48" s="64"/>
      <c r="B48" s="6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row>
    <row r="49" spans="1:39" ht="26.25" hidden="1" customHeight="1" x14ac:dyDescent="0.15">
      <c r="A49" s="64"/>
      <c r="B49" s="63"/>
      <c r="C49" s="63"/>
      <c r="D49" s="63"/>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row>
    <row r="50" spans="1:39" ht="26.25" hidden="1" customHeight="1" x14ac:dyDescent="0.15">
      <c r="A50" s="64"/>
      <c r="B50" s="63"/>
      <c r="C50" s="63"/>
      <c r="D50" s="63"/>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row>
    <row r="51" spans="1:39" ht="26.25" hidden="1" customHeight="1" x14ac:dyDescent="0.15">
      <c r="A51" s="64"/>
      <c r="B51" s="63"/>
      <c r="C51" s="63"/>
      <c r="D51" s="63"/>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row>
    <row r="52" spans="1:39" ht="26.25" hidden="1" customHeight="1" x14ac:dyDescent="0.15">
      <c r="A52" s="64"/>
      <c r="B52" s="63"/>
      <c r="C52" s="63"/>
      <c r="D52" s="63"/>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row>
    <row r="53" spans="1:39" ht="26.25" hidden="1" customHeight="1" x14ac:dyDescent="0.15">
      <c r="A53" s="64"/>
      <c r="B53" s="63"/>
      <c r="C53" s="63"/>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row>
    <row r="54" spans="1:39" ht="26.25" hidden="1" customHeight="1" x14ac:dyDescent="0.15">
      <c r="A54" s="64"/>
      <c r="B54" s="63"/>
      <c r="C54" s="63"/>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row>
    <row r="55" spans="1:39" ht="26.25" hidden="1" customHeight="1" x14ac:dyDescent="0.15">
      <c r="A55" s="64"/>
      <c r="B55" s="63"/>
      <c r="C55" s="63"/>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row>
    <row r="56" spans="1:39" ht="26.25" hidden="1" customHeight="1" x14ac:dyDescent="0.15">
      <c r="A56" s="64"/>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row>
    <row r="57" spans="1:39" ht="26.25" hidden="1" customHeight="1" x14ac:dyDescent="0.15">
      <c r="A57" s="64"/>
      <c r="B57" s="63"/>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row>
    <row r="58" spans="1:39" ht="26.25" hidden="1" customHeight="1" x14ac:dyDescent="0.15">
      <c r="A58" s="64"/>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row>
    <row r="59" spans="1:39" ht="26.25" hidden="1" customHeight="1" x14ac:dyDescent="0.15">
      <c r="A59" s="64"/>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row>
    <row r="60" spans="1:39" ht="26.25" hidden="1" customHeight="1" x14ac:dyDescent="0.15">
      <c r="A60" s="64"/>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row>
    <row r="61" spans="1:39" ht="26.25" hidden="1" customHeight="1" x14ac:dyDescent="0.15">
      <c r="A61" s="64"/>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row>
    <row r="62" spans="1:39" ht="26.25" hidden="1" customHeight="1" x14ac:dyDescent="0.15">
      <c r="A62" s="64"/>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row>
    <row r="63" spans="1:39" ht="26.25" hidden="1" customHeight="1" x14ac:dyDescent="0.15">
      <c r="A63" s="64"/>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row>
    <row r="64" spans="1:39" ht="26.25" hidden="1" customHeight="1" x14ac:dyDescent="0.15">
      <c r="A64" s="64"/>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row>
    <row r="65" spans="1:39" ht="26.25" hidden="1" customHeight="1" x14ac:dyDescent="0.15">
      <c r="A65" s="64"/>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row>
    <row r="66" spans="1:39" ht="26.25" hidden="1" customHeight="1" x14ac:dyDescent="0.15">
      <c r="A66" s="64"/>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row>
    <row r="67" spans="1:39" ht="26.25" hidden="1" customHeight="1" x14ac:dyDescent="0.15">
      <c r="A67" s="64"/>
      <c r="B67" s="63"/>
      <c r="C67" s="63"/>
      <c r="D67" s="6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row>
    <row r="68" spans="1:39" ht="26.25" hidden="1" customHeight="1" x14ac:dyDescent="0.15">
      <c r="A68" s="64"/>
      <c r="B68" s="63"/>
      <c r="C68" s="63"/>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row>
    <row r="69" spans="1:39" ht="26.25" hidden="1" customHeight="1" x14ac:dyDescent="0.15">
      <c r="A69" s="64"/>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row>
    <row r="70" spans="1:39" ht="26.25" hidden="1" customHeight="1" x14ac:dyDescent="0.15">
      <c r="A70" s="64"/>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row>
    <row r="71" spans="1:39" ht="26.25" hidden="1" customHeight="1" x14ac:dyDescent="0.15">
      <c r="A71" s="64"/>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row>
    <row r="72" spans="1:39" ht="26.25" hidden="1" customHeight="1" x14ac:dyDescent="0.15">
      <c r="A72" s="64"/>
      <c r="B72" s="63"/>
      <c r="C72" s="63"/>
      <c r="D72" s="63"/>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row>
    <row r="73" spans="1:39" ht="26.25" hidden="1" customHeight="1" x14ac:dyDescent="0.15">
      <c r="A73" s="64"/>
      <c r="B73" s="63"/>
      <c r="C73" s="63"/>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63"/>
      <c r="AE73" s="63"/>
      <c r="AF73" s="63"/>
      <c r="AG73" s="63"/>
      <c r="AH73" s="63"/>
      <c r="AI73" s="63"/>
      <c r="AJ73" s="63"/>
      <c r="AK73" s="63"/>
      <c r="AL73" s="63"/>
      <c r="AM73" s="63"/>
    </row>
    <row r="74" spans="1:39" ht="26.25" hidden="1" customHeight="1" x14ac:dyDescent="0.15">
      <c r="A74" s="64"/>
      <c r="B74" s="63"/>
      <c r="C74" s="63"/>
      <c r="D74" s="63"/>
      <c r="E74" s="63"/>
      <c r="F74" s="63"/>
      <c r="G74" s="63"/>
      <c r="H74" s="63"/>
      <c r="I74" s="63"/>
      <c r="J74" s="63"/>
      <c r="K74" s="63"/>
      <c r="L74" s="63"/>
      <c r="M74" s="63"/>
      <c r="N74" s="63"/>
      <c r="O74" s="63"/>
      <c r="P74" s="63"/>
      <c r="Q74" s="63"/>
      <c r="R74" s="63"/>
      <c r="S74" s="63"/>
      <c r="T74" s="63"/>
      <c r="U74" s="63"/>
      <c r="V74" s="63"/>
      <c r="W74" s="63"/>
      <c r="X74" s="63"/>
      <c r="Y74" s="63"/>
      <c r="Z74" s="63"/>
      <c r="AA74" s="63"/>
      <c r="AB74" s="63"/>
      <c r="AC74" s="63"/>
      <c r="AD74" s="63"/>
      <c r="AE74" s="63"/>
      <c r="AF74" s="63"/>
      <c r="AG74" s="63"/>
      <c r="AH74" s="63"/>
      <c r="AI74" s="63"/>
      <c r="AJ74" s="63"/>
      <c r="AK74" s="63"/>
      <c r="AL74" s="63"/>
      <c r="AM74" s="63"/>
    </row>
    <row r="75" spans="1:39" ht="26.25" hidden="1" customHeight="1" x14ac:dyDescent="0.15">
      <c r="A75" s="64"/>
      <c r="B75" s="63"/>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3"/>
      <c r="AE75" s="63"/>
      <c r="AF75" s="63"/>
      <c r="AG75" s="63"/>
      <c r="AH75" s="63"/>
      <c r="AI75" s="63"/>
      <c r="AJ75" s="63"/>
      <c r="AK75" s="63"/>
      <c r="AL75" s="63"/>
      <c r="AM75" s="63"/>
    </row>
    <row r="76" spans="1:39" ht="26.25" hidden="1" customHeight="1" x14ac:dyDescent="0.15">
      <c r="A76" s="64"/>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row>
    <row r="77" spans="1:39" ht="26.25" hidden="1" customHeight="1" x14ac:dyDescent="0.15">
      <c r="A77" s="64"/>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row>
    <row r="78" spans="1:39" ht="26.25" hidden="1" customHeight="1" x14ac:dyDescent="0.15">
      <c r="A78" s="64"/>
      <c r="B78" s="63"/>
      <c r="C78" s="63"/>
      <c r="D78" s="63"/>
      <c r="E78" s="63"/>
      <c r="F78" s="63"/>
      <c r="G78" s="63"/>
      <c r="H78" s="63"/>
      <c r="I78" s="63"/>
      <c r="J78" s="63"/>
      <c r="K78" s="63"/>
      <c r="L78" s="63"/>
      <c r="M78" s="63"/>
      <c r="N78" s="63"/>
      <c r="O78" s="63"/>
      <c r="P78" s="63"/>
      <c r="Q78" s="63"/>
      <c r="R78" s="63"/>
      <c r="S78" s="63"/>
      <c r="T78" s="63"/>
      <c r="U78" s="63"/>
      <c r="V78" s="63"/>
      <c r="W78" s="63"/>
      <c r="X78" s="63"/>
      <c r="Y78" s="63"/>
      <c r="Z78" s="63"/>
      <c r="AA78" s="63"/>
      <c r="AB78" s="63"/>
      <c r="AC78" s="63"/>
      <c r="AD78" s="63"/>
      <c r="AE78" s="63"/>
      <c r="AF78" s="63"/>
      <c r="AG78" s="63"/>
      <c r="AH78" s="63"/>
      <c r="AI78" s="63"/>
      <c r="AJ78" s="63"/>
      <c r="AK78" s="63"/>
      <c r="AL78" s="63"/>
      <c r="AM78" s="63"/>
    </row>
    <row r="79" spans="1:39" ht="26.25" hidden="1" customHeight="1" x14ac:dyDescent="0.15">
      <c r="A79" s="64"/>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row>
    <row r="80" spans="1:39" ht="26.25" hidden="1" customHeight="1" x14ac:dyDescent="0.15">
      <c r="A80" s="64"/>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row>
    <row r="81" spans="1:39" ht="26.25" hidden="1" customHeight="1" x14ac:dyDescent="0.15">
      <c r="A81" s="64"/>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row>
    <row r="82" spans="1:39" ht="26.25" hidden="1" customHeight="1" x14ac:dyDescent="0.15">
      <c r="A82" s="64"/>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row>
    <row r="83" spans="1:39" ht="26.25" hidden="1" customHeight="1" x14ac:dyDescent="0.15">
      <c r="A83" s="64"/>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row>
    <row r="84" spans="1:39" ht="26.25" hidden="1" customHeight="1" x14ac:dyDescent="0.15">
      <c r="A84" s="64"/>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row>
    <row r="85" spans="1:39" ht="26.25" hidden="1" customHeight="1" x14ac:dyDescent="0.15">
      <c r="A85" s="64"/>
      <c r="B85" s="63"/>
      <c r="C85" s="63"/>
      <c r="D85" s="63"/>
      <c r="E85" s="63"/>
      <c r="F85" s="63"/>
      <c r="G85" s="63"/>
      <c r="H85" s="63"/>
      <c r="I85" s="63"/>
      <c r="J85" s="63"/>
      <c r="K85" s="63"/>
      <c r="L85" s="63"/>
      <c r="M85" s="63"/>
      <c r="N85" s="63"/>
      <c r="O85" s="63"/>
      <c r="P85" s="63"/>
      <c r="Q85" s="63"/>
      <c r="R85" s="63"/>
      <c r="S85" s="63"/>
      <c r="T85" s="63"/>
      <c r="U85" s="63"/>
      <c r="V85" s="63"/>
      <c r="W85" s="63"/>
      <c r="X85" s="63"/>
      <c r="Y85" s="63"/>
      <c r="Z85" s="63"/>
      <c r="AA85" s="63"/>
      <c r="AB85" s="63"/>
      <c r="AC85" s="63"/>
      <c r="AD85" s="63"/>
      <c r="AE85" s="63"/>
      <c r="AF85" s="63"/>
      <c r="AG85" s="63"/>
      <c r="AH85" s="63"/>
      <c r="AI85" s="63"/>
      <c r="AJ85" s="63"/>
      <c r="AK85" s="63"/>
      <c r="AL85" s="63"/>
      <c r="AM85" s="63"/>
    </row>
    <row r="86" spans="1:39" ht="26.25" hidden="1" customHeight="1" x14ac:dyDescent="0.15">
      <c r="A86" s="64"/>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row>
    <row r="87" spans="1:39" ht="26.25" hidden="1" customHeight="1" x14ac:dyDescent="0.15">
      <c r="A87" s="64"/>
      <c r="B87" s="63"/>
      <c r="C87" s="63"/>
      <c r="D87" s="63"/>
      <c r="E87" s="63"/>
      <c r="F87" s="63"/>
      <c r="G87" s="63"/>
      <c r="H87" s="63"/>
      <c r="I87" s="63"/>
      <c r="J87" s="63"/>
      <c r="K87" s="63"/>
      <c r="L87" s="63"/>
      <c r="M87" s="63"/>
      <c r="N87" s="63"/>
      <c r="O87" s="63"/>
      <c r="P87" s="63"/>
      <c r="Q87" s="63"/>
      <c r="R87" s="63"/>
      <c r="S87" s="63"/>
      <c r="T87" s="63"/>
      <c r="U87" s="63"/>
      <c r="V87" s="63"/>
      <c r="W87" s="63"/>
      <c r="X87" s="63"/>
      <c r="Y87" s="63"/>
      <c r="Z87" s="63"/>
      <c r="AA87" s="63"/>
      <c r="AB87" s="63"/>
      <c r="AC87" s="63"/>
      <c r="AD87" s="63"/>
      <c r="AE87" s="63"/>
      <c r="AF87" s="63"/>
      <c r="AG87" s="63"/>
      <c r="AH87" s="63"/>
      <c r="AI87" s="63"/>
      <c r="AJ87" s="63"/>
      <c r="AK87" s="63"/>
      <c r="AL87" s="63"/>
      <c r="AM87" s="63"/>
    </row>
    <row r="88" spans="1:39" ht="26.25" hidden="1" customHeight="1" x14ac:dyDescent="0.15">
      <c r="A88" s="64"/>
      <c r="B88" s="63"/>
      <c r="C88" s="63"/>
      <c r="D88" s="63"/>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row>
    <row r="89" spans="1:39" ht="26.25" hidden="1" customHeight="1" x14ac:dyDescent="0.15">
      <c r="A89" s="64"/>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row>
    <row r="90" spans="1:39" ht="26.25" hidden="1" customHeight="1" x14ac:dyDescent="0.15">
      <c r="A90" s="64"/>
      <c r="B90" s="63"/>
      <c r="C90" s="63"/>
      <c r="D90" s="63"/>
      <c r="E90" s="63"/>
      <c r="F90" s="63"/>
      <c r="G90" s="63"/>
      <c r="H90" s="63"/>
      <c r="I90" s="63"/>
      <c r="J90" s="63"/>
      <c r="K90" s="63"/>
      <c r="L90" s="63"/>
      <c r="M90" s="63"/>
      <c r="N90" s="63"/>
      <c r="O90" s="63"/>
      <c r="P90" s="63"/>
      <c r="Q90" s="63"/>
      <c r="R90" s="63"/>
      <c r="S90" s="63"/>
      <c r="T90" s="63"/>
      <c r="U90" s="63"/>
      <c r="V90" s="63"/>
      <c r="W90" s="63"/>
      <c r="X90" s="63"/>
      <c r="Y90" s="63"/>
      <c r="Z90" s="63"/>
      <c r="AA90" s="63"/>
      <c r="AB90" s="63"/>
      <c r="AC90" s="63"/>
      <c r="AD90" s="63"/>
      <c r="AE90" s="63"/>
      <c r="AF90" s="63"/>
      <c r="AG90" s="63"/>
      <c r="AH90" s="63"/>
      <c r="AI90" s="63"/>
      <c r="AJ90" s="63"/>
      <c r="AK90" s="63"/>
      <c r="AL90" s="63"/>
      <c r="AM90" s="63"/>
    </row>
    <row r="91" spans="1:39" ht="26.25" hidden="1" customHeight="1" x14ac:dyDescent="0.15">
      <c r="A91" s="64"/>
      <c r="B91" s="63"/>
      <c r="C91" s="63"/>
      <c r="D91" s="63"/>
      <c r="E91" s="63"/>
      <c r="F91" s="63"/>
      <c r="G91" s="63"/>
      <c r="H91" s="63"/>
      <c r="I91" s="63"/>
      <c r="J91" s="63"/>
      <c r="K91" s="63"/>
      <c r="L91" s="63"/>
      <c r="M91" s="63"/>
      <c r="N91" s="63"/>
      <c r="O91" s="63"/>
      <c r="P91" s="63"/>
      <c r="Q91" s="63"/>
      <c r="R91" s="63"/>
      <c r="S91" s="63"/>
      <c r="T91" s="63"/>
      <c r="U91" s="63"/>
      <c r="V91" s="63"/>
      <c r="W91" s="63"/>
      <c r="X91" s="63"/>
      <c r="Y91" s="63"/>
      <c r="Z91" s="63"/>
      <c r="AA91" s="63"/>
      <c r="AB91" s="63"/>
      <c r="AC91" s="63"/>
      <c r="AD91" s="63"/>
      <c r="AE91" s="63"/>
      <c r="AF91" s="63"/>
      <c r="AG91" s="63"/>
      <c r="AH91" s="63"/>
      <c r="AI91" s="63"/>
      <c r="AJ91" s="63"/>
      <c r="AK91" s="63"/>
      <c r="AL91" s="63"/>
      <c r="AM91" s="63"/>
    </row>
    <row r="92" spans="1:39" ht="26.25" hidden="1" customHeight="1" x14ac:dyDescent="0.15">
      <c r="A92" s="64"/>
      <c r="B92" s="63"/>
      <c r="C92" s="63"/>
      <c r="D92" s="63"/>
      <c r="E92" s="63"/>
      <c r="F92" s="63"/>
      <c r="G92" s="63"/>
      <c r="H92" s="63"/>
      <c r="I92" s="63"/>
      <c r="J92" s="63"/>
      <c r="K92" s="63"/>
      <c r="L92" s="63"/>
      <c r="M92" s="63"/>
      <c r="N92" s="63"/>
      <c r="O92" s="63"/>
      <c r="P92" s="63"/>
      <c r="Q92" s="63"/>
      <c r="R92" s="63"/>
      <c r="S92" s="63"/>
      <c r="T92" s="63"/>
      <c r="U92" s="63"/>
      <c r="V92" s="63"/>
      <c r="W92" s="63"/>
      <c r="X92" s="63"/>
      <c r="Y92" s="63"/>
      <c r="Z92" s="63"/>
      <c r="AA92" s="63"/>
      <c r="AB92" s="63"/>
      <c r="AC92" s="63"/>
      <c r="AD92" s="63"/>
      <c r="AE92" s="63"/>
      <c r="AF92" s="63"/>
      <c r="AG92" s="63"/>
      <c r="AH92" s="63"/>
      <c r="AI92" s="63"/>
      <c r="AJ92" s="63"/>
      <c r="AK92" s="63"/>
      <c r="AL92" s="63"/>
      <c r="AM92" s="63"/>
    </row>
    <row r="93" spans="1:39" ht="26.25" hidden="1" customHeight="1" x14ac:dyDescent="0.15">
      <c r="A93" s="64"/>
      <c r="B93" s="63"/>
      <c r="C93" s="63"/>
      <c r="D93" s="63"/>
      <c r="E93" s="63"/>
      <c r="F93" s="63"/>
      <c r="G93" s="63"/>
      <c r="H93" s="63"/>
      <c r="I93" s="63"/>
      <c r="J93" s="63"/>
      <c r="K93" s="63"/>
      <c r="L93" s="63"/>
      <c r="M93" s="63"/>
      <c r="N93" s="63"/>
      <c r="O93" s="63"/>
      <c r="P93" s="63"/>
      <c r="Q93" s="63"/>
      <c r="R93" s="63"/>
      <c r="S93" s="63"/>
      <c r="T93" s="63"/>
      <c r="U93" s="63"/>
      <c r="V93" s="63"/>
      <c r="W93" s="63"/>
      <c r="X93" s="63"/>
      <c r="Y93" s="63"/>
      <c r="Z93" s="63"/>
      <c r="AA93" s="63"/>
      <c r="AB93" s="63"/>
      <c r="AC93" s="63"/>
      <c r="AD93" s="63"/>
      <c r="AE93" s="63"/>
      <c r="AF93" s="63"/>
      <c r="AG93" s="63"/>
      <c r="AH93" s="63"/>
      <c r="AI93" s="63"/>
      <c r="AJ93" s="63"/>
      <c r="AK93" s="63"/>
      <c r="AL93" s="63"/>
      <c r="AM93" s="63"/>
    </row>
    <row r="94" spans="1:39" ht="26.25" hidden="1" customHeight="1" x14ac:dyDescent="0.15">
      <c r="A94" s="64"/>
      <c r="B94" s="63"/>
      <c r="C94" s="63"/>
      <c r="D94" s="63"/>
      <c r="E94" s="63"/>
      <c r="F94" s="63"/>
      <c r="G94" s="63"/>
      <c r="H94" s="63"/>
      <c r="I94" s="63"/>
      <c r="J94" s="63"/>
      <c r="K94" s="63"/>
      <c r="L94" s="63"/>
      <c r="M94" s="63"/>
      <c r="N94" s="63"/>
      <c r="O94" s="63"/>
      <c r="P94" s="63"/>
      <c r="Q94" s="63"/>
      <c r="R94" s="63"/>
      <c r="S94" s="63"/>
      <c r="T94" s="63"/>
      <c r="U94" s="63"/>
      <c r="V94" s="63"/>
      <c r="W94" s="63"/>
      <c r="X94" s="63"/>
      <c r="Y94" s="63"/>
      <c r="Z94" s="63"/>
      <c r="AA94" s="63"/>
      <c r="AB94" s="63"/>
      <c r="AC94" s="63"/>
      <c r="AD94" s="63"/>
      <c r="AE94" s="63"/>
      <c r="AF94" s="63"/>
      <c r="AG94" s="63"/>
      <c r="AH94" s="63"/>
      <c r="AI94" s="63"/>
      <c r="AJ94" s="63"/>
      <c r="AK94" s="63"/>
      <c r="AL94" s="63"/>
      <c r="AM94" s="63"/>
    </row>
    <row r="95" spans="1:39" ht="26.25" hidden="1" customHeight="1" x14ac:dyDescent="0.15">
      <c r="A95" s="64"/>
      <c r="B95" s="63"/>
      <c r="C95" s="63"/>
      <c r="D95" s="63"/>
      <c r="E95" s="63"/>
      <c r="F95" s="63"/>
      <c r="G95" s="63"/>
      <c r="H95" s="63"/>
      <c r="I95" s="63"/>
      <c r="J95" s="63"/>
      <c r="K95" s="63"/>
      <c r="L95" s="63"/>
      <c r="M95" s="63"/>
      <c r="N95" s="63"/>
      <c r="O95" s="63"/>
      <c r="P95" s="63"/>
      <c r="Q95" s="63"/>
      <c r="R95" s="63"/>
      <c r="S95" s="63"/>
      <c r="T95" s="63"/>
      <c r="U95" s="63"/>
      <c r="V95" s="63"/>
      <c r="W95" s="63"/>
      <c r="X95" s="63"/>
      <c r="Y95" s="63"/>
      <c r="Z95" s="63"/>
      <c r="AA95" s="63"/>
      <c r="AB95" s="63"/>
      <c r="AC95" s="63"/>
      <c r="AD95" s="63"/>
      <c r="AE95" s="63"/>
      <c r="AF95" s="63"/>
      <c r="AG95" s="63"/>
      <c r="AH95" s="63"/>
      <c r="AI95" s="63"/>
      <c r="AJ95" s="63"/>
      <c r="AK95" s="63"/>
      <c r="AL95" s="63"/>
      <c r="AM95" s="63"/>
    </row>
    <row r="96" spans="1:39" ht="26.25" hidden="1" customHeight="1" x14ac:dyDescent="0.15">
      <c r="A96" s="64"/>
      <c r="B96" s="63"/>
      <c r="C96" s="63"/>
      <c r="D96" s="63"/>
      <c r="E96" s="63"/>
      <c r="F96" s="63"/>
      <c r="G96" s="63"/>
      <c r="H96" s="63"/>
      <c r="I96" s="63"/>
      <c r="J96" s="63"/>
      <c r="K96" s="63"/>
      <c r="L96" s="63"/>
      <c r="M96" s="63"/>
      <c r="N96" s="63"/>
      <c r="O96" s="63"/>
      <c r="P96" s="63"/>
      <c r="Q96" s="63"/>
      <c r="R96" s="63"/>
      <c r="S96" s="63"/>
      <c r="T96" s="63"/>
      <c r="U96" s="63"/>
      <c r="V96" s="63"/>
      <c r="W96" s="63"/>
      <c r="X96" s="63"/>
      <c r="Y96" s="63"/>
      <c r="Z96" s="63"/>
      <c r="AA96" s="63"/>
      <c r="AB96" s="63"/>
      <c r="AC96" s="63"/>
      <c r="AD96" s="63"/>
      <c r="AE96" s="63"/>
      <c r="AF96" s="63"/>
      <c r="AG96" s="63"/>
      <c r="AH96" s="63"/>
      <c r="AI96" s="63"/>
      <c r="AJ96" s="63"/>
      <c r="AK96" s="63"/>
      <c r="AL96" s="63"/>
      <c r="AM96" s="63"/>
    </row>
    <row r="97" spans="1:43" ht="26.25" hidden="1" customHeight="1" x14ac:dyDescent="0.15">
      <c r="A97" s="64"/>
      <c r="B97" s="63"/>
      <c r="C97" s="63"/>
      <c r="D97" s="63"/>
      <c r="E97" s="63"/>
      <c r="F97" s="63"/>
      <c r="G97" s="63"/>
      <c r="H97" s="63"/>
      <c r="I97" s="63"/>
      <c r="J97" s="63"/>
      <c r="K97" s="63"/>
      <c r="L97" s="63"/>
      <c r="M97" s="63"/>
      <c r="N97" s="63"/>
      <c r="O97" s="63"/>
      <c r="P97" s="63"/>
      <c r="Q97" s="63"/>
      <c r="R97" s="63"/>
      <c r="S97" s="63"/>
      <c r="T97" s="63"/>
      <c r="U97" s="63"/>
      <c r="V97" s="63"/>
      <c r="W97" s="63"/>
      <c r="X97" s="63"/>
      <c r="Y97" s="63"/>
      <c r="Z97" s="63"/>
      <c r="AA97" s="63"/>
      <c r="AB97" s="63"/>
      <c r="AC97" s="63"/>
      <c r="AD97" s="63"/>
      <c r="AE97" s="63"/>
      <c r="AF97" s="63"/>
      <c r="AG97" s="63"/>
      <c r="AH97" s="63"/>
      <c r="AI97" s="63"/>
      <c r="AJ97" s="63"/>
      <c r="AK97" s="63"/>
      <c r="AL97" s="63"/>
      <c r="AM97" s="63"/>
    </row>
    <row r="98" spans="1:43" ht="26.25" hidden="1" customHeight="1" x14ac:dyDescent="0.15">
      <c r="A98" s="64"/>
      <c r="B98" s="63"/>
      <c r="C98" s="63"/>
      <c r="D98" s="63"/>
      <c r="E98" s="63"/>
      <c r="F98" s="63"/>
      <c r="G98" s="63"/>
      <c r="H98" s="63"/>
      <c r="I98" s="63"/>
      <c r="J98" s="63"/>
      <c r="K98" s="63"/>
      <c r="L98" s="63"/>
      <c r="M98" s="63"/>
      <c r="N98" s="63"/>
      <c r="O98" s="63"/>
      <c r="P98" s="63"/>
      <c r="Q98" s="63"/>
      <c r="R98" s="63"/>
      <c r="S98" s="63"/>
      <c r="T98" s="63"/>
      <c r="U98" s="63"/>
      <c r="V98" s="63"/>
      <c r="W98" s="63"/>
      <c r="X98" s="63"/>
      <c r="Y98" s="63"/>
      <c r="Z98" s="63"/>
      <c r="AA98" s="63"/>
      <c r="AB98" s="63"/>
      <c r="AC98" s="63"/>
      <c r="AD98" s="63"/>
      <c r="AE98" s="63"/>
      <c r="AF98" s="63"/>
      <c r="AG98" s="63"/>
      <c r="AH98" s="63"/>
      <c r="AI98" s="63"/>
      <c r="AJ98" s="63"/>
      <c r="AK98" s="63"/>
      <c r="AL98" s="63"/>
      <c r="AM98" s="63"/>
    </row>
    <row r="99" spans="1:43" ht="26.25" hidden="1" customHeight="1" x14ac:dyDescent="0.15">
      <c r="A99" s="64"/>
      <c r="B99" s="63"/>
      <c r="C99" s="63"/>
      <c r="D99" s="63"/>
      <c r="E99" s="63"/>
      <c r="F99" s="63"/>
      <c r="G99" s="63"/>
      <c r="H99" s="63"/>
      <c r="I99" s="63"/>
      <c r="J99" s="63"/>
      <c r="K99" s="63"/>
      <c r="L99" s="63"/>
      <c r="M99" s="63"/>
      <c r="N99" s="63"/>
      <c r="O99" s="63"/>
      <c r="P99" s="63"/>
      <c r="Q99" s="63"/>
      <c r="R99" s="63"/>
      <c r="S99" s="63"/>
      <c r="T99" s="63"/>
      <c r="U99" s="63"/>
      <c r="V99" s="63"/>
      <c r="W99" s="63"/>
      <c r="X99" s="63"/>
      <c r="Y99" s="63"/>
      <c r="Z99" s="63"/>
      <c r="AA99" s="63"/>
      <c r="AB99" s="63"/>
      <c r="AC99" s="63"/>
      <c r="AD99" s="63"/>
      <c r="AE99" s="63"/>
      <c r="AF99" s="63"/>
      <c r="AG99" s="63"/>
      <c r="AH99" s="63"/>
      <c r="AI99" s="63"/>
      <c r="AJ99" s="63"/>
      <c r="AK99" s="63"/>
      <c r="AL99" s="63"/>
      <c r="AM99" s="63"/>
    </row>
    <row r="100" spans="1:43" ht="26.25" hidden="1" customHeight="1" x14ac:dyDescent="0.15">
      <c r="A100" s="64"/>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P100" s="31" t="str">
        <f>IF(COUNTIF(A105:A106,"○")=2,"国保連へ申請","都道府県へ直接申請")</f>
        <v>都道府県へ直接申請</v>
      </c>
    </row>
    <row r="101" spans="1:43" ht="24.75" hidden="1" customHeight="1" x14ac:dyDescent="0.15">
      <c r="AP101" s="65" t="str">
        <f>IF(COUNTIF(A105:A106,"○")=2,"国保連へ申請","都道府県へ直接申請")</f>
        <v>都道府県へ直接申請</v>
      </c>
      <c r="AQ101" s="66"/>
    </row>
    <row r="102" spans="1:43" ht="25.5" hidden="1" customHeight="1" x14ac:dyDescent="0.15"/>
    <row r="103" spans="1:43" ht="25.5" hidden="1" customHeight="1" thickBot="1" x14ac:dyDescent="0.2"/>
    <row r="104" spans="1:43" ht="20.25" hidden="1" customHeight="1" thickBot="1" x14ac:dyDescent="0.2">
      <c r="A104" s="347" t="s">
        <v>108</v>
      </c>
      <c r="B104" s="348"/>
      <c r="C104" s="348"/>
      <c r="D104" s="348"/>
      <c r="E104" s="348"/>
      <c r="F104" s="348"/>
      <c r="G104" s="348"/>
      <c r="H104" s="348"/>
      <c r="I104" s="348"/>
      <c r="J104" s="348"/>
      <c r="K104" s="348"/>
      <c r="L104" s="348"/>
      <c r="M104" s="348"/>
      <c r="N104" s="348"/>
      <c r="O104" s="348"/>
      <c r="P104" s="348"/>
      <c r="Q104" s="348"/>
      <c r="R104" s="348"/>
      <c r="S104" s="348"/>
      <c r="T104" s="348"/>
      <c r="U104" s="348"/>
      <c r="V104" s="348"/>
      <c r="W104" s="348"/>
      <c r="X104" s="348"/>
      <c r="Y104" s="348"/>
      <c r="Z104" s="348"/>
      <c r="AA104" s="348"/>
      <c r="AB104" s="348"/>
      <c r="AC104" s="348"/>
      <c r="AD104" s="348"/>
      <c r="AE104" s="348"/>
      <c r="AF104" s="348"/>
      <c r="AG104" s="348"/>
      <c r="AH104" s="348"/>
      <c r="AI104" s="348"/>
      <c r="AJ104" s="348"/>
      <c r="AK104" s="348"/>
      <c r="AL104" s="348"/>
      <c r="AM104" s="349"/>
      <c r="AP104" s="65" t="str">
        <f>IF(AND(AH15&gt;=1000,AP31="OK",AP101="国保連へ申請"),"国保連へ申請",IF(AND(AP31="NG",AP101="都道府県へ直接申請"),"申請できません",IF(AND(AH15&gt;=1000,AP31="OK",AP101="都道府県へ直接申請"),"都道府県へ直接申請",IF(AND(AP31="NG",AP101="OK"),"申請できません",IF(AND(AP31="NG",AP101="国保連へ申請"),"申請できません",IF(AND(AP31="OK",AP101="国保連へ申請"),"申請できません",IF(AND(AP31="OK",AP101="都道府県へ直接申請"),"申請できません")))))))</f>
        <v>都道府県へ直接申請</v>
      </c>
      <c r="AQ104" s="67"/>
    </row>
    <row r="105" spans="1:43" ht="13.5" hidden="1" customHeight="1" thickBot="1" x14ac:dyDescent="0.2">
      <c r="A105" s="68"/>
      <c r="B105" s="350" t="s">
        <v>113</v>
      </c>
      <c r="C105" s="350"/>
      <c r="D105" s="350"/>
      <c r="E105" s="350"/>
      <c r="F105" s="350"/>
      <c r="G105" s="350"/>
      <c r="H105" s="350"/>
      <c r="I105" s="350"/>
      <c r="J105" s="350"/>
      <c r="K105" s="350"/>
      <c r="L105" s="350"/>
      <c r="M105" s="350"/>
      <c r="N105" s="350"/>
      <c r="O105" s="350"/>
      <c r="P105" s="350"/>
      <c r="Q105" s="350"/>
      <c r="R105" s="350"/>
      <c r="S105" s="350"/>
      <c r="T105" s="350"/>
      <c r="U105" s="350"/>
      <c r="V105" s="350"/>
      <c r="W105" s="351"/>
      <c r="X105" s="352" t="s">
        <v>129</v>
      </c>
      <c r="Y105" s="352"/>
      <c r="Z105" s="352"/>
      <c r="AA105" s="352"/>
      <c r="AB105" s="352"/>
      <c r="AC105" s="352"/>
      <c r="AD105" s="352"/>
      <c r="AE105" s="352"/>
      <c r="AF105" s="352"/>
      <c r="AG105" s="352"/>
      <c r="AH105" s="352"/>
      <c r="AI105" s="352"/>
      <c r="AJ105" s="352"/>
      <c r="AK105" s="352"/>
      <c r="AL105" s="352"/>
      <c r="AM105" s="353"/>
    </row>
    <row r="106" spans="1:43" ht="13.5" hidden="1" customHeight="1" thickBot="1" x14ac:dyDescent="0.2">
      <c r="A106" s="68"/>
      <c r="B106" s="330" t="s">
        <v>114</v>
      </c>
      <c r="C106" s="330"/>
      <c r="D106" s="330"/>
      <c r="E106" s="331"/>
      <c r="F106" s="330"/>
      <c r="G106" s="330"/>
      <c r="H106" s="330"/>
      <c r="I106" s="330"/>
      <c r="J106" s="330"/>
      <c r="K106" s="330"/>
      <c r="L106" s="330"/>
      <c r="M106" s="330"/>
      <c r="N106" s="330"/>
      <c r="O106" s="330"/>
      <c r="P106" s="330"/>
      <c r="Q106" s="330"/>
      <c r="R106" s="330"/>
      <c r="S106" s="330"/>
      <c r="T106" s="330"/>
      <c r="U106" s="330"/>
      <c r="V106" s="330"/>
      <c r="W106" s="332"/>
      <c r="X106" s="333" t="s">
        <v>106</v>
      </c>
      <c r="Y106" s="333"/>
      <c r="Z106" s="333"/>
      <c r="AA106" s="333"/>
      <c r="AB106" s="333"/>
      <c r="AC106" s="333"/>
      <c r="AD106" s="333"/>
      <c r="AE106" s="333"/>
      <c r="AF106" s="333"/>
      <c r="AG106" s="333"/>
      <c r="AH106" s="333"/>
      <c r="AI106" s="333"/>
      <c r="AJ106" s="333"/>
      <c r="AK106" s="333"/>
      <c r="AL106" s="333"/>
      <c r="AM106" s="334"/>
    </row>
    <row r="107" spans="1:43" s="69" customFormat="1" ht="18.75" hidden="1" customHeight="1" x14ac:dyDescent="0.15">
      <c r="C107" s="40" t="s">
        <v>84</v>
      </c>
      <c r="AP107" s="40"/>
    </row>
    <row r="108" spans="1:43" s="69" customFormat="1" ht="18.75" hidden="1" customHeight="1" x14ac:dyDescent="0.15">
      <c r="A108" s="69">
        <v>1</v>
      </c>
      <c r="B108" s="70" t="s">
        <v>54</v>
      </c>
      <c r="C108" s="71">
        <v>10000</v>
      </c>
      <c r="D108" s="69" t="s">
        <v>55</v>
      </c>
      <c r="E108" s="72">
        <v>1</v>
      </c>
      <c r="H108" s="69" t="s">
        <v>167</v>
      </c>
      <c r="AP108" s="40"/>
    </row>
    <row r="109" spans="1:43" s="69" customFormat="1" ht="18.75" hidden="1" customHeight="1" x14ac:dyDescent="0.15">
      <c r="A109" s="69">
        <v>2</v>
      </c>
      <c r="B109" s="70" t="s">
        <v>56</v>
      </c>
      <c r="C109" s="71">
        <v>15000</v>
      </c>
      <c r="D109" s="69" t="s">
        <v>55</v>
      </c>
      <c r="E109" s="72">
        <v>2</v>
      </c>
      <c r="H109" s="69" t="s">
        <v>168</v>
      </c>
      <c r="AP109" s="40"/>
    </row>
    <row r="110" spans="1:43" s="69" customFormat="1" ht="18.75" hidden="1" customHeight="1" x14ac:dyDescent="0.15">
      <c r="A110" s="69">
        <v>3</v>
      </c>
      <c r="B110" s="70" t="s">
        <v>57</v>
      </c>
      <c r="C110" s="71">
        <v>20000</v>
      </c>
      <c r="D110" s="69" t="s">
        <v>55</v>
      </c>
      <c r="E110" s="72">
        <v>3</v>
      </c>
      <c r="H110" s="69" t="s">
        <v>169</v>
      </c>
      <c r="AP110" s="40"/>
    </row>
    <row r="111" spans="1:43" s="69" customFormat="1" ht="18.75" hidden="1" customHeight="1" x14ac:dyDescent="0.15">
      <c r="A111" s="69">
        <v>4</v>
      </c>
      <c r="B111" s="70" t="s">
        <v>58</v>
      </c>
      <c r="C111" s="71">
        <v>10000</v>
      </c>
      <c r="D111" s="69" t="s">
        <v>55</v>
      </c>
      <c r="E111" s="72">
        <v>4</v>
      </c>
      <c r="H111" s="69" t="s">
        <v>170</v>
      </c>
      <c r="AP111" s="40"/>
    </row>
    <row r="112" spans="1:43" s="69" customFormat="1" ht="18.75" hidden="1" customHeight="1" x14ac:dyDescent="0.15">
      <c r="A112" s="69">
        <v>5</v>
      </c>
      <c r="B112" s="70" t="s">
        <v>18</v>
      </c>
      <c r="C112" s="71">
        <v>10000</v>
      </c>
      <c r="D112" s="69" t="s">
        <v>55</v>
      </c>
      <c r="E112" s="72">
        <v>5</v>
      </c>
      <c r="H112" s="69" t="s">
        <v>171</v>
      </c>
      <c r="AP112" s="40"/>
    </row>
    <row r="113" spans="1:42" s="69" customFormat="1" ht="18.75" hidden="1" customHeight="1" x14ac:dyDescent="0.15">
      <c r="A113" s="69">
        <v>6</v>
      </c>
      <c r="B113" s="70" t="s">
        <v>59</v>
      </c>
      <c r="C113" s="71">
        <v>10000</v>
      </c>
      <c r="D113" s="69" t="s">
        <v>55</v>
      </c>
      <c r="E113" s="72">
        <v>6</v>
      </c>
      <c r="H113" s="69" t="s">
        <v>172</v>
      </c>
      <c r="AP113" s="40"/>
    </row>
    <row r="114" spans="1:42" s="69" customFormat="1" ht="18.75" hidden="1" customHeight="1" x14ac:dyDescent="0.15">
      <c r="A114" s="69">
        <v>7</v>
      </c>
      <c r="B114" s="70" t="s">
        <v>60</v>
      </c>
      <c r="C114" s="71">
        <v>15000</v>
      </c>
      <c r="D114" s="69" t="s">
        <v>55</v>
      </c>
      <c r="E114" s="72">
        <v>7</v>
      </c>
      <c r="H114" s="69" t="s">
        <v>173</v>
      </c>
      <c r="AP114" s="40"/>
    </row>
    <row r="115" spans="1:42" s="69" customFormat="1" ht="18.75" hidden="1" customHeight="1" x14ac:dyDescent="0.15">
      <c r="A115" s="69">
        <v>8</v>
      </c>
      <c r="B115" s="70" t="s">
        <v>61</v>
      </c>
      <c r="C115" s="71">
        <v>20000</v>
      </c>
      <c r="D115" s="69" t="s">
        <v>55</v>
      </c>
      <c r="E115" s="72">
        <v>8</v>
      </c>
      <c r="H115" s="69" t="s">
        <v>174</v>
      </c>
      <c r="AP115" s="40"/>
    </row>
    <row r="116" spans="1:42" s="69" customFormat="1" ht="18.75" hidden="1" customHeight="1" x14ac:dyDescent="0.15">
      <c r="A116" s="69">
        <v>9</v>
      </c>
      <c r="B116" s="70" t="s">
        <v>31</v>
      </c>
      <c r="C116" s="71">
        <v>10000</v>
      </c>
      <c r="D116" s="69" t="s">
        <v>55</v>
      </c>
      <c r="E116" s="72">
        <v>9</v>
      </c>
      <c r="H116" s="69" t="s">
        <v>151</v>
      </c>
      <c r="AP116" s="40"/>
    </row>
    <row r="117" spans="1:42" s="69" customFormat="1" ht="18.75" hidden="1" customHeight="1" x14ac:dyDescent="0.15">
      <c r="A117" s="69">
        <v>10</v>
      </c>
      <c r="B117" s="70" t="s">
        <v>85</v>
      </c>
      <c r="C117" s="71">
        <v>5000</v>
      </c>
      <c r="D117" s="69" t="s">
        <v>55</v>
      </c>
      <c r="E117" s="72">
        <v>10</v>
      </c>
      <c r="H117" s="69" t="s">
        <v>152</v>
      </c>
      <c r="AP117" s="40"/>
    </row>
    <row r="118" spans="1:42" s="69" customFormat="1" ht="18.75" hidden="1" customHeight="1" x14ac:dyDescent="0.15">
      <c r="A118" s="69">
        <v>11</v>
      </c>
      <c r="B118" s="69" t="s">
        <v>86</v>
      </c>
      <c r="C118" s="71">
        <v>10000</v>
      </c>
      <c r="D118" s="69" t="s">
        <v>55</v>
      </c>
      <c r="E118" s="72">
        <v>11</v>
      </c>
      <c r="H118" s="30" t="s">
        <v>150</v>
      </c>
      <c r="AP118" s="40"/>
    </row>
    <row r="119" spans="1:42" s="69" customFormat="1" ht="18.75" hidden="1" customHeight="1" x14ac:dyDescent="0.15">
      <c r="A119" s="69">
        <v>12</v>
      </c>
      <c r="B119" s="69" t="s">
        <v>64</v>
      </c>
      <c r="C119" s="71">
        <v>10000</v>
      </c>
      <c r="D119" s="69" t="s">
        <v>55</v>
      </c>
      <c r="E119" s="72">
        <v>12</v>
      </c>
      <c r="AP119" s="40"/>
    </row>
    <row r="120" spans="1:42" s="69" customFormat="1" ht="18.75" hidden="1" customHeight="1" x14ac:dyDescent="0.15">
      <c r="A120" s="69">
        <v>13</v>
      </c>
      <c r="B120" s="69" t="s">
        <v>65</v>
      </c>
      <c r="C120" s="71">
        <v>15000</v>
      </c>
      <c r="D120" s="69" t="s">
        <v>55</v>
      </c>
      <c r="E120" s="72">
        <v>13</v>
      </c>
      <c r="AP120" s="40"/>
    </row>
    <row r="121" spans="1:42" s="69" customFormat="1" ht="18.75" hidden="1" customHeight="1" x14ac:dyDescent="0.15">
      <c r="A121" s="69">
        <v>14</v>
      </c>
      <c r="B121" s="69" t="s">
        <v>66</v>
      </c>
      <c r="C121" s="71">
        <v>20000</v>
      </c>
      <c r="D121" s="69" t="s">
        <v>55</v>
      </c>
      <c r="E121" s="72">
        <v>14</v>
      </c>
      <c r="AP121" s="40"/>
    </row>
    <row r="122" spans="1:42" s="69" customFormat="1" ht="18.75" hidden="1" customHeight="1" x14ac:dyDescent="0.15">
      <c r="A122" s="69">
        <v>15</v>
      </c>
      <c r="B122" s="69" t="s">
        <v>19</v>
      </c>
      <c r="C122" s="71">
        <v>10000</v>
      </c>
      <c r="D122" s="69" t="s">
        <v>55</v>
      </c>
      <c r="E122" s="72">
        <v>15</v>
      </c>
      <c r="AP122" s="40"/>
    </row>
    <row r="123" spans="1:42" s="69" customFormat="1" ht="18.75" hidden="1" customHeight="1" x14ac:dyDescent="0.15">
      <c r="A123" s="69">
        <v>16</v>
      </c>
      <c r="B123" s="69" t="s">
        <v>20</v>
      </c>
      <c r="C123" s="71">
        <v>10000</v>
      </c>
      <c r="D123" s="69" t="s">
        <v>55</v>
      </c>
      <c r="E123" s="72">
        <v>16</v>
      </c>
      <c r="AP123" s="40"/>
    </row>
    <row r="124" spans="1:42" s="69" customFormat="1" ht="18.75" hidden="1" customHeight="1" x14ac:dyDescent="0.15">
      <c r="A124" s="69">
        <v>17</v>
      </c>
      <c r="B124" s="69" t="s">
        <v>21</v>
      </c>
      <c r="C124" s="71">
        <v>5000</v>
      </c>
      <c r="D124" s="69" t="s">
        <v>55</v>
      </c>
      <c r="E124" s="72">
        <v>17</v>
      </c>
      <c r="AP124" s="40"/>
    </row>
    <row r="125" spans="1:42" s="69" customFormat="1" ht="18.75" hidden="1" customHeight="1" x14ac:dyDescent="0.15">
      <c r="A125" s="69">
        <v>18</v>
      </c>
      <c r="B125" s="69" t="s">
        <v>22</v>
      </c>
      <c r="C125" s="71">
        <v>10000</v>
      </c>
      <c r="D125" s="69" t="s">
        <v>55</v>
      </c>
      <c r="E125" s="72">
        <v>18</v>
      </c>
      <c r="AP125" s="40"/>
    </row>
    <row r="126" spans="1:42" s="69" customFormat="1" ht="18.75" hidden="1" customHeight="1" x14ac:dyDescent="0.15">
      <c r="A126" s="69">
        <v>19</v>
      </c>
      <c r="B126" s="69" t="s">
        <v>23</v>
      </c>
      <c r="C126" s="71">
        <v>10000</v>
      </c>
      <c r="D126" s="69" t="s">
        <v>55</v>
      </c>
      <c r="E126" s="72">
        <v>19</v>
      </c>
      <c r="AP126" s="40"/>
    </row>
    <row r="127" spans="1:42" s="69" customFormat="1" ht="18.75" hidden="1" customHeight="1" x14ac:dyDescent="0.15">
      <c r="A127" s="69">
        <v>20</v>
      </c>
      <c r="B127" s="69" t="s">
        <v>24</v>
      </c>
      <c r="C127" s="71">
        <v>10000</v>
      </c>
      <c r="D127" s="69" t="s">
        <v>55</v>
      </c>
      <c r="E127" s="72">
        <v>20</v>
      </c>
      <c r="AP127" s="40"/>
    </row>
    <row r="128" spans="1:42" s="69" customFormat="1" ht="18.75" hidden="1" customHeight="1" x14ac:dyDescent="0.15">
      <c r="A128" s="69">
        <v>21</v>
      </c>
      <c r="B128" s="69" t="s">
        <v>62</v>
      </c>
      <c r="C128" s="71">
        <v>5000</v>
      </c>
      <c r="D128" s="69" t="s">
        <v>55</v>
      </c>
      <c r="E128" s="72">
        <v>21</v>
      </c>
      <c r="AP128" s="40"/>
    </row>
    <row r="129" spans="1:42" s="69" customFormat="1" ht="18.75" hidden="1" customHeight="1" x14ac:dyDescent="0.15">
      <c r="A129" s="69">
        <v>22</v>
      </c>
      <c r="B129" s="69" t="s">
        <v>25</v>
      </c>
      <c r="C129" s="71">
        <v>10000</v>
      </c>
      <c r="D129" s="69" t="s">
        <v>55</v>
      </c>
      <c r="E129" s="72">
        <v>22</v>
      </c>
      <c r="AP129" s="40"/>
    </row>
    <row r="130" spans="1:42" s="69" customFormat="1" ht="18.75" hidden="1" customHeight="1" x14ac:dyDescent="0.15">
      <c r="A130" s="73">
        <v>23</v>
      </c>
      <c r="B130" s="73" t="s">
        <v>26</v>
      </c>
      <c r="C130" s="74">
        <v>10000</v>
      </c>
      <c r="D130" s="73" t="s">
        <v>55</v>
      </c>
      <c r="E130" s="72">
        <v>23</v>
      </c>
      <c r="F130" s="73"/>
      <c r="AP130" s="40"/>
    </row>
    <row r="131" spans="1:42" s="69" customFormat="1" ht="18.75" hidden="1" customHeight="1" x14ac:dyDescent="0.15">
      <c r="A131" s="69">
        <v>24</v>
      </c>
      <c r="B131" s="69" t="s">
        <v>67</v>
      </c>
      <c r="C131" s="71">
        <v>30000</v>
      </c>
      <c r="D131" s="69" t="s">
        <v>88</v>
      </c>
      <c r="E131" s="72">
        <v>24</v>
      </c>
      <c r="AP131" s="40"/>
    </row>
    <row r="132" spans="1:42" s="69" customFormat="1" ht="18.75" hidden="1" customHeight="1" x14ac:dyDescent="0.15">
      <c r="A132" s="69">
        <v>25</v>
      </c>
      <c r="B132" s="69" t="s">
        <v>68</v>
      </c>
      <c r="C132" s="71">
        <v>40000</v>
      </c>
      <c r="D132" s="69" t="s">
        <v>88</v>
      </c>
      <c r="E132" s="72">
        <v>25</v>
      </c>
      <c r="AP132" s="40"/>
    </row>
    <row r="133" spans="1:42" s="69" customFormat="1" ht="18.75" hidden="1" customHeight="1" x14ac:dyDescent="0.15">
      <c r="A133" s="69">
        <v>26</v>
      </c>
      <c r="B133" s="69" t="s">
        <v>69</v>
      </c>
      <c r="C133" s="71">
        <v>50000</v>
      </c>
      <c r="D133" s="69" t="s">
        <v>88</v>
      </c>
      <c r="E133" s="72">
        <v>26</v>
      </c>
      <c r="AP133" s="40"/>
    </row>
    <row r="134" spans="1:42" s="69" customFormat="1" ht="18.75" hidden="1" customHeight="1" x14ac:dyDescent="0.15">
      <c r="A134" s="69">
        <v>27</v>
      </c>
      <c r="B134" s="69" t="s">
        <v>70</v>
      </c>
      <c r="C134" s="71">
        <v>60000</v>
      </c>
      <c r="D134" s="69" t="s">
        <v>88</v>
      </c>
      <c r="E134" s="72">
        <v>27</v>
      </c>
      <c r="AP134" s="40"/>
    </row>
    <row r="135" spans="1:42" s="69" customFormat="1" ht="18.75" hidden="1" customHeight="1" x14ac:dyDescent="0.15">
      <c r="A135" s="69">
        <v>28</v>
      </c>
      <c r="B135" s="69" t="s">
        <v>71</v>
      </c>
      <c r="C135" s="71">
        <v>70000</v>
      </c>
      <c r="D135" s="69" t="s">
        <v>88</v>
      </c>
      <c r="E135" s="72">
        <v>28</v>
      </c>
      <c r="AP135" s="40"/>
    </row>
    <row r="136" spans="1:42" s="69" customFormat="1" ht="18.75" hidden="1" customHeight="1" x14ac:dyDescent="0.15">
      <c r="A136" s="69">
        <v>29</v>
      </c>
      <c r="B136" s="69" t="s">
        <v>72</v>
      </c>
      <c r="C136" s="71">
        <v>10000</v>
      </c>
      <c r="D136" s="69" t="s">
        <v>88</v>
      </c>
      <c r="E136" s="72">
        <v>29</v>
      </c>
      <c r="AP136" s="40"/>
    </row>
    <row r="137" spans="1:42" s="69" customFormat="1" ht="18.75" hidden="1" customHeight="1" x14ac:dyDescent="0.15">
      <c r="A137" s="69">
        <v>30</v>
      </c>
      <c r="B137" s="69" t="s">
        <v>87</v>
      </c>
      <c r="C137" s="71">
        <v>20000</v>
      </c>
      <c r="D137" s="69" t="s">
        <v>88</v>
      </c>
      <c r="E137" s="72">
        <v>30</v>
      </c>
      <c r="AP137" s="40"/>
    </row>
    <row r="138" spans="1:42" s="69" customFormat="1" ht="18.75" hidden="1" customHeight="1" x14ac:dyDescent="0.15">
      <c r="A138" s="69">
        <v>31</v>
      </c>
      <c r="B138" s="69" t="s">
        <v>73</v>
      </c>
      <c r="C138" s="71">
        <v>30000</v>
      </c>
      <c r="D138" s="69" t="s">
        <v>88</v>
      </c>
      <c r="E138" s="72">
        <v>31</v>
      </c>
      <c r="AP138" s="40"/>
    </row>
    <row r="139" spans="1:42" s="69" customFormat="1" ht="18.75" hidden="1" customHeight="1" x14ac:dyDescent="0.15">
      <c r="A139" s="69">
        <v>32</v>
      </c>
      <c r="B139" s="69" t="s">
        <v>74</v>
      </c>
      <c r="C139" s="71">
        <v>40000</v>
      </c>
      <c r="D139" s="69" t="s">
        <v>88</v>
      </c>
      <c r="E139" s="72">
        <v>32</v>
      </c>
      <c r="AP139" s="40"/>
    </row>
    <row r="140" spans="1:42" s="69" customFormat="1" ht="18.75" hidden="1" customHeight="1" x14ac:dyDescent="0.15">
      <c r="A140" s="69">
        <v>33</v>
      </c>
      <c r="B140" s="69" t="s">
        <v>75</v>
      </c>
      <c r="C140" s="71">
        <v>50000</v>
      </c>
      <c r="D140" s="69" t="s">
        <v>88</v>
      </c>
      <c r="E140" s="72">
        <v>33</v>
      </c>
      <c r="AP140" s="40"/>
    </row>
    <row r="141" spans="1:42" s="69" customFormat="1" ht="18.75" hidden="1" customHeight="1" x14ac:dyDescent="0.15">
      <c r="A141" s="69">
        <v>34</v>
      </c>
      <c r="B141" s="69" t="s">
        <v>76</v>
      </c>
      <c r="C141" s="71">
        <v>60000</v>
      </c>
      <c r="D141" s="69" t="s">
        <v>88</v>
      </c>
      <c r="E141" s="72">
        <v>34</v>
      </c>
      <c r="AP141" s="40"/>
    </row>
    <row r="142" spans="1:42" s="69" customFormat="1" ht="18.75" hidden="1" customHeight="1" x14ac:dyDescent="0.15">
      <c r="A142" s="69">
        <v>35</v>
      </c>
      <c r="B142" s="69" t="s">
        <v>77</v>
      </c>
      <c r="C142" s="71">
        <v>70000</v>
      </c>
      <c r="D142" s="69" t="s">
        <v>88</v>
      </c>
      <c r="E142" s="72">
        <v>35</v>
      </c>
      <c r="AP142" s="40"/>
    </row>
    <row r="143" spans="1:42" s="69" customFormat="1" ht="18.75" hidden="1" customHeight="1" x14ac:dyDescent="0.15">
      <c r="A143" s="69">
        <v>36</v>
      </c>
      <c r="B143" s="69" t="s">
        <v>78</v>
      </c>
      <c r="C143" s="71">
        <v>30000</v>
      </c>
      <c r="D143" s="69" t="s">
        <v>88</v>
      </c>
      <c r="E143" s="72">
        <v>36</v>
      </c>
      <c r="AP143" s="40"/>
    </row>
    <row r="144" spans="1:42" s="69" customFormat="1" ht="18.75" hidden="1" customHeight="1" x14ac:dyDescent="0.15">
      <c r="A144" s="69">
        <v>37</v>
      </c>
      <c r="B144" s="69" t="s">
        <v>89</v>
      </c>
      <c r="C144" s="71">
        <v>40000</v>
      </c>
      <c r="D144" s="69" t="s">
        <v>88</v>
      </c>
      <c r="E144" s="72">
        <v>37</v>
      </c>
      <c r="AP144" s="40"/>
    </row>
    <row r="145" spans="1:42" s="69" customFormat="1" ht="18.75" hidden="1" customHeight="1" x14ac:dyDescent="0.15">
      <c r="A145" s="69">
        <v>38</v>
      </c>
      <c r="B145" s="69" t="s">
        <v>90</v>
      </c>
      <c r="C145" s="71">
        <v>50000</v>
      </c>
      <c r="D145" s="69" t="s">
        <v>88</v>
      </c>
      <c r="E145" s="72">
        <v>38</v>
      </c>
      <c r="AP145" s="40"/>
    </row>
    <row r="146" spans="1:42" s="69" customFormat="1" ht="18.75" hidden="1" customHeight="1" x14ac:dyDescent="0.15">
      <c r="A146" s="69">
        <v>39</v>
      </c>
      <c r="B146" s="69" t="s">
        <v>91</v>
      </c>
      <c r="C146" s="71">
        <v>60000</v>
      </c>
      <c r="D146" s="69" t="s">
        <v>88</v>
      </c>
      <c r="E146" s="72">
        <v>39</v>
      </c>
      <c r="AP146" s="40"/>
    </row>
    <row r="147" spans="1:42" s="69" customFormat="1" ht="18.75" hidden="1" customHeight="1" x14ac:dyDescent="0.15">
      <c r="A147" s="69">
        <v>40</v>
      </c>
      <c r="B147" s="69" t="s">
        <v>120</v>
      </c>
      <c r="C147" s="71">
        <v>70000</v>
      </c>
      <c r="D147" s="69" t="s">
        <v>88</v>
      </c>
      <c r="E147" s="72">
        <v>40</v>
      </c>
      <c r="AP147" s="40"/>
    </row>
    <row r="148" spans="1:42" s="69" customFormat="1" ht="18.75" hidden="1" customHeight="1" x14ac:dyDescent="0.15">
      <c r="A148" s="69">
        <v>41</v>
      </c>
      <c r="B148" s="69" t="s">
        <v>79</v>
      </c>
      <c r="C148" s="71">
        <v>30000</v>
      </c>
      <c r="D148" s="69" t="s">
        <v>88</v>
      </c>
      <c r="E148" s="72">
        <v>41</v>
      </c>
      <c r="AP148" s="40"/>
    </row>
    <row r="149" spans="1:42" s="69" customFormat="1" ht="18.75" hidden="1" customHeight="1" x14ac:dyDescent="0.15">
      <c r="A149" s="69">
        <v>42</v>
      </c>
      <c r="B149" s="69" t="s">
        <v>92</v>
      </c>
      <c r="C149" s="71">
        <v>40000</v>
      </c>
      <c r="D149" s="69" t="s">
        <v>88</v>
      </c>
      <c r="E149" s="72">
        <v>42</v>
      </c>
      <c r="AP149" s="40"/>
    </row>
    <row r="150" spans="1:42" s="69" customFormat="1" ht="18.75" hidden="1" customHeight="1" x14ac:dyDescent="0.15">
      <c r="A150" s="69">
        <v>43</v>
      </c>
      <c r="B150" s="69" t="s">
        <v>93</v>
      </c>
      <c r="C150" s="71">
        <v>50000</v>
      </c>
      <c r="D150" s="69" t="s">
        <v>88</v>
      </c>
      <c r="E150" s="72">
        <v>43</v>
      </c>
      <c r="AP150" s="40"/>
    </row>
    <row r="151" spans="1:42" s="69" customFormat="1" ht="18.75" hidden="1" customHeight="1" x14ac:dyDescent="0.15">
      <c r="A151" s="69">
        <v>44</v>
      </c>
      <c r="B151" s="69" t="s">
        <v>94</v>
      </c>
      <c r="C151" s="71">
        <v>60000</v>
      </c>
      <c r="D151" s="69" t="s">
        <v>88</v>
      </c>
      <c r="E151" s="72">
        <v>44</v>
      </c>
      <c r="AP151" s="40"/>
    </row>
    <row r="152" spans="1:42" s="69" customFormat="1" ht="18.75" hidden="1" customHeight="1" x14ac:dyDescent="0.15">
      <c r="A152" s="69">
        <v>45</v>
      </c>
      <c r="B152" s="69" t="s">
        <v>121</v>
      </c>
      <c r="C152" s="71">
        <v>70000</v>
      </c>
      <c r="D152" s="69" t="s">
        <v>88</v>
      </c>
      <c r="E152" s="72">
        <v>45</v>
      </c>
      <c r="AP152" s="40"/>
    </row>
    <row r="153" spans="1:42" s="69" customFormat="1" ht="18.75" hidden="1" customHeight="1" x14ac:dyDescent="0.15">
      <c r="A153" s="69">
        <v>46</v>
      </c>
      <c r="B153" s="69" t="s">
        <v>80</v>
      </c>
      <c r="C153" s="71">
        <v>10000</v>
      </c>
      <c r="D153" s="69" t="s">
        <v>88</v>
      </c>
      <c r="E153" s="72">
        <v>46</v>
      </c>
      <c r="AP153" s="40"/>
    </row>
    <row r="154" spans="1:42" s="69" customFormat="1" ht="18.75" hidden="1" customHeight="1" x14ac:dyDescent="0.15">
      <c r="A154" s="69">
        <v>47</v>
      </c>
      <c r="B154" s="69" t="s">
        <v>95</v>
      </c>
      <c r="C154" s="71">
        <v>15000</v>
      </c>
      <c r="D154" s="69" t="s">
        <v>88</v>
      </c>
      <c r="E154" s="72">
        <v>47</v>
      </c>
      <c r="AP154" s="40"/>
    </row>
    <row r="155" spans="1:42" s="69" customFormat="1" ht="18.75" hidden="1" customHeight="1" x14ac:dyDescent="0.15">
      <c r="A155" s="69">
        <v>48</v>
      </c>
      <c r="B155" s="69" t="s">
        <v>96</v>
      </c>
      <c r="C155" s="71">
        <v>10000</v>
      </c>
      <c r="D155" s="69" t="s">
        <v>88</v>
      </c>
      <c r="E155" s="72">
        <v>48</v>
      </c>
      <c r="AP155" s="40"/>
    </row>
    <row r="156" spans="1:42" s="69" customFormat="1" ht="18.75" hidden="1" customHeight="1" x14ac:dyDescent="0.15">
      <c r="A156" s="69">
        <v>49</v>
      </c>
      <c r="B156" s="69" t="s">
        <v>97</v>
      </c>
      <c r="C156" s="71">
        <v>20000</v>
      </c>
      <c r="D156" s="69" t="s">
        <v>88</v>
      </c>
      <c r="E156" s="72">
        <v>49</v>
      </c>
      <c r="AP156" s="40"/>
    </row>
    <row r="157" spans="1:42" s="69" customFormat="1" ht="18.75" hidden="1" customHeight="1" x14ac:dyDescent="0.15">
      <c r="A157" s="69">
        <v>50</v>
      </c>
      <c r="B157" s="69" t="s">
        <v>98</v>
      </c>
      <c r="C157" s="71">
        <v>30000</v>
      </c>
      <c r="D157" s="69" t="s">
        <v>88</v>
      </c>
      <c r="E157" s="72">
        <v>50</v>
      </c>
      <c r="AP157" s="40"/>
    </row>
    <row r="158" spans="1:42" s="69" customFormat="1" ht="18.75" hidden="1" customHeight="1" x14ac:dyDescent="0.15">
      <c r="A158" s="69">
        <v>51</v>
      </c>
      <c r="B158" s="69" t="s">
        <v>99</v>
      </c>
      <c r="C158" s="71">
        <v>40000</v>
      </c>
      <c r="D158" s="69" t="s">
        <v>88</v>
      </c>
      <c r="E158" s="72">
        <v>51</v>
      </c>
      <c r="AP158" s="40"/>
    </row>
    <row r="159" spans="1:42" s="69" customFormat="1" ht="18.75" hidden="1" customHeight="1" x14ac:dyDescent="0.15">
      <c r="A159" s="69">
        <v>52</v>
      </c>
      <c r="B159" s="69" t="s">
        <v>100</v>
      </c>
      <c r="C159" s="71">
        <v>50000</v>
      </c>
      <c r="D159" s="69" t="s">
        <v>88</v>
      </c>
      <c r="E159" s="72">
        <v>52</v>
      </c>
      <c r="AP159" s="40"/>
    </row>
    <row r="160" spans="1:42" s="69" customFormat="1" ht="18.75" hidden="1" customHeight="1" x14ac:dyDescent="0.15">
      <c r="A160" s="69">
        <v>53</v>
      </c>
      <c r="B160" s="69" t="s">
        <v>101</v>
      </c>
      <c r="C160" s="71">
        <v>60000</v>
      </c>
      <c r="D160" s="69" t="s">
        <v>88</v>
      </c>
      <c r="E160" s="72">
        <v>53</v>
      </c>
      <c r="AP160" s="40"/>
    </row>
    <row r="161" spans="1:42" s="69" customFormat="1" ht="18.75" hidden="1" customHeight="1" x14ac:dyDescent="0.15">
      <c r="A161" s="69">
        <v>54</v>
      </c>
      <c r="B161" s="69" t="s">
        <v>102</v>
      </c>
      <c r="C161" s="71">
        <v>70000</v>
      </c>
      <c r="D161" s="69" t="s">
        <v>88</v>
      </c>
      <c r="E161" s="72">
        <v>54</v>
      </c>
      <c r="AP161" s="40"/>
    </row>
    <row r="162" spans="1:42" s="69" customFormat="1" ht="18.75" hidden="1" customHeight="1" x14ac:dyDescent="0.15">
      <c r="A162" s="69">
        <v>55</v>
      </c>
      <c r="B162" s="69" t="s">
        <v>103</v>
      </c>
      <c r="C162" s="71">
        <v>10000</v>
      </c>
      <c r="D162" s="69" t="s">
        <v>88</v>
      </c>
      <c r="E162" s="72">
        <v>55</v>
      </c>
      <c r="AP162" s="40"/>
    </row>
    <row r="163" spans="1:42" s="69" customFormat="1" ht="18.75" hidden="1" customHeight="1" x14ac:dyDescent="0.15">
      <c r="A163" s="69">
        <v>56</v>
      </c>
      <c r="B163" s="69" t="s">
        <v>104</v>
      </c>
      <c r="C163" s="71">
        <v>20000</v>
      </c>
      <c r="D163" s="69" t="s">
        <v>88</v>
      </c>
      <c r="E163" s="72">
        <v>56</v>
      </c>
      <c r="AP163" s="40"/>
    </row>
    <row r="164" spans="1:42" s="69" customFormat="1" ht="18.75" hidden="1" customHeight="1" x14ac:dyDescent="0.15">
      <c r="B164" s="72"/>
      <c r="C164" s="72"/>
      <c r="D164" s="72"/>
      <c r="E164" s="72"/>
      <c r="G164" s="72"/>
      <c r="AP164" s="40"/>
    </row>
    <row r="165" spans="1:42" s="69" customFormat="1" ht="18.75" customHeight="1" x14ac:dyDescent="0.15">
      <c r="AP165" s="40"/>
    </row>
    <row r="166" spans="1:42" s="69" customFormat="1" ht="18.75" customHeight="1" x14ac:dyDescent="0.15">
      <c r="AP166" s="40"/>
    </row>
    <row r="167" spans="1:42" s="69" customFormat="1" ht="18.75" customHeight="1" x14ac:dyDescent="0.15">
      <c r="AP167" s="40"/>
    </row>
    <row r="168" spans="1:42" s="69" customFormat="1" ht="18.75" customHeight="1" x14ac:dyDescent="0.15">
      <c r="AP168" s="40"/>
    </row>
    <row r="169" spans="1:42" s="69" customFormat="1" ht="18.75" customHeight="1" x14ac:dyDescent="0.15">
      <c r="AP169" s="40"/>
    </row>
    <row r="170" spans="1:42" s="69" customFormat="1" ht="18.75" customHeight="1" x14ac:dyDescent="0.15">
      <c r="AP170" s="40"/>
    </row>
    <row r="171" spans="1:42" s="69" customFormat="1" ht="18.75" customHeight="1" x14ac:dyDescent="0.15">
      <c r="AP171" s="40"/>
    </row>
    <row r="172" spans="1:42" s="69" customFormat="1" ht="18.75" customHeight="1" x14ac:dyDescent="0.15">
      <c r="AP172" s="40"/>
    </row>
    <row r="173" spans="1:42" s="69" customFormat="1" ht="18.75" customHeight="1" x14ac:dyDescent="0.15">
      <c r="AP173" s="40"/>
    </row>
  </sheetData>
  <sheetProtection algorithmName="SHA-512" hashValue="Xz+EZ3qhQ6P/YDfOCR7YLA4HXzP+PP6JeiMj6teDFQK9O/vDhi07nrE4XoTVtECTOPyVeqMGLHdm0i0ZWIggtg==" saltValue="dZWUkGLJBNFksY+vvWNBPg==" spinCount="100000" sheet="1" objects="1" scenarios="1" selectLockedCells="1" selectUnlockedCells="1"/>
  <mergeCells count="147">
    <mergeCell ref="B106:W106"/>
    <mergeCell ref="X106:AM106"/>
    <mergeCell ref="B34:AM34"/>
    <mergeCell ref="B35:AM35"/>
    <mergeCell ref="B36:AM36"/>
    <mergeCell ref="A104:AM104"/>
    <mergeCell ref="B105:W105"/>
    <mergeCell ref="X105:AM105"/>
    <mergeCell ref="A29:AM29"/>
    <mergeCell ref="A31:AM31"/>
    <mergeCell ref="B32:AM32"/>
    <mergeCell ref="B33:AM33"/>
    <mergeCell ref="A28:D28"/>
    <mergeCell ref="E28:K28"/>
    <mergeCell ref="L28:P28"/>
    <mergeCell ref="Q28:T28"/>
    <mergeCell ref="U28:Y28"/>
    <mergeCell ref="Z28:AC28"/>
    <mergeCell ref="AD28:AH28"/>
    <mergeCell ref="AI28:AM28"/>
    <mergeCell ref="U27:Y27"/>
    <mergeCell ref="AD27:AH27"/>
    <mergeCell ref="AI27:AM27"/>
    <mergeCell ref="A27:D27"/>
    <mergeCell ref="E27:K27"/>
    <mergeCell ref="L27:P27"/>
    <mergeCell ref="Q27:T27"/>
    <mergeCell ref="Z27:AC27"/>
    <mergeCell ref="AD25:AH25"/>
    <mergeCell ref="AI25:AM25"/>
    <mergeCell ref="A26:D26"/>
    <mergeCell ref="E26:K26"/>
    <mergeCell ref="L26:P26"/>
    <mergeCell ref="Q26:T26"/>
    <mergeCell ref="U26:Y26"/>
    <mergeCell ref="Z26:AC26"/>
    <mergeCell ref="AD26:AH26"/>
    <mergeCell ref="AI26:AM26"/>
    <mergeCell ref="A25:D25"/>
    <mergeCell ref="E25:K25"/>
    <mergeCell ref="L25:P25"/>
    <mergeCell ref="Q25:T25"/>
    <mergeCell ref="U25:Y25"/>
    <mergeCell ref="Z25:AC25"/>
    <mergeCell ref="AD23:AH23"/>
    <mergeCell ref="AI23:AM23"/>
    <mergeCell ref="A24:D24"/>
    <mergeCell ref="E24:K24"/>
    <mergeCell ref="L24:P24"/>
    <mergeCell ref="Q24:T24"/>
    <mergeCell ref="U24:Y24"/>
    <mergeCell ref="Z24:AC24"/>
    <mergeCell ref="AD24:AH24"/>
    <mergeCell ref="AI24:AM24"/>
    <mergeCell ref="A23:D23"/>
    <mergeCell ref="E23:K23"/>
    <mergeCell ref="L23:P23"/>
    <mergeCell ref="Q23:T23"/>
    <mergeCell ref="U23:Y23"/>
    <mergeCell ref="Z23:AC23"/>
    <mergeCell ref="AD21:AH21"/>
    <mergeCell ref="AI21:AM21"/>
    <mergeCell ref="A22:D22"/>
    <mergeCell ref="E22:K22"/>
    <mergeCell ref="L22:P22"/>
    <mergeCell ref="Q22:T22"/>
    <mergeCell ref="U22:Y22"/>
    <mergeCell ref="Z22:AC22"/>
    <mergeCell ref="AD22:AH22"/>
    <mergeCell ref="AI22:AM22"/>
    <mergeCell ref="A21:D21"/>
    <mergeCell ref="E21:K21"/>
    <mergeCell ref="L21:P21"/>
    <mergeCell ref="Q21:T21"/>
    <mergeCell ref="U21:Y21"/>
    <mergeCell ref="Z21:AC21"/>
    <mergeCell ref="AD19:AH19"/>
    <mergeCell ref="AI19:AM19"/>
    <mergeCell ref="A20:D20"/>
    <mergeCell ref="E20:K20"/>
    <mergeCell ref="L20:P20"/>
    <mergeCell ref="Q20:T20"/>
    <mergeCell ref="U20:Y20"/>
    <mergeCell ref="Z20:AC20"/>
    <mergeCell ref="AD20:AH20"/>
    <mergeCell ref="AI20:AM20"/>
    <mergeCell ref="A19:D19"/>
    <mergeCell ref="E19:K19"/>
    <mergeCell ref="L19:P19"/>
    <mergeCell ref="Q19:T19"/>
    <mergeCell ref="U19:Y19"/>
    <mergeCell ref="Z19:AC19"/>
    <mergeCell ref="L18:P18"/>
    <mergeCell ref="Q18:T18"/>
    <mergeCell ref="U18:Y18"/>
    <mergeCell ref="Z18:AC18"/>
    <mergeCell ref="AD18:AH18"/>
    <mergeCell ref="AI18:AM18"/>
    <mergeCell ref="A16:D18"/>
    <mergeCell ref="E16:K18"/>
    <mergeCell ref="L16:T16"/>
    <mergeCell ref="U16:AC16"/>
    <mergeCell ref="AD16:AH17"/>
    <mergeCell ref="AI16:AM17"/>
    <mergeCell ref="L17:P17"/>
    <mergeCell ref="Q17:T17"/>
    <mergeCell ref="U17:Y17"/>
    <mergeCell ref="Z17:AC17"/>
    <mergeCell ref="J15:M15"/>
    <mergeCell ref="N15:R15"/>
    <mergeCell ref="T15:W15"/>
    <mergeCell ref="X15:AB15"/>
    <mergeCell ref="AD15:AG15"/>
    <mergeCell ref="AH15:AL15"/>
    <mergeCell ref="P9:Y9"/>
    <mergeCell ref="AC9:AM9"/>
    <mergeCell ref="L10:AM10"/>
    <mergeCell ref="B11:K11"/>
    <mergeCell ref="L11:S11"/>
    <mergeCell ref="T11:Z11"/>
    <mergeCell ref="AA11:AC11"/>
    <mergeCell ref="AD11:AJ11"/>
    <mergeCell ref="AK11:AM11"/>
    <mergeCell ref="E13:AJ13"/>
    <mergeCell ref="AK13:AM13"/>
    <mergeCell ref="E14:N14"/>
    <mergeCell ref="O14:AM14"/>
    <mergeCell ref="A15:D15"/>
    <mergeCell ref="E15:H15"/>
    <mergeCell ref="O6:AK6"/>
    <mergeCell ref="AP6:AT6"/>
    <mergeCell ref="B7:K8"/>
    <mergeCell ref="Q7:R7"/>
    <mergeCell ref="T7:V7"/>
    <mergeCell ref="AC7:AM7"/>
    <mergeCell ref="AT7:AT8"/>
    <mergeCell ref="L8:AM8"/>
    <mergeCell ref="A3:A11"/>
    <mergeCell ref="L3:AF3"/>
    <mergeCell ref="AG3:AM3"/>
    <mergeCell ref="L4:AF4"/>
    <mergeCell ref="AG4:AM4"/>
    <mergeCell ref="AP4:AT4"/>
    <mergeCell ref="B5:K6"/>
    <mergeCell ref="L5:N5"/>
    <mergeCell ref="O5:AK5"/>
    <mergeCell ref="L6:N6"/>
  </mergeCells>
  <phoneticPr fontId="3"/>
  <conditionalFormatting sqref="A19:A27">
    <cfRule type="containsText" dxfId="83" priority="1" operator="containsText" text="その他">
      <formula>NOT(ISERROR(SEARCH("その他",A19)))</formula>
    </cfRule>
  </conditionalFormatting>
  <conditionalFormatting sqref="E19:E27">
    <cfRule type="containsText" dxfId="82" priority="4" operator="containsText" text="その他">
      <formula>NOT(ISERROR(SEARCH("その他",E19)))</formula>
    </cfRule>
  </conditionalFormatting>
  <conditionalFormatting sqref="Z19:AC28">
    <cfRule type="expression" dxfId="81" priority="3">
      <formula>OR($AK$11=0,$AK$13&lt;&gt;"")</formula>
    </cfRule>
  </conditionalFormatting>
  <dataValidations count="9">
    <dataValidation type="list" allowBlank="1" showInputMessage="1" showErrorMessage="1" sqref="O6:AK6" xr:uid="{626863BF-C07E-4241-9C75-32AF0531B4AE}">
      <formula1>INDIRECT(O5)</formula1>
    </dataValidation>
    <dataValidation imeMode="fullKatakana" allowBlank="1" showInputMessage="1" showErrorMessage="1" sqref="L3:AF3" xr:uid="{8CC991BE-345D-4359-B021-D3E19501AA84}"/>
    <dataValidation imeMode="off" allowBlank="1" showInputMessage="1" showErrorMessage="1" sqref="Q7:R7 T7:V7 AC9:AM9 P9:Y9" xr:uid="{04188BD6-45AC-4B9F-A5A7-7D36D0CEF844}"/>
    <dataValidation type="textLength" imeMode="disabled" operator="equal" allowBlank="1" showInputMessage="1" showErrorMessage="1" errorTitle="事業所番号" error="10桁で入力してください。" sqref="AG4:AM4" xr:uid="{8AB1C726-73DE-467E-8DA4-B7911FEDFAD4}">
      <formula1>10</formula1>
    </dataValidation>
    <dataValidation type="list" allowBlank="1" showInputMessage="1" showErrorMessage="1" sqref="A105:A106 AK13:AM13" xr:uid="{A889B551-5E04-45A5-B57D-21F45B99785A}">
      <formula1>"○"</formula1>
    </dataValidation>
    <dataValidation type="list" allowBlank="1" showInputMessage="1" showErrorMessage="1" sqref="O5:AK5" xr:uid="{0D08125A-78E9-4A68-8989-DD47298550BD}">
      <formula1>ユニット</formula1>
    </dataValidation>
    <dataValidation type="whole" allowBlank="1" showInputMessage="1" showErrorMessage="1" error="所要額が1,000円未満の場合は申請できません。" sqref="AH15:AL15" xr:uid="{EEA923F8-E01C-4A32-BF3B-716B44D61A13}">
      <formula1>1000</formula1>
      <formula2>1E+28</formula2>
    </dataValidation>
    <dataValidation type="list" allowBlank="1" showInputMessage="1" showErrorMessage="1" sqref="O14:AM14" xr:uid="{79712ACD-FDB0-4D1B-ABDA-3323D667092B}">
      <formula1>$BK$14:$BK$16</formula1>
    </dataValidation>
    <dataValidation type="list" imeMode="disabled" allowBlank="1" showInputMessage="1" showErrorMessage="1" sqref="A32:A100" xr:uid="{6E806A40-4190-4B5D-A68D-83913D6AE1B3}">
      <formula1>"○"</formula1>
    </dataValidation>
  </dataValidations>
  <printOptions horizontalCentered="1"/>
  <pageMargins left="0.55118110236220474" right="0.55118110236220474" top="0.82677165354330717" bottom="0.23622047244094491" header="0.51181102362204722" footer="0.35433070866141736"/>
  <pageSetup paperSize="9" scale="97"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C853AB5-7B2F-49B9-BC24-7FA9F62C51D7}">
          <x14:formula1>
            <xm:f>Vlookup!$G$1:$G$36</xm:f>
          </x14:formula1>
          <xm:sqref>L11:S11</xm:sqref>
        </x14:dataValidation>
        <x14:dataValidation type="list" allowBlank="1" showInputMessage="1" showErrorMessage="1" xr:uid="{5C1EB332-318F-4B7E-9397-F8AA51D79919}">
          <x14:formula1>
            <xm:f>プルダウン!$A$12:$A$17</xm:f>
          </x14:formula1>
          <xm:sqref>A19:D27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50</vt:i4>
      </vt:variant>
    </vt:vector>
  </HeadingPairs>
  <TitlesOfParts>
    <vt:vector size="86" baseType="lpstr">
      <vt:lpstr>（はじめにお読みください）本申請書の使い方</vt:lpstr>
      <vt:lpstr>交付申請書</vt:lpstr>
      <vt:lpstr>総括表</vt:lpstr>
      <vt:lpstr>申請額一覧</vt:lpstr>
      <vt:lpstr>Vlookup</vt:lpstr>
      <vt:lpstr>プルダウン</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個票16</vt:lpstr>
      <vt:lpstr>個票17</vt:lpstr>
      <vt:lpstr>個票18</vt:lpstr>
      <vt:lpstr>個票19</vt:lpstr>
      <vt:lpstr>個票20</vt:lpstr>
      <vt:lpstr>個票21</vt:lpstr>
      <vt:lpstr>個票22</vt:lpstr>
      <vt:lpstr>個票23</vt:lpstr>
      <vt:lpstr>個票24</vt:lpstr>
      <vt:lpstr>個票25</vt:lpstr>
      <vt:lpstr>個票26</vt:lpstr>
      <vt:lpstr>個票27</vt:lpstr>
      <vt:lpstr>個票28</vt:lpstr>
      <vt:lpstr>個票29</vt:lpstr>
      <vt:lpstr>個票30</vt:lpstr>
      <vt:lpstr>個票1!Print_Area</vt:lpstr>
      <vt:lpstr>個票10!Print_Area</vt:lpstr>
      <vt:lpstr>個票11!Print_Area</vt:lpstr>
      <vt:lpstr>個票12!Print_Area</vt:lpstr>
      <vt:lpstr>個票13!Print_Area</vt:lpstr>
      <vt:lpstr>個票14!Print_Area</vt:lpstr>
      <vt:lpstr>個票15!Print_Area</vt:lpstr>
      <vt:lpstr>個票16!Print_Area</vt:lpstr>
      <vt:lpstr>個票17!Print_Area</vt:lpstr>
      <vt:lpstr>個票18!Print_Area</vt:lpstr>
      <vt:lpstr>個票19!Print_Area</vt:lpstr>
      <vt:lpstr>個票2!Print_Area</vt:lpstr>
      <vt:lpstr>個票20!Print_Area</vt:lpstr>
      <vt:lpstr>個票21!Print_Area</vt:lpstr>
      <vt:lpstr>個票22!Print_Area</vt:lpstr>
      <vt:lpstr>個票23!Print_Area</vt:lpstr>
      <vt:lpstr>個票24!Print_Area</vt:lpstr>
      <vt:lpstr>個票25!Print_Area</vt:lpstr>
      <vt:lpstr>個票26!Print_Area</vt:lpstr>
      <vt:lpstr>個票27!Print_Area</vt:lpstr>
      <vt:lpstr>個票28!Print_Area</vt:lpstr>
      <vt:lpstr>個票29!Print_Area</vt:lpstr>
      <vt:lpstr>個票3!Print_Area</vt:lpstr>
      <vt:lpstr>個票30!Print_Area</vt:lpstr>
      <vt:lpstr>個票4!Print_Area</vt:lpstr>
      <vt:lpstr>個票5!Print_Area</vt:lpstr>
      <vt:lpstr>個票6!Print_Area</vt:lpstr>
      <vt:lpstr>個票7!Print_Area</vt:lpstr>
      <vt:lpstr>個票8!Print_Area</vt:lpstr>
      <vt:lpstr>個票9!Print_Area</vt:lpstr>
      <vt:lpstr>交付申請書!Print_Area</vt:lpstr>
      <vt:lpstr>申請額一覧!Print_Area</vt:lpstr>
      <vt:lpstr>総括表!Print_Area</vt:lpstr>
      <vt:lpstr>申請額一覧!Print_Titles</vt:lpstr>
      <vt:lpstr>ユニット</vt:lpstr>
      <vt:lpstr>医療型障害児入所施設</vt:lpstr>
      <vt:lpstr>介護医療院</vt:lpstr>
      <vt:lpstr>介護老人福祉施設</vt:lpstr>
      <vt:lpstr>介護老人保健施設</vt:lpstr>
      <vt:lpstr>施設入所支援</vt:lpstr>
      <vt:lpstr>相談系</vt:lpstr>
      <vt:lpstr>多機能型サービス事業所</vt:lpstr>
      <vt:lpstr>短期入所系サービス事業所</vt:lpstr>
      <vt:lpstr>通所系</vt:lpstr>
      <vt:lpstr>通所系サービス事業所</vt:lpstr>
      <vt:lpstr>入所系</vt:lpstr>
      <vt:lpstr>福祉型障害児入所施設</vt:lpstr>
      <vt:lpstr>訪問及び相談系サービス事業所</vt:lpstr>
      <vt:lpstr>訪問系</vt:lpstr>
      <vt:lpstr>養護老人ホーム</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上原　拓也</cp:lastModifiedBy>
  <cp:lastPrinted>2025-04-30T01:51:04Z</cp:lastPrinted>
  <dcterms:created xsi:type="dcterms:W3CDTF">2018-06-19T01:27:02Z</dcterms:created>
  <dcterms:modified xsi:type="dcterms:W3CDTF">2025-06-12T00:49:47Z</dcterms:modified>
</cp:coreProperties>
</file>