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tonohark\Desktop\処遇改善計画書　様式\処遇改善計画書　様式\"/>
    </mc:Choice>
  </mc:AlternateContent>
  <xr:revisionPtr revIDLastSave="0" documentId="13_ncr:1_{F31B7CE7-4B55-435A-B072-630BCED414D7}" xr6:coauthVersionLast="47" xr6:coauthVersionMax="47" xr10:uidLastSave="{00000000-0000-0000-0000-000000000000}"/>
  <bookViews>
    <workbookView xWindow="-28920" yWindow="-120" windowWidth="29040" windowHeight="15840" xr2:uid="{00000000-000D-0000-FFFF-FFFF00000000}"/>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5" i="12" l="1"/>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Z63" i="12"/>
  <c r="Z62" i="12"/>
  <c r="Z61" i="12"/>
  <c r="Z60" i="12"/>
  <c r="Z59" i="12"/>
  <c r="Z58" i="12"/>
  <c r="Z57" i="12"/>
  <c r="AK56" i="12"/>
  <c r="AC56" i="12"/>
  <c r="T67" i="34"/>
  <c r="AW63" i="34"/>
  <c r="AW62" i="34"/>
  <c r="AW61" i="34"/>
  <c r="H53" i="34"/>
  <c r="L49" i="34"/>
  <c r="L50" i="34" s="1"/>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49" i="33"/>
  <c r="L50" i="33" s="1"/>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49" i="32"/>
  <c r="L50" i="32" s="1"/>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49" i="31"/>
  <c r="L50" i="31" s="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49" i="30"/>
  <c r="L50" i="30" s="1"/>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49" i="29"/>
  <c r="L50" i="29" s="1"/>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W48" i="29" s="1"/>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W48"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W48" i="34" s="1"/>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AW48" i="30"/>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W48" i="33"/>
  <c r="AS48" i="34"/>
  <c r="BE48" i="34" s="1"/>
  <c r="AC49" i="34" s="1"/>
  <c r="AC50" i="34" s="1"/>
  <c r="AS32" i="32"/>
  <c r="AW48" i="31"/>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CI6" i="34"/>
  <c r="AS61" i="34"/>
  <c r="AS36" i="34" s="1"/>
  <c r="BE48" i="32"/>
  <c r="AC49" i="32" s="1"/>
  <c r="AC50" i="32" s="1"/>
  <c r="AS58" i="34"/>
  <c r="AW59" i="34"/>
  <c r="AW58" i="34"/>
  <c r="AS28" i="32"/>
  <c r="CI3" i="34"/>
  <c r="Q50" i="34"/>
  <c r="BV51" i="34"/>
  <c r="AC51" i="34"/>
  <c r="AC52" i="34" s="1"/>
  <c r="BE51" i="34"/>
  <c r="CI3" i="33"/>
  <c r="BV51" i="33"/>
  <c r="Q50" i="33"/>
  <c r="AC51" i="33"/>
  <c r="AC52" i="33" s="1"/>
  <c r="BE51" i="33"/>
  <c r="BA51" i="32"/>
  <c r="Q51" i="32"/>
  <c r="CI3" i="31"/>
  <c r="BV51" i="31"/>
  <c r="Q50" i="31"/>
  <c r="BA51" i="30"/>
  <c r="Q51" i="30"/>
  <c r="Q51" i="29"/>
  <c r="V50" i="29"/>
  <c r="BA51" i="29"/>
  <c r="BE48" i="31" l="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E51" i="31"/>
  <c r="BA51" i="34"/>
  <c r="Q51" i="34"/>
  <c r="V50" i="34"/>
  <c r="Q52" i="32"/>
  <c r="Q51" i="33"/>
  <c r="V50" i="33"/>
  <c r="BA51" i="33"/>
  <c r="V50" i="31"/>
  <c r="Q51" i="31"/>
  <c r="BA51" i="31"/>
  <c r="Q52" i="30"/>
  <c r="Q52" i="29"/>
  <c r="V51" i="29"/>
  <c r="V52" i="29" s="1"/>
  <c r="V51" i="30" l="1"/>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49" i="28"/>
  <c r="L50" i="28" s="1"/>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AW48" i="28"/>
  <c r="BE48" i="28" s="1"/>
  <c r="AC49" i="28" s="1"/>
  <c r="AC50" i="28" s="1"/>
  <c r="AB131" i="18"/>
  <c r="AB129" i="18"/>
  <c r="BN51" i="21"/>
  <c r="BN51" i="27"/>
  <c r="T67" i="27"/>
  <c r="AW63" i="27"/>
  <c r="AW62" i="27"/>
  <c r="AW61" i="27"/>
  <c r="AD53" i="27"/>
  <c r="H53" i="27"/>
  <c r="L49" i="27"/>
  <c r="L50" i="27" s="1"/>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49" i="21"/>
  <c r="L50" i="21" s="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W48" i="21" s="1"/>
  <c r="AH61" i="21"/>
  <c r="G49" i="27"/>
  <c r="AW58" i="27"/>
  <c r="AS58" i="27"/>
  <c r="AS24" i="27" s="1"/>
  <c r="AW59" i="27"/>
  <c r="AW48" i="27"/>
  <c r="BE48" i="27" s="1"/>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V41" i="12"/>
  <c r="V40" i="12"/>
  <c r="V37" i="12"/>
  <c r="V36" i="12"/>
  <c r="V32" i="12"/>
  <c r="V30" i="12"/>
  <c r="V29" i="12"/>
  <c r="V28" i="12"/>
  <c r="V26" i="12"/>
  <c r="V25" i="12"/>
  <c r="V24" i="12"/>
  <c r="V22" i="12"/>
  <c r="V21" i="12"/>
  <c r="Q10" i="12" l="1"/>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CI6" i="12" s="1"/>
  <c r="AP60" i="12"/>
  <c r="AH60" i="12"/>
  <c r="AH63" i="12"/>
  <c r="AH59" i="12"/>
  <c r="AP59" i="12"/>
  <c r="AP62" i="12"/>
  <c r="CI8" i="12" s="1"/>
  <c r="S144" i="18" s="1"/>
  <c r="AH62" i="12"/>
  <c r="AH57" i="12"/>
  <c r="AP57" i="12"/>
  <c r="BA48" i="12" s="1"/>
  <c r="Q49" i="12"/>
  <c r="AW60" i="12"/>
  <c r="BV51" i="12" l="1"/>
  <c r="T67" i="18" s="1"/>
  <c r="AB130" i="18"/>
  <c r="AB132" i="18"/>
  <c r="AS48" i="12"/>
  <c r="Q50" i="12"/>
  <c r="CI3" i="12"/>
  <c r="AR74" i="18" s="1"/>
  <c r="AH67" i="18"/>
  <c r="AB68" i="18"/>
  <c r="AH68" i="18" s="1"/>
  <c r="AK217" i="18" s="1"/>
  <c r="AW59" i="12"/>
  <c r="CI9" i="12"/>
  <c r="AM141" i="18" s="1"/>
  <c r="T67" i="12"/>
  <c r="CI10" i="12"/>
  <c r="AS62" i="12"/>
  <c r="AS40" i="12" s="1"/>
  <c r="L49" i="12"/>
  <c r="CI7" i="12"/>
  <c r="AW48" i="12"/>
  <c r="G49" i="12"/>
  <c r="G50" i="12" s="1"/>
  <c r="AS61" i="12"/>
  <c r="AS36" i="12" s="1"/>
  <c r="AS63" i="12"/>
  <c r="AS44" i="12" s="1"/>
  <c r="AS59" i="12"/>
  <c r="AS60" i="12"/>
  <c r="AS32" i="12" s="1"/>
  <c r="AS58" i="12"/>
  <c r="AW58" i="12"/>
  <c r="BE48" i="12" l="1"/>
  <c r="AC49"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C50"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C52" i="12"/>
  <c r="AA25" i="18" l="1"/>
  <c r="AK212" i="18" s="1"/>
  <c r="Y21"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40AFF4DD-B9BD-472F-B188-C0EC589F15A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D4CA4AF-F706-4925-B8A0-083B7E4D2A10}">
      <text>
        <r>
          <rPr>
            <sz val="9"/>
            <color rgb="FF000000"/>
            <rFont val="MS P ゴシック"/>
            <family val="3"/>
            <charset val="128"/>
          </rPr>
          <t>令和５年度にベア加算を算定し、令和６年４・５月にも継続してベア加算を算定する場合「１」</t>
        </r>
      </text>
    </comment>
    <comment ref="Y4" authorId="0" shapeId="0" xr:uid="{A8C2E2D6-7EB4-4F87-BEAA-8D6213205CB9}">
      <text>
        <r>
          <rPr>
            <sz val="9"/>
            <color rgb="FF000000"/>
            <rFont val="MS P ゴシック"/>
            <family val="3"/>
            <charset val="128"/>
          </rPr>
          <t>必ずプルダウンで選択してください。</t>
        </r>
      </text>
    </comment>
    <comment ref="AE4" authorId="0" shapeId="0" xr:uid="{9639DEC9-ACEA-40A0-A01A-BB5AB4552CF1}">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AB3F9A0-006A-4EB6-B567-423EE02A8A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F273206-1D1B-4A1D-B9A5-974D4529AE0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4EC9AD3-C1C1-4CE0-BF70-E65B709E4A8A}">
      <text>
        <r>
          <rPr>
            <sz val="9"/>
            <color rgb="FF000000"/>
            <rFont val="MS P ゴシック"/>
            <family val="3"/>
            <charset val="128"/>
          </rPr>
          <t>４・５月に処遇Ⅰ、６月以降に処遇Ⅰ相当の加算区分を算定する場合は「１」</t>
        </r>
      </text>
    </comment>
    <comment ref="CI6" authorId="0" shapeId="0" xr:uid="{5ED2E32B-B048-432A-BE69-E77CCAFDEAC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7B5B165-5FF6-4A79-80CB-683EED0A3FC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A8BCDBB-9603-4E26-83FD-09314B04C0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774DB8D-A402-4F19-AC79-69967A66058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17DA6FB-7DD1-4D58-8B45-56F72B70692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C54BBCC-3E76-4C11-97E6-7F397B1C6DC9}">
      <text>
        <r>
          <rPr>
            <sz val="9"/>
            <color rgb="FF000000"/>
            <rFont val="MS P ゴシック"/>
            <family val="3"/>
            <charset val="128"/>
          </rPr>
          <t>算定していない場合は、
「特定加算なし」を選択してください。</t>
        </r>
      </text>
    </comment>
    <comment ref="L9" authorId="0" shapeId="0" xr:uid="{3F6D497D-7F8A-4BC5-B13D-DE613936A399}">
      <text>
        <r>
          <rPr>
            <sz val="9"/>
            <color rgb="FF000000"/>
            <rFont val="MS P ゴシック"/>
            <family val="3"/>
            <charset val="128"/>
          </rPr>
          <t>算定していない場合は、
「ベア加算なし」を選択してください。</t>
        </r>
      </text>
    </comment>
    <comment ref="V9" authorId="1" shapeId="0" xr:uid="{285AC26F-752D-450E-B319-6CA54FF68B1B}">
      <text>
        <r>
          <rPr>
            <sz val="9"/>
            <color indexed="81"/>
            <rFont val="MS P ゴシック"/>
            <family val="3"/>
            <charset val="128"/>
          </rPr>
          <t>「新加算Ⅱ」が表示され、加算率が「エラー」と表示された場合は「新加算Ⅰ」と読み替えること。</t>
        </r>
      </text>
    </comment>
    <comment ref="CI9" authorId="0" shapeId="0" xr:uid="{63233BD3-EA3E-456D-807B-4480F2E2BCB6}">
      <text>
        <r>
          <rPr>
            <sz val="9"/>
            <color rgb="FF000000"/>
            <rFont val="MS P ゴシック"/>
            <family val="3"/>
            <charset val="128"/>
          </rPr>
          <t>キャリアパス要件Ⅴで「満たす」を選択していれば「１」</t>
        </r>
      </text>
    </comment>
    <comment ref="CI10" authorId="0" shapeId="0" xr:uid="{70D65FC3-2FF3-4081-9E77-979D72351EBD}">
      <text>
        <r>
          <rPr>
            <sz val="9"/>
            <color rgb="FF000000"/>
            <rFont val="MS P ゴシック"/>
            <family val="3"/>
            <charset val="128"/>
          </rPr>
          <t>職場環境等要件の上位区分を「満たす」と選択していれば「１」</t>
        </r>
      </text>
    </comment>
    <comment ref="V12" authorId="1" shapeId="0" xr:uid="{B14D9DE5-E091-41AF-A1B9-C75E9E7147F6}">
      <text>
        <r>
          <rPr>
            <sz val="9"/>
            <color indexed="81"/>
            <rFont val="MS P ゴシック"/>
            <family val="3"/>
            <charset val="128"/>
          </rPr>
          <t>「新加算Ⅱ」が表示され、加算率が「エラー」と表示された場合は「新加算Ⅰ」と読み替えること。</t>
        </r>
      </text>
    </comment>
    <comment ref="B13" authorId="0" shapeId="0" xr:uid="{6A9DA336-676F-41A9-A903-2A44723DEAB6}">
      <text>
        <r>
          <rPr>
            <sz val="9"/>
            <color rgb="FF000000"/>
            <rFont val="MS P ゴシック"/>
            <family val="3"/>
            <charset val="128"/>
          </rPr>
          <t>令和６年度の算定対象月を記入してください。</t>
        </r>
      </text>
    </comment>
    <comment ref="F15" authorId="0" shapeId="0" xr:uid="{C6EC5B70-7F2E-4F41-A509-E7FD4BBA501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2D6657FE-1B7B-4B4C-8EA6-5998828077F1}">
      <text>
        <r>
          <rPr>
            <sz val="9"/>
            <color indexed="81"/>
            <rFont val="MS P ゴシック"/>
            <family val="3"/>
            <charset val="128"/>
          </rPr>
          <t>「新加算Ⅱ」が表示され、加算率が「エラー」と表示された場合は「新加算Ⅰ」と読み替えること。</t>
        </r>
      </text>
    </comment>
    <comment ref="B18" authorId="0" shapeId="0" xr:uid="{12D03871-7FF6-4AD0-90EF-C2F1B09E6020}">
      <text>
        <r>
          <rPr>
            <sz val="9"/>
            <color rgb="FF000000"/>
            <rFont val="MS P ゴシック"/>
            <family val="3"/>
            <charset val="128"/>
          </rPr>
          <t>右欄の選択肢（「満たす」など）から、
それぞれ当てはまるものを選択してください。</t>
        </r>
      </text>
    </comment>
    <comment ref="AL25" authorId="0" shapeId="0" xr:uid="{8E360733-B92B-4B28-B865-9BC9D920A8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562BF66-754D-4FD4-9EFE-30CCCACDC04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192765E-CCEB-4E19-A3EF-0761EE7E0DB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2B1823-66B7-4964-B56A-3FC12C396569}">
      <text>
        <r>
          <rPr>
            <sz val="9"/>
            <color rgb="FF000000"/>
            <rFont val="MS P ゴシック"/>
            <family val="3"/>
            <charset val="128"/>
          </rPr>
          <t>小規模事業者等の特例で満たす場合も含む</t>
        </r>
      </text>
    </comment>
    <comment ref="AG37" authorId="0" shapeId="0" xr:uid="{F7060764-1018-4ACB-8505-596146517896}">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F3692ECB-726C-4886-BA46-F23F09EE06B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515FE58-30BE-4E1A-8E8F-2D5EAA9E0A1A}">
      <text>
        <r>
          <rPr>
            <sz val="9"/>
            <color indexed="81"/>
            <rFont val="MS P ゴシック"/>
            <family val="3"/>
            <charset val="128"/>
          </rPr>
          <t>左記に「対象加算なし」が表示された場合は、「満たす」を選択し、「対象加算なし」を選択してください。</t>
        </r>
      </text>
    </comment>
    <comment ref="AL40" authorId="1" shapeId="0" xr:uid="{DB9D8473-3456-4AD6-9925-3773C9B64CE0}">
      <text>
        <r>
          <rPr>
            <sz val="9"/>
            <color indexed="81"/>
            <rFont val="MS P ゴシック"/>
            <family val="3"/>
            <charset val="128"/>
          </rPr>
          <t>左記に「対象加算なし」が表示された場合は、「満たす」を選択し、「対象加算なし」を選択してください。</t>
        </r>
      </text>
    </comment>
    <comment ref="AD41" authorId="0" shapeId="0" xr:uid="{3EAEC83F-E670-45C2-A147-89B00370828E}">
      <text>
        <r>
          <rPr>
            <sz val="9"/>
            <color rgb="FF000000"/>
            <rFont val="MS P ゴシック"/>
            <family val="3"/>
            <charset val="128"/>
          </rPr>
          <t>「満たす」を選択した場合は、算定する加算の区分等を選択してください。</t>
        </r>
      </text>
    </comment>
    <comment ref="AL41" authorId="0" shapeId="0" xr:uid="{FCC4415D-44E0-4014-9CDF-4D4A811E6FB5}">
      <text>
        <r>
          <rPr>
            <sz val="9"/>
            <color rgb="FF000000"/>
            <rFont val="MS P ゴシック"/>
            <family val="3"/>
            <charset val="128"/>
          </rPr>
          <t>「満たす」を選択した場合は、算定する加算の区分等を選択してください。</t>
        </r>
      </text>
    </comment>
    <comment ref="B47" authorId="0" shapeId="0" xr:uid="{596849E1-2704-421B-829E-449054757D53}">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A56A2D74-7150-4633-9C26-A1AFE1870C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A58F6E4-8FF2-4DDA-A45E-39AC0D851B56}">
      <text>
        <r>
          <rPr>
            <sz val="9"/>
            <color rgb="FF000000"/>
            <rFont val="MS P ゴシック"/>
            <family val="3"/>
            <charset val="128"/>
          </rPr>
          <t>令和５年度にベア加算を算定し、令和６年４・５月にも継続してベア加算を算定する場合「１」</t>
        </r>
      </text>
    </comment>
    <comment ref="Y4" authorId="0" shapeId="0" xr:uid="{2324D34E-3A3D-4087-8FBD-259AC07F1210}">
      <text>
        <r>
          <rPr>
            <sz val="9"/>
            <color rgb="FF000000"/>
            <rFont val="MS P ゴシック"/>
            <family val="3"/>
            <charset val="128"/>
          </rPr>
          <t>必ずプルダウンで選択してください。</t>
        </r>
      </text>
    </comment>
    <comment ref="AE4" authorId="0" shapeId="0" xr:uid="{56ED8844-D045-4062-AEEA-E2CD6BAC051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EB5D6AD3-F9E9-45E5-B233-4E7C9BCC68F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60F6777-8E93-4675-840D-DF24342A5A6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2A3A22E-5D5D-4998-A17B-1206FDE49A1E}">
      <text>
        <r>
          <rPr>
            <sz val="9"/>
            <color rgb="FF000000"/>
            <rFont val="MS P ゴシック"/>
            <family val="3"/>
            <charset val="128"/>
          </rPr>
          <t>４・５月に処遇Ⅰ、６月以降に処遇Ⅰ相当の加算区分を算定する場合は「１」</t>
        </r>
      </text>
    </comment>
    <comment ref="CI6" authorId="0" shapeId="0" xr:uid="{0D9F3641-529A-498E-9849-77D47DF5BEED}">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259A1A6-DC33-49EE-BDD7-71E7BD82596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7192E06-59A8-462F-9E72-9D95C66156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AD0A54D-E6AC-47F4-8F9F-F4A3A40EC56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5961CB-1FC1-4AA2-BA17-5775E35314C9}">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70D163B-C54E-48A9-9249-DF4EC2BE9085}">
      <text>
        <r>
          <rPr>
            <sz val="9"/>
            <color rgb="FF000000"/>
            <rFont val="MS P ゴシック"/>
            <family val="3"/>
            <charset val="128"/>
          </rPr>
          <t>算定していない場合は、
「特定加算なし」を選択してください。</t>
        </r>
      </text>
    </comment>
    <comment ref="L9" authorId="0" shapeId="0" xr:uid="{4C08AF89-D6D3-47F4-BCAF-2D4D8C6E5F2B}">
      <text>
        <r>
          <rPr>
            <sz val="9"/>
            <color rgb="FF000000"/>
            <rFont val="MS P ゴシック"/>
            <family val="3"/>
            <charset val="128"/>
          </rPr>
          <t>算定していない場合は、
「ベア加算なし」を選択してください。</t>
        </r>
      </text>
    </comment>
    <comment ref="V9" authorId="1" shapeId="0" xr:uid="{C22E731B-A6B3-4092-AFB4-9990BB8C2C3C}">
      <text>
        <r>
          <rPr>
            <sz val="9"/>
            <color indexed="81"/>
            <rFont val="MS P ゴシック"/>
            <family val="3"/>
            <charset val="128"/>
          </rPr>
          <t>「新加算Ⅱ」が表示され、加算率が「エラー」と表示された場合は「新加算Ⅰ」と読み替えること。</t>
        </r>
      </text>
    </comment>
    <comment ref="CI9" authorId="0" shapeId="0" xr:uid="{DFC5EC57-EE50-404B-BD78-CD6366E5E1E8}">
      <text>
        <r>
          <rPr>
            <sz val="9"/>
            <color rgb="FF000000"/>
            <rFont val="MS P ゴシック"/>
            <family val="3"/>
            <charset val="128"/>
          </rPr>
          <t>キャリアパス要件Ⅴで「満たす」を選択していれば「１」</t>
        </r>
      </text>
    </comment>
    <comment ref="CI10" authorId="0" shapeId="0" xr:uid="{7D671A2D-D607-4464-822D-DBDD8F780537}">
      <text>
        <r>
          <rPr>
            <sz val="9"/>
            <color rgb="FF000000"/>
            <rFont val="MS P ゴシック"/>
            <family val="3"/>
            <charset val="128"/>
          </rPr>
          <t>職場環境等要件の上位区分を「満たす」と選択していれば「１」</t>
        </r>
      </text>
    </comment>
    <comment ref="V12" authorId="1" shapeId="0" xr:uid="{181FB0BF-AACD-485F-8D21-03088632FED6}">
      <text>
        <r>
          <rPr>
            <sz val="9"/>
            <color indexed="81"/>
            <rFont val="MS P ゴシック"/>
            <family val="3"/>
            <charset val="128"/>
          </rPr>
          <t>「新加算Ⅱ」が表示され、加算率が「エラー」と表示された場合は「新加算Ⅰ」と読み替えること。</t>
        </r>
      </text>
    </comment>
    <comment ref="B13" authorId="0" shapeId="0" xr:uid="{08E0DDFA-1913-4802-8393-F31EB8A53013}">
      <text>
        <r>
          <rPr>
            <sz val="9"/>
            <color rgb="FF000000"/>
            <rFont val="MS P ゴシック"/>
            <family val="3"/>
            <charset val="128"/>
          </rPr>
          <t>令和６年度の算定対象月を記入してください。</t>
        </r>
      </text>
    </comment>
    <comment ref="F15" authorId="0" shapeId="0" xr:uid="{F8B9C52D-7149-4E3A-9958-181657E8CC2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312397B0-AA0C-4609-8323-7228807833AA}">
      <text>
        <r>
          <rPr>
            <sz val="9"/>
            <color indexed="81"/>
            <rFont val="MS P ゴシック"/>
            <family val="3"/>
            <charset val="128"/>
          </rPr>
          <t>「新加算Ⅱ」が表示され、加算率が「エラー」と表示された場合は「新加算Ⅰ」と読み替えること。</t>
        </r>
      </text>
    </comment>
    <comment ref="B18" authorId="0" shapeId="0" xr:uid="{1BA8825D-45D8-4C3E-89E5-964C63D503C3}">
      <text>
        <r>
          <rPr>
            <sz val="9"/>
            <color rgb="FF000000"/>
            <rFont val="MS P ゴシック"/>
            <family val="3"/>
            <charset val="128"/>
          </rPr>
          <t>右欄の選択肢（「満たす」など）から、
それぞれ当てはまるものを選択してください。</t>
        </r>
      </text>
    </comment>
    <comment ref="AL25" authorId="0" shapeId="0" xr:uid="{7153B3B7-8F0B-4BB5-9E97-EACD522187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8C9450A-A155-464B-A1A9-4EB81BB73214}">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372000A-04EA-4B26-AC0C-E49A2FF9F25D}">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FD5C4E8-4AF9-4465-AC15-6C4EF7D722D7}">
      <text>
        <r>
          <rPr>
            <sz val="9"/>
            <color rgb="FF000000"/>
            <rFont val="MS P ゴシック"/>
            <family val="3"/>
            <charset val="128"/>
          </rPr>
          <t>小規模事業者等の特例で満たす場合も含む</t>
        </r>
      </text>
    </comment>
    <comment ref="AG37" authorId="0" shapeId="0" xr:uid="{3FCF8632-EB54-48E5-A6B6-566278D44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7692BC02-CEAE-4C28-B1F9-C805D62EDB1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32EFB57A-5587-41AF-A33F-D67EEB5124D4}">
      <text>
        <r>
          <rPr>
            <sz val="9"/>
            <color indexed="81"/>
            <rFont val="MS P ゴシック"/>
            <family val="3"/>
            <charset val="128"/>
          </rPr>
          <t>左記に「対象加算なし」が表示された場合は、「満たす」を選択し、「対象加算なし」を選択してください。</t>
        </r>
      </text>
    </comment>
    <comment ref="AL40" authorId="1" shapeId="0" xr:uid="{509B435F-4339-405E-87CA-396503CAFCE9}">
      <text>
        <r>
          <rPr>
            <sz val="9"/>
            <color indexed="81"/>
            <rFont val="MS P ゴシック"/>
            <family val="3"/>
            <charset val="128"/>
          </rPr>
          <t>左記に「対象加算なし」が表示された場合は、「満たす」を選択し、「対象加算なし」を選択してください。</t>
        </r>
      </text>
    </comment>
    <comment ref="AD41" authorId="0" shapeId="0" xr:uid="{35557E19-DF55-40D4-9605-4DBA0225288A}">
      <text>
        <r>
          <rPr>
            <sz val="9"/>
            <color rgb="FF000000"/>
            <rFont val="MS P ゴシック"/>
            <family val="3"/>
            <charset val="128"/>
          </rPr>
          <t>「満たす」を選択した場合は、算定する加算の区分等を選択してください。</t>
        </r>
      </text>
    </comment>
    <comment ref="AL41" authorId="0" shapeId="0" xr:uid="{3B65E6CF-B2CF-468F-8B24-8988FA51BD17}">
      <text>
        <r>
          <rPr>
            <sz val="9"/>
            <color rgb="FF000000"/>
            <rFont val="MS P ゴシック"/>
            <family val="3"/>
            <charset val="128"/>
          </rPr>
          <t>「満たす」を選択した場合は、算定する加算の区分等を選択してください。</t>
        </r>
      </text>
    </comment>
    <comment ref="B47" authorId="0" shapeId="0" xr:uid="{E6F2BDA0-8885-45B5-B01A-B8F671FC275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1"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1"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1"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1"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1"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1"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B12F63B-9730-4049-8C79-2A5BC18D4B07}">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5DC3D11-C36C-497E-A38C-4FEEED35FAAB}">
      <text>
        <r>
          <rPr>
            <sz val="9"/>
            <color rgb="FF000000"/>
            <rFont val="MS P ゴシック"/>
            <family val="3"/>
            <charset val="128"/>
          </rPr>
          <t>令和５年度にベア加算を算定し、令和６年４・５月にも継続してベア加算を算定する場合「１」</t>
        </r>
      </text>
    </comment>
    <comment ref="Y4" authorId="0" shapeId="0" xr:uid="{13ACD9EE-062B-42DE-97E3-04E50F68B03C}">
      <text>
        <r>
          <rPr>
            <sz val="9"/>
            <color rgb="FF000000"/>
            <rFont val="MS P ゴシック"/>
            <family val="3"/>
            <charset val="128"/>
          </rPr>
          <t>必ずプルダウンで選択してください。</t>
        </r>
      </text>
    </comment>
    <comment ref="AE4" authorId="0" shapeId="0" xr:uid="{610A76D5-17A5-4F3C-A54E-866735BE47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C72F3D6F-4EE8-4BAF-BBC8-94049D807A6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F67A2C4-059B-46E2-8EBA-B2A5A5E342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8761A8AF-E95A-46E5-8D4F-42AFE8D30AE4}">
      <text>
        <r>
          <rPr>
            <sz val="9"/>
            <color rgb="FF000000"/>
            <rFont val="MS P ゴシック"/>
            <family val="3"/>
            <charset val="128"/>
          </rPr>
          <t>４・５月に処遇Ⅰ、６月以降に処遇Ⅰ相当の加算区分を算定する場合は「１」</t>
        </r>
      </text>
    </comment>
    <comment ref="CI6" authorId="0" shapeId="0" xr:uid="{B1F6E3EB-12E6-4825-8D53-276BF56090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A116C825-174A-465E-9A76-AD5B69EF026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0999595-F1AE-49A5-B117-CEB67A9B935F}">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A1B023-4766-4C73-8314-BA674F28859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8BB8581-480B-4CA1-97D9-F7C2223E40C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50FF0EB-FB4D-4B6E-9664-405E61D868D3}">
      <text>
        <r>
          <rPr>
            <sz val="9"/>
            <color rgb="FF000000"/>
            <rFont val="MS P ゴシック"/>
            <family val="3"/>
            <charset val="128"/>
          </rPr>
          <t>算定していない場合は、
「特定加算なし」を選択してください。</t>
        </r>
      </text>
    </comment>
    <comment ref="L9" authorId="0" shapeId="0" xr:uid="{27941C83-C450-4E90-A1B7-A2BB079CE7EC}">
      <text>
        <r>
          <rPr>
            <sz val="9"/>
            <color rgb="FF000000"/>
            <rFont val="MS P ゴシック"/>
            <family val="3"/>
            <charset val="128"/>
          </rPr>
          <t>算定していない場合は、
「ベア加算なし」を選択してください。</t>
        </r>
      </text>
    </comment>
    <comment ref="V9" authorId="1" shapeId="0" xr:uid="{99337BB8-5F80-4D2C-8C14-A6F58546C29D}">
      <text>
        <r>
          <rPr>
            <sz val="9"/>
            <color indexed="81"/>
            <rFont val="MS P ゴシック"/>
            <family val="3"/>
            <charset val="128"/>
          </rPr>
          <t>「新加算Ⅱ」が表示され、加算率が「エラー」と表示された場合は「新加算Ⅰ」と読み替えること。</t>
        </r>
      </text>
    </comment>
    <comment ref="CI9" authorId="0" shapeId="0" xr:uid="{4D7BC396-80E9-4BFF-BE1E-647203B8C1BE}">
      <text>
        <r>
          <rPr>
            <sz val="9"/>
            <color rgb="FF000000"/>
            <rFont val="MS P ゴシック"/>
            <family val="3"/>
            <charset val="128"/>
          </rPr>
          <t>キャリアパス要件Ⅴで「満たす」を選択していれば「１」</t>
        </r>
      </text>
    </comment>
    <comment ref="CI10" authorId="0" shapeId="0" xr:uid="{07025B43-494C-4994-B091-9FF61BAD157C}">
      <text>
        <r>
          <rPr>
            <sz val="9"/>
            <color rgb="FF000000"/>
            <rFont val="MS P ゴシック"/>
            <family val="3"/>
            <charset val="128"/>
          </rPr>
          <t>職場環境等要件の上位区分を「満たす」と選択していれば「１」</t>
        </r>
      </text>
    </comment>
    <comment ref="V12" authorId="1" shapeId="0" xr:uid="{54946B6C-002F-4E3B-9288-1876AA01FB33}">
      <text>
        <r>
          <rPr>
            <sz val="9"/>
            <color indexed="81"/>
            <rFont val="MS P ゴシック"/>
            <family val="3"/>
            <charset val="128"/>
          </rPr>
          <t>「新加算Ⅱ」が表示され、加算率が「エラー」と表示された場合は「新加算Ⅰ」と読み替えること。</t>
        </r>
      </text>
    </comment>
    <comment ref="B13" authorId="0" shapeId="0" xr:uid="{028BF5F5-B955-48AE-A6E9-5B454174A501}">
      <text>
        <r>
          <rPr>
            <sz val="9"/>
            <color rgb="FF000000"/>
            <rFont val="MS P ゴシック"/>
            <family val="3"/>
            <charset val="128"/>
          </rPr>
          <t>令和６年度の算定対象月を記入してください。</t>
        </r>
      </text>
    </comment>
    <comment ref="F15" authorId="0" shapeId="0" xr:uid="{021D438A-C04D-426F-9097-80C28BF6C93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D83751DC-7F2C-49C3-AAD7-F6A21ABC2BBD}">
      <text>
        <r>
          <rPr>
            <sz val="9"/>
            <color indexed="81"/>
            <rFont val="MS P ゴシック"/>
            <family val="3"/>
            <charset val="128"/>
          </rPr>
          <t>「新加算Ⅱ」が表示され、加算率が「エラー」と表示された場合は「新加算Ⅰ」と読み替えること。</t>
        </r>
      </text>
    </comment>
    <comment ref="B18" authorId="0" shapeId="0" xr:uid="{AB1D084F-CCDF-4A04-BACA-2A17A70156ED}">
      <text>
        <r>
          <rPr>
            <sz val="9"/>
            <color rgb="FF000000"/>
            <rFont val="MS P ゴシック"/>
            <family val="3"/>
            <charset val="128"/>
          </rPr>
          <t>右欄の選択肢（「満たす」など）から、
それぞれ当てはまるものを選択してください。</t>
        </r>
      </text>
    </comment>
    <comment ref="AL25" authorId="0" shapeId="0" xr:uid="{3CFA5F97-D27F-4E99-9D47-0D15EBFE4A6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42C8A09-D968-4703-9352-75C33636A4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367C883-A92C-444B-8FE0-06835E16264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A55AB3C4-78E1-4D20-8916-128C7B8B2D51}">
      <text>
        <r>
          <rPr>
            <sz val="9"/>
            <color rgb="FF000000"/>
            <rFont val="MS P ゴシック"/>
            <family val="3"/>
            <charset val="128"/>
          </rPr>
          <t>小規模事業者等の特例で満たす場合も含む</t>
        </r>
      </text>
    </comment>
    <comment ref="AG37" authorId="0" shapeId="0" xr:uid="{3F42A629-371C-4A48-9437-8367B89E336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B27D93E1-80DE-48B3-B2FA-DB7E059EF15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1D76ACC2-04A6-4577-AD0E-6DD92C16BBC6}">
      <text>
        <r>
          <rPr>
            <sz val="9"/>
            <color indexed="81"/>
            <rFont val="MS P ゴシック"/>
            <family val="3"/>
            <charset val="128"/>
          </rPr>
          <t>左記に「対象加算なし」が表示された場合は、「満たす」を選択し、「対象加算なし」を選択してください。</t>
        </r>
      </text>
    </comment>
    <comment ref="AL40" authorId="1" shapeId="0" xr:uid="{99C9C41A-0110-450E-AAFE-DC26E70181EC}">
      <text>
        <r>
          <rPr>
            <sz val="9"/>
            <color indexed="81"/>
            <rFont val="MS P ゴシック"/>
            <family val="3"/>
            <charset val="128"/>
          </rPr>
          <t>左記に「対象加算なし」が表示された場合は、「満たす」を選択し、「対象加算なし」を選択してください。</t>
        </r>
      </text>
    </comment>
    <comment ref="AD41" authorId="0" shapeId="0" xr:uid="{DD98CC16-CE79-4A49-89CC-402AF14C04AA}">
      <text>
        <r>
          <rPr>
            <sz val="9"/>
            <color rgb="FF000000"/>
            <rFont val="MS P ゴシック"/>
            <family val="3"/>
            <charset val="128"/>
          </rPr>
          <t>「満たす」を選択した場合は、算定する加算の区分等を選択してください。</t>
        </r>
      </text>
    </comment>
    <comment ref="AL41" authorId="0" shapeId="0" xr:uid="{F3BFE41D-2E2B-4033-9440-1C72D41A8ADE}">
      <text>
        <r>
          <rPr>
            <sz val="9"/>
            <color rgb="FF000000"/>
            <rFont val="MS P ゴシック"/>
            <family val="3"/>
            <charset val="128"/>
          </rPr>
          <t>「満たす」を選択した場合は、算定する加算の区分等を選択してください。</t>
        </r>
      </text>
    </comment>
    <comment ref="B47" authorId="0" shapeId="0" xr:uid="{9B6B9EEE-1525-4E83-A59D-79978547F12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1"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1"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1"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1"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1"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1"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198E5653-18A9-442A-81BF-C84182B9A0F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96AFEA3-68CB-4E04-91DC-675F8D8428AC}">
      <text>
        <r>
          <rPr>
            <sz val="9"/>
            <color rgb="FF000000"/>
            <rFont val="MS P ゴシック"/>
            <family val="3"/>
            <charset val="128"/>
          </rPr>
          <t>令和５年度にベア加算を算定し、令和６年４・５月にも継続してベア加算を算定する場合「１」</t>
        </r>
      </text>
    </comment>
    <comment ref="Y4" authorId="0" shapeId="0" xr:uid="{4FABEA92-42C7-49E2-A3A6-BB5CEAE0C6BA}">
      <text>
        <r>
          <rPr>
            <sz val="9"/>
            <color rgb="FF000000"/>
            <rFont val="MS P ゴシック"/>
            <family val="3"/>
            <charset val="128"/>
          </rPr>
          <t>必ずプルダウンで選択してください。</t>
        </r>
      </text>
    </comment>
    <comment ref="AE4" authorId="0" shapeId="0" xr:uid="{294B5A51-8BBB-44EF-91F3-B8CF396638E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4C7D595-8163-4D0C-B5F0-3FB93C7EE045}">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DBF9B4D-DED3-496D-BFD0-62BFE4665B2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BD443D2-8AD9-4BE3-B357-962B1D466F89}">
      <text>
        <r>
          <rPr>
            <sz val="9"/>
            <color rgb="FF000000"/>
            <rFont val="MS P ゴシック"/>
            <family val="3"/>
            <charset val="128"/>
          </rPr>
          <t>４・５月に処遇Ⅰ、６月以降に処遇Ⅰ相当の加算区分を算定する場合は「１」</t>
        </r>
      </text>
    </comment>
    <comment ref="CI6" authorId="0" shapeId="0" xr:uid="{F6687675-FF7F-4924-A51F-D98B514EC53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2EAC373-BF01-4A99-9F28-8DED2B06A1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7331DE8-4C8C-4915-977D-CEB27B03E16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AB62EDD-C0BB-4FD1-93E6-EC0CB554885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E118D370-B20C-4B98-A652-BB07D1720DB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BE26C9B-6945-491E-B4FF-839D08453F8A}">
      <text>
        <r>
          <rPr>
            <sz val="9"/>
            <color rgb="FF000000"/>
            <rFont val="MS P ゴシック"/>
            <family val="3"/>
            <charset val="128"/>
          </rPr>
          <t>算定していない場合は、
「特定加算なし」を選択してください。</t>
        </r>
      </text>
    </comment>
    <comment ref="L9" authorId="0" shapeId="0" xr:uid="{D2950B7C-BB33-4ADD-9B65-92D970E430C9}">
      <text>
        <r>
          <rPr>
            <sz val="9"/>
            <color rgb="FF000000"/>
            <rFont val="MS P ゴシック"/>
            <family val="3"/>
            <charset val="128"/>
          </rPr>
          <t>算定していない場合は、
「ベア加算なし」を選択してください。</t>
        </r>
      </text>
    </comment>
    <comment ref="V9" authorId="1" shapeId="0" xr:uid="{8CC95EF9-D404-4DC7-94F1-10B726119945}">
      <text>
        <r>
          <rPr>
            <sz val="9"/>
            <color indexed="81"/>
            <rFont val="MS P ゴシック"/>
            <family val="3"/>
            <charset val="128"/>
          </rPr>
          <t>「新加算Ⅱ」が表示され、加算率が「エラー」と表示された場合は「新加算Ⅰ」と読み替えること。</t>
        </r>
      </text>
    </comment>
    <comment ref="CI9" authorId="0" shapeId="0" xr:uid="{5568DDB2-81B9-430C-B872-ABF398E0F84E}">
      <text>
        <r>
          <rPr>
            <sz val="9"/>
            <color rgb="FF000000"/>
            <rFont val="MS P ゴシック"/>
            <family val="3"/>
            <charset val="128"/>
          </rPr>
          <t>キャリアパス要件Ⅴで「満たす」を選択していれば「１」</t>
        </r>
      </text>
    </comment>
    <comment ref="CI10" authorId="0" shapeId="0" xr:uid="{3C8AB464-F065-46CC-95BC-37A947D91520}">
      <text>
        <r>
          <rPr>
            <sz val="9"/>
            <color rgb="FF000000"/>
            <rFont val="MS P ゴシック"/>
            <family val="3"/>
            <charset val="128"/>
          </rPr>
          <t>職場環境等要件の上位区分を「満たす」と選択していれば「１」</t>
        </r>
      </text>
    </comment>
    <comment ref="V12" authorId="1" shapeId="0" xr:uid="{FD573E1D-0830-4924-9863-7D52CD1FAD7C}">
      <text>
        <r>
          <rPr>
            <sz val="9"/>
            <color indexed="81"/>
            <rFont val="MS P ゴシック"/>
            <family val="3"/>
            <charset val="128"/>
          </rPr>
          <t>「新加算Ⅱ」が表示され、加算率が「エラー」と表示された場合は「新加算Ⅰ」と読み替えること。</t>
        </r>
      </text>
    </comment>
    <comment ref="B13" authorId="0" shapeId="0" xr:uid="{62F44ABA-3242-407D-8367-23A6B3157144}">
      <text>
        <r>
          <rPr>
            <sz val="9"/>
            <color rgb="FF000000"/>
            <rFont val="MS P ゴシック"/>
            <family val="3"/>
            <charset val="128"/>
          </rPr>
          <t>令和６年度の算定対象月を記入してください。</t>
        </r>
      </text>
    </comment>
    <comment ref="F15" authorId="0" shapeId="0" xr:uid="{2EB28473-3759-40A7-A6CC-74BCD209537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02001B1-FC4E-443C-9CB5-ED259026992F}">
      <text>
        <r>
          <rPr>
            <sz val="9"/>
            <color indexed="81"/>
            <rFont val="MS P ゴシック"/>
            <family val="3"/>
            <charset val="128"/>
          </rPr>
          <t>「新加算Ⅱ」が表示され、加算率が「エラー」と表示された場合は「新加算Ⅰ」と読み替えること。</t>
        </r>
      </text>
    </comment>
    <comment ref="B18" authorId="0" shapeId="0" xr:uid="{C11CF107-CB43-461D-A9A1-7435097A0124}">
      <text>
        <r>
          <rPr>
            <sz val="9"/>
            <color rgb="FF000000"/>
            <rFont val="MS P ゴシック"/>
            <family val="3"/>
            <charset val="128"/>
          </rPr>
          <t>右欄の選択肢（「満たす」など）から、
それぞれ当てはまるものを選択してください。</t>
        </r>
      </text>
    </comment>
    <comment ref="AL25" authorId="0" shapeId="0" xr:uid="{F244A279-F732-47D2-AC54-85126BB345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FDE20BF-50CB-4DE3-96E4-754FFDA67A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856747E-315F-4859-A07A-C458B0311C1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57396E8-198A-49E9-BC08-957E294882FC}">
      <text>
        <r>
          <rPr>
            <sz val="9"/>
            <color rgb="FF000000"/>
            <rFont val="MS P ゴシック"/>
            <family val="3"/>
            <charset val="128"/>
          </rPr>
          <t>小規模事業者等の特例で満たす場合も含む</t>
        </r>
      </text>
    </comment>
    <comment ref="AG37" authorId="0" shapeId="0" xr:uid="{61B3781A-5C1A-4B8C-A00C-4C4E10D3C6A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DBDD6E9-3E76-44C5-A9B6-4383E697581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8A3FD11-70FE-4D06-BE1D-1ACF7D01B369}">
      <text>
        <r>
          <rPr>
            <sz val="9"/>
            <color indexed="81"/>
            <rFont val="MS P ゴシック"/>
            <family val="3"/>
            <charset val="128"/>
          </rPr>
          <t>左記に「対象加算なし」が表示された場合は、「満たす」を選択し、「対象加算なし」を選択してください。</t>
        </r>
      </text>
    </comment>
    <comment ref="AL40" authorId="1" shapeId="0" xr:uid="{0D29143D-C473-42FB-8280-18CB4C317785}">
      <text>
        <r>
          <rPr>
            <sz val="9"/>
            <color indexed="81"/>
            <rFont val="MS P ゴシック"/>
            <family val="3"/>
            <charset val="128"/>
          </rPr>
          <t>左記に「対象加算なし」が表示された場合は、「満たす」を選択し、「対象加算なし」を選択してください。</t>
        </r>
      </text>
    </comment>
    <comment ref="AD41" authorId="0" shapeId="0" xr:uid="{5A5F5BC0-41C8-4C2C-995A-5529DC8C8520}">
      <text>
        <r>
          <rPr>
            <sz val="9"/>
            <color rgb="FF000000"/>
            <rFont val="MS P ゴシック"/>
            <family val="3"/>
            <charset val="128"/>
          </rPr>
          <t>「満たす」を選択した場合は、算定する加算の区分等を選択してください。</t>
        </r>
      </text>
    </comment>
    <comment ref="AL41" authorId="0" shapeId="0" xr:uid="{1FA4D924-5C92-4F2A-8374-A8CCBD9CA3CA}">
      <text>
        <r>
          <rPr>
            <sz val="9"/>
            <color rgb="FF000000"/>
            <rFont val="MS P ゴシック"/>
            <family val="3"/>
            <charset val="128"/>
          </rPr>
          <t>「満たす」を選択した場合は、算定する加算の区分等を選択してください。</t>
        </r>
      </text>
    </comment>
    <comment ref="B47" authorId="0" shapeId="0" xr:uid="{757B5129-B6BE-42B0-9103-9ABC6FC25C27}">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588E88A-87A2-475F-A3B8-F2E06AB8D3F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A398592-ECFD-47A8-9958-E6F69CF1B108}">
      <text>
        <r>
          <rPr>
            <sz val="9"/>
            <color rgb="FF000000"/>
            <rFont val="MS P ゴシック"/>
            <family val="3"/>
            <charset val="128"/>
          </rPr>
          <t>令和５年度にベア加算を算定し、令和６年４・５月にも継続してベア加算を算定する場合「１」</t>
        </r>
      </text>
    </comment>
    <comment ref="Y4" authorId="0" shapeId="0" xr:uid="{3DF06D1B-9013-4353-9B79-500FB9B63190}">
      <text>
        <r>
          <rPr>
            <sz val="9"/>
            <color rgb="FF000000"/>
            <rFont val="MS P ゴシック"/>
            <family val="3"/>
            <charset val="128"/>
          </rPr>
          <t>必ずプルダウンで選択してください。</t>
        </r>
      </text>
    </comment>
    <comment ref="AE4" authorId="0" shapeId="0" xr:uid="{D843A340-3A96-4E77-AE55-A5F3EF3D0B07}">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8D65D32-5C82-4F88-9D9D-8C1DA5B51BEE}">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0A6080F-512E-4B7F-9B5E-31259BB4454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0C6D937-4C15-43C2-B8DE-537753E1135C}">
      <text>
        <r>
          <rPr>
            <sz val="9"/>
            <color rgb="FF000000"/>
            <rFont val="MS P ゴシック"/>
            <family val="3"/>
            <charset val="128"/>
          </rPr>
          <t>４・５月に処遇Ⅰ、６月以降に処遇Ⅰ相当の加算区分を算定する場合は「１」</t>
        </r>
      </text>
    </comment>
    <comment ref="CI6" authorId="0" shapeId="0" xr:uid="{3CC8F920-93C2-4AA2-8EBA-9A520ADC1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1B4AF0C-E571-406C-87A3-574E018284F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1962E6-8B25-462E-807A-66A36FE2BA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84907F2-D356-4EE7-895A-DD2062E1AC6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945D4E6-58E6-48B7-964C-70C590F1E22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3F52CDB-FFD1-4C02-9DF2-E87504F507FA}">
      <text>
        <r>
          <rPr>
            <sz val="9"/>
            <color rgb="FF000000"/>
            <rFont val="MS P ゴシック"/>
            <family val="3"/>
            <charset val="128"/>
          </rPr>
          <t>算定していない場合は、
「特定加算なし」を選択してください。</t>
        </r>
      </text>
    </comment>
    <comment ref="L9" authorId="0" shapeId="0" xr:uid="{7FB3974C-4CD1-4459-B321-CECADF963373}">
      <text>
        <r>
          <rPr>
            <sz val="9"/>
            <color rgb="FF000000"/>
            <rFont val="MS P ゴシック"/>
            <family val="3"/>
            <charset val="128"/>
          </rPr>
          <t>算定していない場合は、
「ベア加算なし」を選択してください。</t>
        </r>
      </text>
    </comment>
    <comment ref="V9" authorId="1" shapeId="0" xr:uid="{F357D31D-1C1F-43B8-A194-E495E483D6D8}">
      <text>
        <r>
          <rPr>
            <sz val="9"/>
            <color indexed="81"/>
            <rFont val="MS P ゴシック"/>
            <family val="3"/>
            <charset val="128"/>
          </rPr>
          <t>「新加算Ⅱ」が表示され、加算率が「エラー」と表示された場合は「新加算Ⅰ」と読み替えること。</t>
        </r>
      </text>
    </comment>
    <comment ref="CI9" authorId="0" shapeId="0" xr:uid="{89D1D51B-D1AA-44E0-88E3-B056902D2173}">
      <text>
        <r>
          <rPr>
            <sz val="9"/>
            <color rgb="FF000000"/>
            <rFont val="MS P ゴシック"/>
            <family val="3"/>
            <charset val="128"/>
          </rPr>
          <t>キャリアパス要件Ⅴで「満たす」を選択していれば「１」</t>
        </r>
      </text>
    </comment>
    <comment ref="CI10" authorId="0" shapeId="0" xr:uid="{3B08D351-A1CA-434C-B6D3-202C1BC79E4F}">
      <text>
        <r>
          <rPr>
            <sz val="9"/>
            <color rgb="FF000000"/>
            <rFont val="MS P ゴシック"/>
            <family val="3"/>
            <charset val="128"/>
          </rPr>
          <t>職場環境等要件の上位区分を「満たす」と選択していれば「１」</t>
        </r>
      </text>
    </comment>
    <comment ref="V12" authorId="1" shapeId="0" xr:uid="{986093AC-B9C0-4893-B319-980A4D7F891A}">
      <text>
        <r>
          <rPr>
            <sz val="9"/>
            <color indexed="81"/>
            <rFont val="MS P ゴシック"/>
            <family val="3"/>
            <charset val="128"/>
          </rPr>
          <t>「新加算Ⅱ」が表示され、加算率が「エラー」と表示された場合は「新加算Ⅰ」と読み替えること。</t>
        </r>
      </text>
    </comment>
    <comment ref="B13" authorId="0" shapeId="0" xr:uid="{2496BB8F-F7A2-4060-ABA0-4FE1555104F4}">
      <text>
        <r>
          <rPr>
            <sz val="9"/>
            <color rgb="FF000000"/>
            <rFont val="MS P ゴシック"/>
            <family val="3"/>
            <charset val="128"/>
          </rPr>
          <t>令和６年度の算定対象月を記入してください。</t>
        </r>
      </text>
    </comment>
    <comment ref="F15" authorId="0" shapeId="0" xr:uid="{824CF842-3216-4F96-B037-236875E215F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AC6DA937-7A57-4C23-83DA-06E4279DD458}">
      <text>
        <r>
          <rPr>
            <sz val="9"/>
            <color indexed="81"/>
            <rFont val="MS P ゴシック"/>
            <family val="3"/>
            <charset val="128"/>
          </rPr>
          <t>「新加算Ⅱ」が表示され、加算率が「エラー」と表示された場合は「新加算Ⅰ」と読み替えること。</t>
        </r>
      </text>
    </comment>
    <comment ref="B18" authorId="0" shapeId="0" xr:uid="{B605A902-2A98-431B-A307-F8DDEE53641C}">
      <text>
        <r>
          <rPr>
            <sz val="9"/>
            <color rgb="FF000000"/>
            <rFont val="MS P ゴシック"/>
            <family val="3"/>
            <charset val="128"/>
          </rPr>
          <t>右欄の選択肢（「満たす」など）から、
それぞれ当てはまるものを選択してください。</t>
        </r>
      </text>
    </comment>
    <comment ref="AL25" authorId="0" shapeId="0" xr:uid="{86196D5B-4382-48B7-A89B-674FA2F79C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D601F7A-2752-49ED-9DB7-F70425E3F95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5DCC9E2-4835-490A-869B-C9A9EC6D95E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EF8161E1-8DF7-4750-8C32-83D34097D0E5}">
      <text>
        <r>
          <rPr>
            <sz val="9"/>
            <color rgb="FF000000"/>
            <rFont val="MS P ゴシック"/>
            <family val="3"/>
            <charset val="128"/>
          </rPr>
          <t>小規模事業者等の特例で満たす場合も含む</t>
        </r>
      </text>
    </comment>
    <comment ref="AG37" authorId="0" shapeId="0" xr:uid="{8AF8FA01-3A89-478E-A57E-580A881EC1C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E42C5602-083D-47DB-BB77-721FFF600CD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0E19803-B9A5-4601-A560-55BACF91AF2A}">
      <text>
        <r>
          <rPr>
            <sz val="9"/>
            <color indexed="81"/>
            <rFont val="MS P ゴシック"/>
            <family val="3"/>
            <charset val="128"/>
          </rPr>
          <t>左記に「対象加算なし」が表示された場合は、「満たす」を選択し、「対象加算なし」を選択してください。</t>
        </r>
      </text>
    </comment>
    <comment ref="AL40" authorId="1" shapeId="0" xr:uid="{0B89C5B6-1871-47FA-919F-6C33D5D5DF0F}">
      <text>
        <r>
          <rPr>
            <sz val="9"/>
            <color indexed="81"/>
            <rFont val="MS P ゴシック"/>
            <family val="3"/>
            <charset val="128"/>
          </rPr>
          <t>左記に「対象加算なし」が表示された場合は、「満たす」を選択し、「対象加算なし」を選択してください。</t>
        </r>
      </text>
    </comment>
    <comment ref="AD41" authorId="0" shapeId="0" xr:uid="{66308C12-25E2-404F-A930-297220F045C8}">
      <text>
        <r>
          <rPr>
            <sz val="9"/>
            <color rgb="FF000000"/>
            <rFont val="MS P ゴシック"/>
            <family val="3"/>
            <charset val="128"/>
          </rPr>
          <t>「満たす」を選択した場合は、算定する加算の区分等を選択してください。</t>
        </r>
      </text>
    </comment>
    <comment ref="AL41" authorId="0" shapeId="0" xr:uid="{38C4D55F-4203-4C70-9C1B-45F0C137FB5B}">
      <text>
        <r>
          <rPr>
            <sz val="9"/>
            <color rgb="FF000000"/>
            <rFont val="MS P ゴシック"/>
            <family val="3"/>
            <charset val="128"/>
          </rPr>
          <t>「満たす」を選択した場合は、算定する加算の区分等を選択してください。</t>
        </r>
      </text>
    </comment>
    <comment ref="B47" authorId="0" shapeId="0" xr:uid="{4B961671-9263-41DB-B5B4-28776F96376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638B2513-085B-43A4-874B-6FEFA77DA00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E97671-682A-4703-8633-35FDF31319A1}">
      <text>
        <r>
          <rPr>
            <sz val="9"/>
            <color rgb="FF000000"/>
            <rFont val="MS P ゴシック"/>
            <family val="3"/>
            <charset val="128"/>
          </rPr>
          <t>令和５年度にベア加算を算定し、令和６年４・５月にも継続してベア加算を算定する場合「１」</t>
        </r>
      </text>
    </comment>
    <comment ref="Y4" authorId="0" shapeId="0" xr:uid="{5AB37601-F85F-4DDE-8E49-EA813C556415}">
      <text>
        <r>
          <rPr>
            <sz val="9"/>
            <color rgb="FF000000"/>
            <rFont val="MS P ゴシック"/>
            <family val="3"/>
            <charset val="128"/>
          </rPr>
          <t>必ずプルダウンで選択してください。</t>
        </r>
      </text>
    </comment>
    <comment ref="AE4" authorId="0" shapeId="0" xr:uid="{F1CF6729-0B53-4C6B-8EB5-A24EF85C72F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71E88CE-665F-46E4-9803-585832B0EB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1226CCF4-8B76-4C31-8E9C-A7FAC6EFB45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6DD0A3F-1F15-4966-A983-0A6365E4CE0A}">
      <text>
        <r>
          <rPr>
            <sz val="9"/>
            <color rgb="FF000000"/>
            <rFont val="MS P ゴシック"/>
            <family val="3"/>
            <charset val="128"/>
          </rPr>
          <t>４・５月に処遇Ⅰ、６月以降に処遇Ⅰ相当の加算区分を算定する場合は「１」</t>
        </r>
      </text>
    </comment>
    <comment ref="CI6" authorId="0" shapeId="0" xr:uid="{5A08ED19-DF08-4D5B-94AB-A6DA69F0838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B92BEF-CD54-4A28-B069-4598AD4D09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BCAA59A-FB38-4DD3-A2F6-06D0F51C110D}">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59BCF2D-9C4A-4107-ABD0-19735E12254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C62D278-B98F-41F2-B547-4B692B32585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8AAE3E3-B7B8-413C-81B6-71BFD901D605}">
      <text>
        <r>
          <rPr>
            <sz val="9"/>
            <color rgb="FF000000"/>
            <rFont val="MS P ゴシック"/>
            <family val="3"/>
            <charset val="128"/>
          </rPr>
          <t>算定していない場合は、
「特定加算なし」を選択してください。</t>
        </r>
      </text>
    </comment>
    <comment ref="L9" authorId="0" shapeId="0" xr:uid="{16094F6A-DB56-4EA1-BCF4-1507431B2C0E}">
      <text>
        <r>
          <rPr>
            <sz val="9"/>
            <color rgb="FF000000"/>
            <rFont val="MS P ゴシック"/>
            <family val="3"/>
            <charset val="128"/>
          </rPr>
          <t>算定していない場合は、
「ベア加算なし」を選択してください。</t>
        </r>
      </text>
    </comment>
    <comment ref="V9" authorId="1" shapeId="0" xr:uid="{13D28839-6310-4A2B-AE64-43DAD2D6EEE9}">
      <text>
        <r>
          <rPr>
            <sz val="9"/>
            <color indexed="81"/>
            <rFont val="MS P ゴシック"/>
            <family val="3"/>
            <charset val="128"/>
          </rPr>
          <t>「新加算Ⅱ」が表示され、加算率が「エラー」と表示された場合は「新加算Ⅰ」と読み替えること。</t>
        </r>
      </text>
    </comment>
    <comment ref="CI9" authorId="0" shapeId="0" xr:uid="{7AE06CCF-E834-4B67-BBAB-8532F8C155C0}">
      <text>
        <r>
          <rPr>
            <sz val="9"/>
            <color rgb="FF000000"/>
            <rFont val="MS P ゴシック"/>
            <family val="3"/>
            <charset val="128"/>
          </rPr>
          <t>キャリアパス要件Ⅴで「満たす」を選択していれば「１」</t>
        </r>
      </text>
    </comment>
    <comment ref="CI10" authorId="0" shapeId="0" xr:uid="{1643A694-55BE-4EF8-B19F-C9300095ABE6}">
      <text>
        <r>
          <rPr>
            <sz val="9"/>
            <color rgb="FF000000"/>
            <rFont val="MS P ゴシック"/>
            <family val="3"/>
            <charset val="128"/>
          </rPr>
          <t>職場環境等要件の上位区分を「満たす」と選択していれば「１」</t>
        </r>
      </text>
    </comment>
    <comment ref="V12" authorId="1" shapeId="0" xr:uid="{586DC95B-DEE3-4533-A6B0-1C27077A9E2D}">
      <text>
        <r>
          <rPr>
            <sz val="9"/>
            <color indexed="81"/>
            <rFont val="MS P ゴシック"/>
            <family val="3"/>
            <charset val="128"/>
          </rPr>
          <t>「新加算Ⅱ」が表示され、加算率が「エラー」と表示された場合は「新加算Ⅰ」と読み替えること。</t>
        </r>
      </text>
    </comment>
    <comment ref="B13" authorId="0" shapeId="0" xr:uid="{2D5093F6-E4FB-43AE-B4BD-0EA416C9C3A2}">
      <text>
        <r>
          <rPr>
            <sz val="9"/>
            <color rgb="FF000000"/>
            <rFont val="MS P ゴシック"/>
            <family val="3"/>
            <charset val="128"/>
          </rPr>
          <t>令和６年度の算定対象月を記入してください。</t>
        </r>
      </text>
    </comment>
    <comment ref="F15" authorId="0" shapeId="0" xr:uid="{A960034E-9B82-49B8-9B42-11DD99E99CBD}">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1D79B1B9-6C6E-40CC-AAC9-86F2C5902E64}">
      <text>
        <r>
          <rPr>
            <sz val="9"/>
            <color indexed="81"/>
            <rFont val="MS P ゴシック"/>
            <family val="3"/>
            <charset val="128"/>
          </rPr>
          <t>「新加算Ⅱ」が表示され、加算率が「エラー」と表示された場合は「新加算Ⅰ」と読み替えること。</t>
        </r>
      </text>
    </comment>
    <comment ref="B18" authorId="0" shapeId="0" xr:uid="{A5D7DA18-F391-403B-8032-D7D57AE38CB7}">
      <text>
        <r>
          <rPr>
            <sz val="9"/>
            <color rgb="FF000000"/>
            <rFont val="MS P ゴシック"/>
            <family val="3"/>
            <charset val="128"/>
          </rPr>
          <t>右欄の選択肢（「満たす」など）から、
それぞれ当てはまるものを選択してください。</t>
        </r>
      </text>
    </comment>
    <comment ref="AL25" authorId="0" shapeId="0" xr:uid="{58E13DD3-53FD-4853-89D4-ED8C9490A5CB}">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39385A8-174D-4312-B4E6-79A61CFC3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6FCAE47-3A8A-4E94-80C8-EC7DEEBFCA65}">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422CD58D-8330-4636-BE41-1C5D941744C1}">
      <text>
        <r>
          <rPr>
            <sz val="9"/>
            <color rgb="FF000000"/>
            <rFont val="MS P ゴシック"/>
            <family val="3"/>
            <charset val="128"/>
          </rPr>
          <t>小規模事業者等の特例で満たす場合も含む</t>
        </r>
      </text>
    </comment>
    <comment ref="AG37" authorId="0" shapeId="0" xr:uid="{2ED6028C-F70D-48B2-90F9-92B6DC5B699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103ACD0D-D97B-47BA-97B9-2E1FA15259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EF28DD17-7648-41E8-AE68-DDDF2CECDF63}">
      <text>
        <r>
          <rPr>
            <sz val="9"/>
            <color indexed="81"/>
            <rFont val="MS P ゴシック"/>
            <family val="3"/>
            <charset val="128"/>
          </rPr>
          <t>左記に「対象加算なし」が表示された場合は、「満たす」を選択し、「対象加算なし」を選択してください。</t>
        </r>
      </text>
    </comment>
    <comment ref="AL40" authorId="1" shapeId="0" xr:uid="{DBC8D410-A57E-4379-87CA-5009C138F2AE}">
      <text>
        <r>
          <rPr>
            <sz val="9"/>
            <color indexed="81"/>
            <rFont val="MS P ゴシック"/>
            <family val="3"/>
            <charset val="128"/>
          </rPr>
          <t>左記に「対象加算なし」が表示された場合は、「満たす」を選択し、「対象加算なし」を選択してください。</t>
        </r>
      </text>
    </comment>
    <comment ref="AD41" authorId="0" shapeId="0" xr:uid="{EF7F4854-82F6-494B-ACC8-35A00C9F3255}">
      <text>
        <r>
          <rPr>
            <sz val="9"/>
            <color rgb="FF000000"/>
            <rFont val="MS P ゴシック"/>
            <family val="3"/>
            <charset val="128"/>
          </rPr>
          <t>「満たす」を選択した場合は、算定する加算の区分等を選択してください。</t>
        </r>
      </text>
    </comment>
    <comment ref="AL41" authorId="0" shapeId="0" xr:uid="{6D473C08-9699-4D65-9213-50F8CD7F36D7}">
      <text>
        <r>
          <rPr>
            <sz val="9"/>
            <color rgb="FF000000"/>
            <rFont val="MS P ゴシック"/>
            <family val="3"/>
            <charset val="128"/>
          </rPr>
          <t>「満たす」を選択した場合は、算定する加算の区分等を選択してください。</t>
        </r>
      </text>
    </comment>
    <comment ref="B47" authorId="0" shapeId="0" xr:uid="{9E76F7A9-337D-4DC5-BE40-C58A2CA71DB1}">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<sst xmlns="http://schemas.openxmlformats.org/spreadsheetml/2006/main" count="6470" uniqueCount="2378">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</sst>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24">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61" fillId="0" borderId="0" xfId="0" applyFo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xf numFmtId="0" fontId="20" fillId="2" borderId="0" xfId="2" applyFont="1" applyFill="1">
      <alignment vertical="center"/>
    </xf>
    <xf numFmtId="0" fontId="22" fillId="2" borderId="0" xfId="0" applyFont="1" applyFill="1"/>
    <xf numFmtId="0" fontId="80" fillId="2" borderId="0" xfId="0" applyFont="1" applyFill="1" applyAlignment="1">
      <alignment vertical="center"/>
    </xf>
    <xf numFmtId="0" fontId="11" fillId="2" borderId="0" xfId="0" applyFont="1" applyFill="1" applyAlignment="1">
      <alignment horizontal="center"/>
    </xf>
    <xf numFmtId="0" fontId="22" fillId="2" borderId="0" xfId="0" applyFont="1" applyFill="1" applyAlignment="1">
      <alignment horizontal="center"/>
    </xf>
    <xf numFmtId="0" fontId="84" fillId="0" borderId="0" xfId="0" applyFont="1" applyAlignment="1">
      <alignment vertical="center"/>
    </xf>
    <xf numFmtId="0" fontId="8" fillId="2" borderId="0" xfId="0" applyFont="1" applyFill="1"/>
    <xf numFmtId="0" fontId="11" fillId="2" borderId="52" xfId="0" applyFont="1" applyFill="1" applyBorder="1"/>
    <xf numFmtId="0" fontId="65" fillId="2" borderId="77" xfId="0" applyFont="1" applyFill="1" applyBorder="1" applyAlignment="1">
      <alignment vertical="center"/>
    </xf>
    <xf numFmtId="0" fontId="11" fillId="2" borderId="77" xfId="0" applyFont="1" applyFill="1" applyBorder="1"/>
    <xf numFmtId="0" fontId="11" fillId="2" borderId="53" xfId="0" applyFont="1" applyFill="1" applyBorder="1"/>
    <xf numFmtId="0" fontId="11" fillId="2" borderId="14" xfId="0" applyFont="1" applyFill="1" applyBorder="1"/>
    <xf numFmtId="0" fontId="11" fillId="2" borderId="43" xfId="0" applyFont="1" applyFill="1" applyBorder="1"/>
    <xf numFmtId="0" fontId="9" fillId="2" borderId="0" xfId="0" applyFont="1" applyFill="1" applyAlignment="1">
      <alignment horizontal="center" vertical="center"/>
    </xf>
    <xf numFmtId="0" fontId="8" fillId="2" borderId="0" xfId="0" applyFont="1" applyFill="1" applyAlignment="1">
      <alignment horizontal="center" vertical="center" shrinkToFit="1"/>
    </xf>
    <xf numFmtId="0" fontId="8" fillId="2" borderId="0" xfId="0" applyFont="1" applyFill="1" applyAlignment="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Alignment="1">
      <alignment horizontal="right" vertical="center"/>
    </xf>
    <xf numFmtId="0" fontId="84" fillId="0" borderId="0" xfId="0" applyFont="1" applyAlignment="1">
      <alignment vertical="top"/>
    </xf>
    <xf numFmtId="0" fontId="9" fillId="2" borderId="0" xfId="0" applyFont="1" applyFill="1"/>
    <xf numFmtId="0" fontId="23" fillId="2" borderId="0" xfId="0" applyFont="1" applyFill="1" applyAlignment="1">
      <alignment vertical="center"/>
    </xf>
    <xf numFmtId="0" fontId="9" fillId="0" borderId="0" xfId="0" applyFont="1" applyAlignment="1">
      <alignment horizontal="left"/>
    </xf>
    <xf numFmtId="0" fontId="11" fillId="2" borderId="0" xfId="0" applyFont="1" applyFill="1" applyAlignment="1">
      <alignment horizontal="left"/>
    </xf>
    <xf numFmtId="0" fontId="7" fillId="2" borderId="0" xfId="0" applyFont="1" applyFill="1" applyAlignment="1">
      <alignment horizontal="left"/>
    </xf>
    <xf numFmtId="0" fontId="7" fillId="2" borderId="0" xfId="0" applyFont="1" applyFill="1"/>
    <xf numFmtId="0" fontId="11" fillId="2" borderId="14" xfId="0" applyFont="1" applyFill="1" applyBorder="1" applyAlignment="1">
      <alignment horizontal="left"/>
    </xf>
    <xf numFmtId="0" fontId="11" fillId="2" borderId="43" xfId="0" applyFont="1" applyFill="1" applyBorder="1" applyAlignment="1">
      <alignment horizontal="left"/>
    </xf>
    <xf numFmtId="0" fontId="23" fillId="2" borderId="7" xfId="0" applyFont="1" applyFill="1" applyBorder="1" applyAlignment="1">
      <alignment horizontal="center" vertical="center"/>
    </xf>
    <xf numFmtId="0" fontId="8" fillId="2" borderId="0" xfId="0" applyFont="1" applyFill="1" applyAlignment="1">
      <alignment horizontal="center" vertical="center"/>
    </xf>
    <xf numFmtId="0" fontId="87" fillId="2" borderId="0" xfId="0" applyFont="1" applyFill="1" applyAlignment="1">
      <alignment horizontal="center" vertical="center"/>
    </xf>
    <xf numFmtId="0" fontId="8" fillId="2" borderId="43" xfId="0" applyFont="1" applyFill="1" applyBorder="1" applyAlignment="1">
      <alignment vertical="center"/>
    </xf>
    <xf numFmtId="0" fontId="8" fillId="2" borderId="94" xfId="0" applyFont="1" applyFill="1" applyBorder="1" applyAlignment="1">
      <alignment horizontal="right" vertical="center"/>
    </xf>
    <xf numFmtId="0" fontId="8" fillId="2" borderId="65" xfId="0" applyFont="1" applyFill="1" applyBorder="1" applyAlignment="1">
      <alignment horizontal="right" vertical="center"/>
    </xf>
    <xf numFmtId="0" fontId="8" fillId="2" borderId="65" xfId="0" applyFont="1" applyFill="1" applyBorder="1" applyAlignment="1">
      <alignment horizontal="center" vertical="center"/>
    </xf>
    <xf numFmtId="0" fontId="8" fillId="2" borderId="108" xfId="0" applyFont="1" applyFill="1" applyBorder="1" applyAlignment="1">
      <alignment vertical="center"/>
    </xf>
    <xf numFmtId="0" fontId="23" fillId="2" borderId="0" xfId="0" applyFont="1" applyFill="1" applyAlignment="1">
      <alignment horizontal="center" vertical="center"/>
    </xf>
    <xf numFmtId="176" fontId="9" fillId="2" borderId="0" xfId="0" applyNumberFormat="1" applyFont="1" applyFill="1" applyAlignment="1">
      <alignment horizontal="center" vertical="center" shrinkToFit="1"/>
    </xf>
    <xf numFmtId="0" fontId="7" fillId="2" borderId="0" xfId="0" applyFont="1" applyFill="1" applyAlignment="1">
      <alignment horizontal="left" vertical="top" wrapText="1"/>
    </xf>
    <xf numFmtId="0" fontId="11" fillId="2" borderId="94" xfId="0" applyFont="1" applyFill="1" applyBorder="1"/>
    <xf numFmtId="0" fontId="63" fillId="2" borderId="65" xfId="0" applyFont="1" applyFill="1" applyBorder="1" applyAlignment="1">
      <alignment horizontal="center" vertical="center"/>
    </xf>
    <xf numFmtId="0" fontId="11" fillId="2" borderId="108" xfId="0" applyFont="1" applyFill="1" applyBorder="1"/>
    <xf numFmtId="0" fontId="8" fillId="2" borderId="0" xfId="0" applyFont="1" applyFill="1" applyAlignment="1">
      <alignment vertical="top"/>
    </xf>
    <xf numFmtId="0" fontId="9" fillId="2" borderId="0" xfId="0" applyFont="1" applyFill="1" applyAlignment="1">
      <alignment horizontal="left" vertical="top"/>
    </xf>
    <xf numFmtId="0" fontId="23" fillId="2" borderId="6" xfId="0" applyFont="1" applyFill="1" applyBorder="1" applyAlignment="1">
      <alignment vertical="center"/>
    </xf>
    <xf numFmtId="0" fontId="9" fillId="2" borderId="1"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11" xfId="0" applyFont="1" applyFill="1" applyBorder="1" applyAlignment="1">
      <alignment horizontal="center" vertical="center"/>
    </xf>
    <xf numFmtId="0" fontId="9" fillId="2" borderId="1" xfId="0" applyFont="1" applyFill="1" applyBorder="1" applyAlignment="1">
      <alignment vertical="center"/>
    </xf>
    <xf numFmtId="0" fontId="11" fillId="2" borderId="0" xfId="0" applyFont="1" applyFill="1" applyAlignment="1">
      <alignment horizontal="left" vertical="center"/>
    </xf>
    <xf numFmtId="0" fontId="9" fillId="2" borderId="0" xfId="0" applyFont="1" applyFill="1" applyAlignment="1">
      <alignment vertical="center"/>
    </xf>
    <xf numFmtId="0" fontId="64" fillId="2" borderId="0" xfId="0" applyFont="1" applyFill="1"/>
    <xf numFmtId="0" fontId="8" fillId="2" borderId="0" xfId="0" applyFont="1" applyFill="1" applyAlignment="1">
      <alignment horizontal="left" vertical="top"/>
    </xf>
    <xf numFmtId="0" fontId="63" fillId="7" borderId="1" xfId="0" applyFont="1" applyFill="1" applyBorder="1" applyAlignment="1">
      <alignment horizontal="center" vertical="center"/>
    </xf>
    <xf numFmtId="0" fontId="11" fillId="2" borderId="0" xfId="0" applyFont="1" applyFill="1" applyAlignment="1">
      <alignment wrapText="1"/>
    </xf>
    <xf numFmtId="0" fontId="11" fillId="2" borderId="0" xfId="0" applyFont="1" applyFill="1" applyAlignment="1">
      <alignment horizontal="left" wrapText="1"/>
    </xf>
    <xf numFmtId="0" fontId="11" fillId="2" borderId="17" xfId="0" applyFont="1" applyFill="1" applyBorder="1"/>
    <xf numFmtId="0" fontId="62" fillId="0" borderId="5" xfId="0" applyFont="1" applyBorder="1" applyAlignment="1">
      <alignment horizontal="left" vertical="top"/>
    </xf>
    <xf numFmtId="0" fontId="7" fillId="2" borderId="0" xfId="0" applyFont="1" applyFill="1" applyAlignment="1">
      <alignment horizontal="left" vertical="center"/>
    </xf>
    <xf numFmtId="0" fontId="9" fillId="7" borderId="157" xfId="0" applyFont="1" applyFill="1" applyBorder="1" applyAlignment="1">
      <alignment horizontal="center" vertical="center"/>
    </xf>
    <xf numFmtId="0" fontId="7" fillId="2" borderId="0" xfId="0" applyFont="1" applyFill="1" applyAlignment="1">
      <alignment horizontal="left" wrapText="1"/>
    </xf>
    <xf numFmtId="182" fontId="11" fillId="2" borderId="0" xfId="0" applyNumberFormat="1" applyFont="1" applyFill="1"/>
    <xf numFmtId="0" fontId="11" fillId="2" borderId="0" xfId="0" applyFont="1" applyFill="1" applyAlignment="1">
      <alignment horizontal="left" vertical="top"/>
    </xf>
    <xf numFmtId="0" fontId="74" fillId="2" borderId="0" xfId="0" applyFont="1" applyFill="1"/>
    <xf numFmtId="0" fontId="79" fillId="2" borderId="0" xfId="0" applyFont="1" applyFill="1"/>
    <xf numFmtId="0" fontId="67" fillId="2" borderId="0" xfId="0" applyFont="1" applyFill="1"/>
    <xf numFmtId="0" fontId="74" fillId="2" borderId="0" xfId="0" applyFont="1" applyFill="1" applyAlignment="1">
      <alignment horizontal="left"/>
    </xf>
    <xf numFmtId="38" fontId="80" fillId="2" borderId="0" xfId="1" applyFont="1" applyFill="1" applyBorder="1" applyAlignment="1" applyProtection="1">
      <alignment horizontal="right" vertical="center"/>
    </xf>
    <xf numFmtId="0" fontId="11" fillId="2" borderId="0" xfId="0" applyFont="1" applyFill="1" applyAlignment="1">
      <alignment vertical="center"/>
    </xf>
    <xf numFmtId="0" fontId="62" fillId="2" borderId="0" xfId="0" applyFont="1" applyFill="1" applyAlignment="1">
      <alignment horizontal="right" vertical="center"/>
    </xf>
    <xf numFmtId="0" fontId="62" fillId="2" borderId="0" xfId="0" applyFont="1" applyFill="1" applyAlignment="1">
      <alignment vertical="center"/>
    </xf>
    <xf numFmtId="0" fontId="66"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92" fillId="2" borderId="0" xfId="0" applyFont="1" applyFill="1"/>
    <xf numFmtId="0" fontId="74" fillId="2" borderId="139" xfId="0" applyFont="1" applyFill="1" applyBorder="1" applyAlignment="1">
      <alignment horizontal="center" vertical="center"/>
    </xf>
    <xf numFmtId="0" fontId="91" fillId="2" borderId="0" xfId="0" applyFont="1" applyFill="1"/>
    <xf numFmtId="0" fontId="12" fillId="2" borderId="0" xfId="2" applyFill="1">
      <alignment vertical="center"/>
    </xf>
    <xf numFmtId="0" fontId="93" fillId="2" borderId="0" xfId="2" applyFont="1" applyFill="1">
      <alignment vertical="center"/>
    </xf>
    <xf numFmtId="0" fontId="26" fillId="2" borderId="0" xfId="2" applyFont="1" applyFill="1">
      <alignment vertical="center"/>
    </xf>
    <xf numFmtId="0" fontId="26" fillId="0" borderId="0" xfId="2" applyFont="1" applyAlignment="1">
      <alignment horizontal="center" vertical="center"/>
    </xf>
    <xf numFmtId="49" fontId="25" fillId="2" borderId="0" xfId="2" applyNumberFormat="1" applyFont="1" applyFill="1" applyAlignment="1">
      <alignment horizontal="center" vertical="center"/>
    </xf>
    <xf numFmtId="49" fontId="25" fillId="2" borderId="0" xfId="2" applyNumberFormat="1" applyFont="1" applyFill="1" applyAlignment="1">
      <alignment horizontal="left" vertical="center"/>
    </xf>
    <xf numFmtId="0" fontId="15" fillId="2" borderId="0" xfId="2" applyFont="1" applyFill="1">
      <alignment vertical="center"/>
    </xf>
    <xf numFmtId="0" fontId="16" fillId="2" borderId="0" xfId="2" applyFont="1" applyFill="1" applyAlignment="1"/>
    <xf numFmtId="0" fontId="28" fillId="2" borderId="0" xfId="2" applyFont="1" applyFill="1">
      <alignment vertical="center"/>
    </xf>
    <xf numFmtId="0" fontId="28" fillId="0" borderId="0" xfId="2" applyFont="1">
      <alignment vertical="center"/>
    </xf>
    <xf numFmtId="0" fontId="21" fillId="2" borderId="49" xfId="2" applyFont="1" applyFill="1" applyBorder="1">
      <alignment vertical="center"/>
    </xf>
    <xf numFmtId="0" fontId="21" fillId="2" borderId="49" xfId="2" quotePrefix="1" applyFont="1" applyFill="1" applyBorder="1">
      <alignment vertical="center"/>
    </xf>
    <xf numFmtId="0" fontId="21" fillId="2" borderId="2" xfId="2" applyFont="1" applyFill="1" applyBorder="1">
      <alignment vertical="center"/>
    </xf>
    <xf numFmtId="0" fontId="21" fillId="2" borderId="3" xfId="2" applyFont="1" applyFill="1" applyBorder="1">
      <alignment vertical="center"/>
    </xf>
    <xf numFmtId="0" fontId="28" fillId="2" borderId="3" xfId="2" applyFont="1" applyFill="1" applyBorder="1">
      <alignment vertical="center"/>
    </xf>
    <xf numFmtId="49" fontId="15" fillId="2" borderId="0" xfId="2" applyNumberFormat="1" applyFont="1" applyFill="1" applyAlignment="1">
      <alignment horizontal="left" vertical="center"/>
    </xf>
    <xf numFmtId="49" fontId="16" fillId="2" borderId="0" xfId="2" applyNumberFormat="1" applyFont="1" applyFill="1" applyAlignment="1">
      <alignment horizontal="left" vertical="center"/>
    </xf>
    <xf numFmtId="0" fontId="16" fillId="2" borderId="0" xfId="2" applyFont="1" applyFill="1">
      <alignment vertical="center"/>
    </xf>
    <xf numFmtId="0" fontId="21" fillId="2" borderId="0" xfId="2" applyFont="1" applyFill="1">
      <alignment vertical="center"/>
    </xf>
    <xf numFmtId="0" fontId="32" fillId="2" borderId="16" xfId="2" applyFont="1" applyFill="1" applyBorder="1" applyAlignment="1">
      <alignment horizontal="center" vertical="center"/>
    </xf>
    <xf numFmtId="0" fontId="32" fillId="0" borderId="39" xfId="2" applyFont="1" applyBorder="1">
      <alignment vertical="center"/>
    </xf>
    <xf numFmtId="0" fontId="32" fillId="2" borderId="6" xfId="2" applyFont="1" applyFill="1" applyBorder="1" applyAlignment="1">
      <alignment horizontal="center" vertical="center"/>
    </xf>
    <xf numFmtId="0" fontId="32" fillId="0" borderId="16" xfId="2" applyFont="1" applyBorder="1">
      <alignment vertical="center"/>
    </xf>
    <xf numFmtId="0" fontId="32" fillId="2" borderId="19" xfId="2" applyFont="1" applyFill="1" applyBorder="1" applyAlignment="1">
      <alignment horizontal="center" vertical="center"/>
    </xf>
    <xf numFmtId="0" fontId="32" fillId="2" borderId="11" xfId="2" applyFont="1" applyFill="1" applyBorder="1" applyAlignment="1">
      <alignment horizontal="left" vertical="center"/>
    </xf>
    <xf numFmtId="0" fontId="32" fillId="0" borderId="2" xfId="2" applyFont="1" applyBorder="1" applyAlignment="1">
      <alignment horizontal="center" vertical="center"/>
    </xf>
    <xf numFmtId="0" fontId="32" fillId="0" borderId="4" xfId="2" applyFont="1" applyBorder="1">
      <alignment vertical="center"/>
    </xf>
    <xf numFmtId="0" fontId="29" fillId="9" borderId="45" xfId="2" applyFont="1" applyFill="1" applyBorder="1" applyAlignment="1">
      <alignment horizontal="center" vertical="center"/>
    </xf>
    <xf numFmtId="0" fontId="32" fillId="2" borderId="2" xfId="2" applyFont="1" applyFill="1" applyBorder="1" applyAlignment="1">
      <alignment horizontal="center" vertical="center"/>
    </xf>
    <xf numFmtId="0" fontId="32" fillId="0" borderId="54" xfId="2" applyFont="1" applyBorder="1">
      <alignment vertical="center"/>
    </xf>
    <xf numFmtId="0" fontId="32" fillId="0" borderId="10" xfId="2" applyFont="1" applyBorder="1">
      <alignment vertical="center"/>
    </xf>
    <xf numFmtId="178" fontId="12" fillId="0" borderId="0" xfId="2" applyNumberFormat="1">
      <alignment vertical="center"/>
    </xf>
    <xf numFmtId="0" fontId="32" fillId="0" borderId="0" xfId="2" applyFont="1">
      <alignment vertical="center"/>
    </xf>
    <xf numFmtId="0" fontId="20" fillId="0" borderId="0" xfId="2" applyFont="1">
      <alignment vertical="center"/>
    </xf>
    <xf numFmtId="0" fontId="34" fillId="2" borderId="0" xfId="2" applyFont="1" applyFill="1">
      <alignment vertical="center"/>
    </xf>
    <xf numFmtId="0" fontId="34" fillId="2" borderId="0" xfId="2" applyFont="1" applyFill="1" applyAlignment="1">
      <alignment horizontal="center" vertical="top"/>
    </xf>
    <xf numFmtId="0" fontId="34" fillId="2" borderId="0" xfId="2" applyFont="1" applyFill="1" applyAlignment="1">
      <alignment horizontal="center" vertical="center"/>
    </xf>
    <xf numFmtId="0" fontId="36" fillId="0" borderId="0" xfId="2" applyFont="1">
      <alignment vertical="center"/>
    </xf>
    <xf numFmtId="0" fontId="29" fillId="0" borderId="0" xfId="2" applyFont="1" applyAlignment="1">
      <alignment horizontal="left" vertical="center"/>
    </xf>
    <xf numFmtId="0" fontId="16" fillId="0" borderId="0" xfId="2" applyFont="1">
      <alignment vertical="center"/>
    </xf>
    <xf numFmtId="0" fontId="21" fillId="0" borderId="9" xfId="2" applyFont="1" applyBorder="1">
      <alignment vertical="center"/>
    </xf>
    <xf numFmtId="0" fontId="21" fillId="2" borderId="59" xfId="2" applyFont="1" applyFill="1" applyBorder="1">
      <alignment vertical="center"/>
    </xf>
    <xf numFmtId="0" fontId="21" fillId="0" borderId="59" xfId="2" applyFont="1" applyBorder="1">
      <alignment vertical="center"/>
    </xf>
    <xf numFmtId="0" fontId="21" fillId="2" borderId="60" xfId="2" applyFont="1" applyFill="1" applyBorder="1">
      <alignment vertical="center"/>
    </xf>
    <xf numFmtId="0" fontId="76" fillId="8" borderId="22" xfId="2" applyFont="1" applyFill="1" applyBorder="1">
      <alignment vertical="center"/>
    </xf>
    <xf numFmtId="0" fontId="76" fillId="8" borderId="9" xfId="2" applyFont="1" applyFill="1" applyBorder="1">
      <alignment vertical="center"/>
    </xf>
    <xf numFmtId="0" fontId="76" fillId="8" borderId="11" xfId="2" applyFont="1" applyFill="1" applyBorder="1">
      <alignment vertical="center"/>
    </xf>
    <xf numFmtId="0" fontId="21" fillId="2" borderId="15" xfId="2" applyFont="1" applyFill="1" applyBorder="1">
      <alignment vertical="center"/>
    </xf>
    <xf numFmtId="0" fontId="19" fillId="2" borderId="25" xfId="2" applyFont="1" applyFill="1" applyBorder="1">
      <alignment vertical="center"/>
    </xf>
    <xf numFmtId="0" fontId="25" fillId="2" borderId="17" xfId="2" applyFont="1" applyFill="1" applyBorder="1">
      <alignment vertical="center"/>
    </xf>
    <xf numFmtId="0" fontId="21" fillId="2" borderId="17" xfId="2" applyFont="1" applyFill="1" applyBorder="1">
      <alignment vertical="center"/>
    </xf>
    <xf numFmtId="0" fontId="25" fillId="2" borderId="0" xfId="2" applyFont="1" applyFill="1">
      <alignment vertical="center"/>
    </xf>
    <xf numFmtId="0" fontId="21" fillId="2" borderId="26" xfId="2" applyFont="1" applyFill="1" applyBorder="1">
      <alignment vertical="center"/>
    </xf>
    <xf numFmtId="0" fontId="76" fillId="8" borderId="10" xfId="2" applyFont="1" applyFill="1" applyBorder="1">
      <alignment vertical="center"/>
    </xf>
    <xf numFmtId="0" fontId="19" fillId="2" borderId="0" xfId="2" applyFont="1" applyFill="1">
      <alignment vertical="center"/>
    </xf>
    <xf numFmtId="0" fontId="76" fillId="8" borderId="1" xfId="2" applyFont="1" applyFill="1" applyBorder="1">
      <alignment vertical="center"/>
    </xf>
    <xf numFmtId="0" fontId="19" fillId="2" borderId="43" xfId="2" applyFont="1" applyFill="1" applyBorder="1">
      <alignment vertical="center"/>
    </xf>
    <xf numFmtId="0" fontId="19" fillId="2" borderId="14" xfId="2" applyFont="1" applyFill="1" applyBorder="1">
      <alignment vertical="center"/>
    </xf>
    <xf numFmtId="0" fontId="19" fillId="2" borderId="0" xfId="2" applyFont="1" applyFill="1" applyAlignment="1">
      <alignment horizontal="center" vertical="center"/>
    </xf>
    <xf numFmtId="0" fontId="77" fillId="0" borderId="0" xfId="2" applyFont="1">
      <alignment vertical="center"/>
    </xf>
    <xf numFmtId="0" fontId="25" fillId="2" borderId="14" xfId="2" applyFont="1" applyFill="1" applyBorder="1">
      <alignment vertical="center"/>
    </xf>
    <xf numFmtId="0" fontId="21" fillId="2" borderId="43" xfId="2" applyFont="1" applyFill="1" applyBorder="1">
      <alignment vertical="center"/>
    </xf>
    <xf numFmtId="0" fontId="19" fillId="0" borderId="62" xfId="2" applyFont="1" applyBorder="1" applyAlignment="1">
      <alignment horizontal="left" vertical="center"/>
    </xf>
    <xf numFmtId="0" fontId="21" fillId="2" borderId="15" xfId="2" applyFont="1" applyFill="1" applyBorder="1" applyAlignment="1">
      <alignment horizontal="center" vertical="center"/>
    </xf>
    <xf numFmtId="0" fontId="76" fillId="8" borderId="5" xfId="2" applyFont="1" applyFill="1" applyBorder="1">
      <alignment vertical="center"/>
    </xf>
    <xf numFmtId="0" fontId="19" fillId="2" borderId="0" xfId="2" applyFont="1" applyFill="1" applyAlignment="1">
      <alignment horizontal="left" vertical="center"/>
    </xf>
    <xf numFmtId="0" fontId="21" fillId="2" borderId="0" xfId="2" applyFont="1" applyFill="1" applyAlignment="1">
      <alignment horizontal="center" vertical="center"/>
    </xf>
    <xf numFmtId="0" fontId="21" fillId="2" borderId="43" xfId="2" applyFont="1" applyFill="1" applyBorder="1" applyAlignment="1">
      <alignment horizontal="center" vertical="center"/>
    </xf>
    <xf numFmtId="0" fontId="19" fillId="2" borderId="0" xfId="2" applyFont="1" applyFill="1" applyAlignment="1">
      <alignment vertical="center" wrapText="1"/>
    </xf>
    <xf numFmtId="0" fontId="34" fillId="0" borderId="2" xfId="2" applyFont="1" applyBorder="1" applyAlignment="1">
      <alignment horizontal="center" vertical="center"/>
    </xf>
    <xf numFmtId="0" fontId="34" fillId="2" borderId="14" xfId="2" applyFont="1" applyFill="1" applyBorder="1" applyAlignment="1">
      <alignment vertical="center" wrapText="1"/>
    </xf>
    <xf numFmtId="0" fontId="34" fillId="2" borderId="0" xfId="2" applyFont="1" applyFill="1" applyAlignment="1">
      <alignment vertical="center" wrapText="1"/>
    </xf>
    <xf numFmtId="49" fontId="18" fillId="2" borderId="0" xfId="2" applyNumberFormat="1" applyFont="1" applyFill="1">
      <alignment vertical="center"/>
    </xf>
    <xf numFmtId="0" fontId="42" fillId="0" borderId="0" xfId="2" applyFont="1" applyAlignment="1">
      <alignment horizontal="center" vertical="top" wrapText="1"/>
    </xf>
    <xf numFmtId="0" fontId="25" fillId="2" borderId="0" xfId="2" applyFont="1" applyFill="1" applyAlignment="1">
      <alignment vertical="center" wrapText="1"/>
    </xf>
    <xf numFmtId="0" fontId="25" fillId="2" borderId="0" xfId="2" applyFont="1" applyFill="1" applyAlignment="1">
      <alignment horizontal="left" vertical="top" wrapText="1"/>
    </xf>
    <xf numFmtId="0" fontId="19" fillId="2" borderId="39" xfId="2" applyFont="1" applyFill="1" applyBorder="1">
      <alignment vertical="center"/>
    </xf>
    <xf numFmtId="0" fontId="12" fillId="2" borderId="0" xfId="2" applyFill="1" applyAlignment="1"/>
    <xf numFmtId="0" fontId="25" fillId="2" borderId="0" xfId="2" applyFont="1" applyFill="1" applyAlignment="1">
      <alignment horizontal="left" vertical="center"/>
    </xf>
    <xf numFmtId="0" fontId="29" fillId="3" borderId="45" xfId="2" applyFont="1" applyFill="1" applyBorder="1" applyAlignment="1">
      <alignment horizontal="center" vertical="center"/>
    </xf>
    <xf numFmtId="0" fontId="19" fillId="2" borderId="18" xfId="2" applyFont="1" applyFill="1" applyBorder="1">
      <alignment vertical="center"/>
    </xf>
    <xf numFmtId="0" fontId="44" fillId="2" borderId="43" xfId="2" applyFont="1" applyFill="1" applyBorder="1" applyAlignment="1">
      <alignment horizontal="right" vertical="center" shrinkToFit="1"/>
    </xf>
    <xf numFmtId="0" fontId="44" fillId="2" borderId="0" xfId="2" applyFont="1" applyFill="1" applyAlignment="1">
      <alignment vertical="center" shrinkToFit="1"/>
    </xf>
    <xf numFmtId="0" fontId="12" fillId="2" borderId="21" xfId="2" applyFill="1" applyBorder="1" applyAlignment="1">
      <alignment horizontal="left" vertical="top"/>
    </xf>
    <xf numFmtId="0" fontId="19" fillId="2" borderId="71" xfId="2" applyFont="1" applyFill="1" applyBorder="1">
      <alignment vertical="center"/>
    </xf>
    <xf numFmtId="0" fontId="12" fillId="2" borderId="0" xfId="2" applyFill="1" applyAlignment="1">
      <alignment vertical="top"/>
    </xf>
    <xf numFmtId="0" fontId="46" fillId="2" borderId="0" xfId="2" applyFont="1" applyFill="1">
      <alignment vertical="center"/>
    </xf>
    <xf numFmtId="0" fontId="44" fillId="2" borderId="0" xfId="2" applyFont="1" applyFill="1" applyAlignment="1">
      <alignment horizontal="right" vertical="center" shrinkToFit="1"/>
    </xf>
    <xf numFmtId="2" fontId="44" fillId="2" borderId="0" xfId="2" applyNumberFormat="1" applyFont="1" applyFill="1" applyAlignment="1">
      <alignment horizontal="center" vertical="center" shrinkToFit="1"/>
    </xf>
    <xf numFmtId="0" fontId="19" fillId="2" borderId="11" xfId="2" applyFont="1" applyFill="1" applyBorder="1" applyAlignment="1">
      <alignment horizontal="left" vertical="top" wrapText="1"/>
    </xf>
    <xf numFmtId="0" fontId="12" fillId="0" borderId="23" xfId="2" applyBorder="1">
      <alignment vertical="center"/>
    </xf>
    <xf numFmtId="0" fontId="29" fillId="2" borderId="0" xfId="2" applyFont="1" applyFill="1">
      <alignment vertical="center"/>
    </xf>
    <xf numFmtId="0" fontId="34" fillId="0" borderId="0" xfId="2" applyFont="1">
      <alignment vertical="center"/>
    </xf>
    <xf numFmtId="0" fontId="25" fillId="0" borderId="0" xfId="2" applyFont="1" applyAlignment="1">
      <alignment horizontal="left" vertical="center" wrapText="1"/>
    </xf>
    <xf numFmtId="38" fontId="94" fillId="0" borderId="139" xfId="2" applyNumberFormat="1" applyFont="1" applyBorder="1" applyAlignment="1">
      <alignment horizontal="center" vertical="center" wrapText="1"/>
    </xf>
    <xf numFmtId="0" fontId="34" fillId="2" borderId="0" xfId="2" applyFont="1" applyFill="1" applyAlignment="1">
      <alignment horizontal="left" vertical="center" wrapText="1"/>
    </xf>
    <xf numFmtId="0" fontId="38" fillId="2" borderId="0" xfId="2" applyFont="1" applyFill="1" applyAlignment="1">
      <alignment horizontal="left" vertical="center" wrapText="1"/>
    </xf>
    <xf numFmtId="0" fontId="47" fillId="0" borderId="0" xfId="2" applyFont="1" applyAlignment="1">
      <alignment horizontal="left" vertical="top" wrapText="1"/>
    </xf>
    <xf numFmtId="49" fontId="25" fillId="2" borderId="0" xfId="2" applyNumberFormat="1" applyFont="1" applyFill="1" applyAlignment="1">
      <alignment horizontal="center" vertical="top"/>
    </xf>
    <xf numFmtId="0" fontId="12" fillId="2" borderId="7" xfId="2" applyFill="1" applyBorder="1">
      <alignment vertical="center"/>
    </xf>
    <xf numFmtId="0" fontId="19" fillId="2" borderId="54" xfId="2" applyFont="1" applyFill="1" applyBorder="1">
      <alignment vertical="center"/>
    </xf>
    <xf numFmtId="0" fontId="19" fillId="0" borderId="0" xfId="2" applyFont="1" applyAlignment="1">
      <alignment horizontal="left" vertical="center"/>
    </xf>
    <xf numFmtId="2" fontId="44" fillId="2" borderId="0" xfId="2" applyNumberFormat="1" applyFont="1" applyFill="1" applyAlignment="1">
      <alignment vertical="center" shrinkToFit="1"/>
    </xf>
    <xf numFmtId="0" fontId="12" fillId="2" borderId="6" xfId="2" applyFill="1" applyBorder="1">
      <alignment vertical="center"/>
    </xf>
    <xf numFmtId="0" fontId="19" fillId="2" borderId="19" xfId="2" applyFont="1" applyFill="1" applyBorder="1" applyAlignment="1">
      <alignment vertical="center" wrapText="1"/>
    </xf>
    <xf numFmtId="0" fontId="12" fillId="0" borderId="75" xfId="2" applyBorder="1">
      <alignment vertical="center"/>
    </xf>
    <xf numFmtId="0" fontId="19" fillId="2" borderId="6" xfId="2" applyFont="1" applyFill="1" applyBorder="1" applyAlignment="1">
      <alignment horizontal="left" vertical="center"/>
    </xf>
    <xf numFmtId="0" fontId="12" fillId="2" borderId="6" xfId="2" applyFill="1" applyBorder="1" applyAlignment="1">
      <alignment horizontal="left" vertical="center"/>
    </xf>
    <xf numFmtId="0" fontId="19" fillId="2" borderId="19" xfId="2" applyFont="1" applyFill="1" applyBorder="1" applyAlignment="1">
      <alignment horizontal="left" vertical="center" wrapText="1"/>
    </xf>
    <xf numFmtId="0" fontId="44" fillId="2" borderId="0" xfId="2" applyFont="1" applyFill="1" applyAlignment="1">
      <alignment vertical="center" textRotation="255" shrinkToFit="1"/>
    </xf>
    <xf numFmtId="0" fontId="25" fillId="2" borderId="0" xfId="2" applyFont="1" applyFill="1" applyAlignment="1">
      <alignment horizontal="center" vertical="center"/>
    </xf>
    <xf numFmtId="0" fontId="37" fillId="2" borderId="0" xfId="2" applyFont="1" applyFill="1">
      <alignment vertical="center"/>
    </xf>
    <xf numFmtId="49" fontId="37" fillId="0" borderId="0" xfId="2" applyNumberFormat="1" applyFont="1" applyAlignment="1">
      <alignment horizontal="left" vertical="center"/>
    </xf>
    <xf numFmtId="0" fontId="37" fillId="0" borderId="0" xfId="2" applyFont="1">
      <alignment vertical="center"/>
    </xf>
    <xf numFmtId="49" fontId="18" fillId="2" borderId="0" xfId="2" applyNumberFormat="1" applyFont="1" applyFill="1" applyAlignment="1">
      <alignment horizontal="center" vertical="center"/>
    </xf>
    <xf numFmtId="0" fontId="18" fillId="2" borderId="0" xfId="2" applyFont="1" applyFill="1">
      <alignment vertical="center"/>
    </xf>
    <xf numFmtId="0" fontId="38" fillId="2" borderId="0" xfId="2" applyFont="1" applyFill="1" applyAlignment="1">
      <alignment vertical="center" wrapText="1"/>
    </xf>
    <xf numFmtId="0" fontId="18" fillId="2" borderId="0" xfId="2" applyFont="1" applyFill="1" applyAlignment="1">
      <alignment vertical="center" wrapText="1"/>
    </xf>
    <xf numFmtId="0" fontId="38" fillId="2" borderId="0" xfId="2" applyFont="1" applyFill="1" applyAlignment="1">
      <alignment horizontal="left" vertical="center"/>
    </xf>
    <xf numFmtId="0" fontId="25" fillId="2" borderId="0" xfId="2" applyFont="1" applyFill="1" applyAlignment="1">
      <alignment horizontal="left" vertical="center" wrapText="1"/>
    </xf>
    <xf numFmtId="0" fontId="41" fillId="0" borderId="0" xfId="2" applyFont="1">
      <alignment vertical="center"/>
    </xf>
    <xf numFmtId="0" fontId="21" fillId="0" borderId="29" xfId="2" applyFont="1" applyBorder="1" applyAlignment="1">
      <alignment horizontal="center" vertical="center" wrapText="1"/>
    </xf>
    <xf numFmtId="0" fontId="28" fillId="2" borderId="15" xfId="2" applyFont="1" applyFill="1" applyBorder="1">
      <alignment vertical="center"/>
    </xf>
    <xf numFmtId="0" fontId="17" fillId="2" borderId="0" xfId="2" applyFont="1" applyFill="1">
      <alignment vertical="center"/>
    </xf>
    <xf numFmtId="0" fontId="19" fillId="2" borderId="78" xfId="2" applyFont="1" applyFill="1" applyBorder="1" applyAlignment="1">
      <alignment horizontal="center" vertical="center"/>
    </xf>
    <xf numFmtId="0" fontId="19" fillId="2" borderId="17" xfId="2" applyFont="1" applyFill="1" applyBorder="1">
      <alignment vertical="center"/>
    </xf>
    <xf numFmtId="179" fontId="19" fillId="2" borderId="0" xfId="2" applyNumberFormat="1" applyFont="1" applyFill="1" applyAlignment="1">
      <alignment vertical="center" wrapText="1"/>
    </xf>
    <xf numFmtId="0" fontId="25" fillId="2" borderId="7" xfId="2" applyFont="1" applyFill="1" applyBorder="1">
      <alignment vertical="center"/>
    </xf>
    <xf numFmtId="0" fontId="19" fillId="2" borderId="79" xfId="2" applyFont="1" applyFill="1" applyBorder="1" applyAlignment="1">
      <alignment horizontal="center" vertical="center"/>
    </xf>
    <xf numFmtId="0" fontId="19" fillId="2" borderId="80" xfId="2" applyFont="1" applyFill="1" applyBorder="1">
      <alignment vertical="center"/>
    </xf>
    <xf numFmtId="179" fontId="19" fillId="2" borderId="80" xfId="2" applyNumberFormat="1" applyFont="1" applyFill="1" applyBorder="1" applyAlignment="1">
      <alignment vertical="center" wrapText="1"/>
    </xf>
    <xf numFmtId="0" fontId="21" fillId="2" borderId="80" xfId="2" applyFont="1" applyFill="1" applyBorder="1">
      <alignment vertical="center"/>
    </xf>
    <xf numFmtId="0" fontId="25" fillId="2" borderId="80" xfId="2" applyFont="1" applyFill="1" applyBorder="1">
      <alignment vertical="center"/>
    </xf>
    <xf numFmtId="0" fontId="25" fillId="2" borderId="71" xfId="2" applyFont="1" applyFill="1" applyBorder="1">
      <alignment vertical="center"/>
    </xf>
    <xf numFmtId="0" fontId="19" fillId="2" borderId="74" xfId="2" applyFont="1" applyFill="1" applyBorder="1" applyAlignment="1">
      <alignment horizontal="center" vertical="center"/>
    </xf>
    <xf numFmtId="0" fontId="19" fillId="2" borderId="81" xfId="2" applyFont="1" applyFill="1" applyBorder="1">
      <alignment vertical="center"/>
    </xf>
    <xf numFmtId="0" fontId="19" fillId="2" borderId="15" xfId="2" applyFont="1" applyFill="1" applyBorder="1" applyAlignment="1">
      <alignment vertical="center" wrapText="1"/>
    </xf>
    <xf numFmtId="179" fontId="19" fillId="2" borderId="15" xfId="2" applyNumberFormat="1" applyFont="1" applyFill="1" applyBorder="1" applyAlignment="1">
      <alignment vertical="center" wrapText="1"/>
    </xf>
    <xf numFmtId="0" fontId="25" fillId="2" borderId="15" xfId="2" applyFont="1" applyFill="1" applyBorder="1">
      <alignment vertical="center"/>
    </xf>
    <xf numFmtId="0" fontId="25" fillId="2" borderId="42" xfId="2" applyFont="1" applyFill="1" applyBorder="1">
      <alignment vertical="center"/>
    </xf>
    <xf numFmtId="0" fontId="34" fillId="0" borderId="0" xfId="2" applyFont="1" applyAlignment="1">
      <alignment vertical="center" wrapText="1"/>
    </xf>
    <xf numFmtId="179" fontId="28" fillId="2" borderId="0" xfId="2" applyNumberFormat="1" applyFont="1" applyFill="1">
      <alignment vertical="center"/>
    </xf>
    <xf numFmtId="0" fontId="17" fillId="2" borderId="0" xfId="2" applyFont="1" applyFill="1" applyAlignment="1">
      <alignment horizontal="left" vertical="center" wrapText="1"/>
    </xf>
    <xf numFmtId="179" fontId="28" fillId="2" borderId="62" xfId="2" applyNumberFormat="1" applyFont="1" applyFill="1" applyBorder="1">
      <alignment vertical="center"/>
    </xf>
    <xf numFmtId="179" fontId="28" fillId="2" borderId="15" xfId="2" applyNumberFormat="1" applyFont="1" applyFill="1" applyBorder="1">
      <alignment vertical="center"/>
    </xf>
    <xf numFmtId="0" fontId="29" fillId="0" borderId="0" xfId="2" applyFont="1" applyAlignment="1">
      <alignment vertical="center" wrapText="1"/>
    </xf>
    <xf numFmtId="0" fontId="19" fillId="2" borderId="91" xfId="2" applyFont="1" applyFill="1" applyBorder="1">
      <alignment vertical="center"/>
    </xf>
    <xf numFmtId="0" fontId="45" fillId="2" borderId="80" xfId="2" applyFont="1" applyFill="1" applyBorder="1" applyAlignment="1">
      <alignment vertical="center" wrapText="1"/>
    </xf>
    <xf numFmtId="0" fontId="17" fillId="2" borderId="7" xfId="2" applyFont="1" applyFill="1" applyBorder="1">
      <alignment vertical="center"/>
    </xf>
    <xf numFmtId="0" fontId="19" fillId="0" borderId="41" xfId="2" applyFont="1" applyBorder="1" applyAlignment="1">
      <alignment horizontal="center" vertical="center"/>
    </xf>
    <xf numFmtId="0" fontId="19" fillId="2" borderId="41" xfId="2" applyFont="1" applyFill="1" applyBorder="1" applyAlignment="1">
      <alignment vertical="center" wrapText="1"/>
    </xf>
    <xf numFmtId="0" fontId="25" fillId="2" borderId="20" xfId="2" applyFont="1" applyFill="1" applyBorder="1">
      <alignment vertical="center"/>
    </xf>
    <xf numFmtId="0" fontId="21" fillId="2" borderId="0" xfId="2" applyFont="1" applyFill="1" applyAlignment="1">
      <alignment horizontal="left" vertical="center"/>
    </xf>
    <xf numFmtId="0" fontId="28" fillId="0" borderId="0" xfId="2" applyFont="1" applyAlignment="1">
      <alignment horizontal="center" vertical="center"/>
    </xf>
    <xf numFmtId="0" fontId="78" fillId="3" borderId="139" xfId="2" applyFont="1" applyFill="1" applyBorder="1" applyAlignment="1">
      <alignment horizontal="center" vertical="center" shrinkToFit="1"/>
    </xf>
    <xf numFmtId="0" fontId="17" fillId="2" borderId="65" xfId="2" applyFont="1" applyFill="1" applyBorder="1">
      <alignment vertical="center"/>
    </xf>
    <xf numFmtId="0" fontId="48" fillId="2" borderId="0" xfId="2" applyFont="1" applyFill="1">
      <alignment vertical="center"/>
    </xf>
    <xf numFmtId="0" fontId="48" fillId="2" borderId="15" xfId="2" applyFont="1" applyFill="1" applyBorder="1">
      <alignment vertical="center"/>
    </xf>
    <xf numFmtId="0" fontId="25" fillId="2" borderId="67" xfId="2" applyFont="1" applyFill="1" applyBorder="1" applyAlignment="1">
      <alignment horizontal="center" vertical="center" wrapText="1"/>
    </xf>
    <xf numFmtId="179" fontId="28" fillId="2" borderId="14" xfId="2" applyNumberFormat="1" applyFont="1" applyFill="1" applyBorder="1">
      <alignment vertical="center"/>
    </xf>
    <xf numFmtId="0" fontId="21" fillId="8" borderId="99" xfId="2" applyFont="1" applyFill="1" applyBorder="1" applyAlignment="1">
      <alignment horizontal="center" vertical="center"/>
    </xf>
    <xf numFmtId="0" fontId="44" fillId="0" borderId="100" xfId="2" applyFont="1" applyBorder="1" applyAlignment="1">
      <alignment horizontal="center" vertical="center"/>
    </xf>
    <xf numFmtId="0" fontId="21" fillId="8" borderId="101" xfId="2" applyFont="1" applyFill="1" applyBorder="1" applyAlignment="1">
      <alignment horizontal="center" vertical="center"/>
    </xf>
    <xf numFmtId="0" fontId="44" fillId="0" borderId="102" xfId="2" applyFont="1" applyBorder="1" applyAlignment="1">
      <alignment horizontal="center" vertical="center"/>
    </xf>
    <xf numFmtId="0" fontId="21" fillId="8" borderId="103" xfId="2" applyFont="1" applyFill="1" applyBorder="1" applyAlignment="1">
      <alignment horizontal="center" vertical="center"/>
    </xf>
    <xf numFmtId="0" fontId="44" fillId="0" borderId="104" xfId="2" applyFont="1" applyBorder="1" applyAlignment="1">
      <alignment horizontal="center" vertical="center"/>
    </xf>
    <xf numFmtId="0" fontId="19" fillId="2" borderId="40" xfId="2" applyFont="1" applyFill="1" applyBorder="1" applyAlignment="1">
      <alignment horizontal="center" vertical="center"/>
    </xf>
    <xf numFmtId="0" fontId="25" fillId="2" borderId="17" xfId="2" applyFont="1" applyFill="1" applyBorder="1" applyAlignment="1">
      <alignment vertical="center" wrapText="1"/>
    </xf>
    <xf numFmtId="0" fontId="32" fillId="0" borderId="0" xfId="2" applyFont="1" applyAlignment="1">
      <alignment vertical="center" wrapText="1"/>
    </xf>
    <xf numFmtId="183" fontId="32" fillId="0" borderId="45" xfId="0" applyNumberFormat="1" applyFont="1" applyBorder="1" applyAlignment="1">
      <alignment horizontal="right" vertical="center"/>
    </xf>
    <xf numFmtId="0" fontId="28" fillId="3" borderId="139" xfId="2" applyFont="1" applyFill="1" applyBorder="1" applyAlignment="1">
      <alignment horizontal="center" vertical="center"/>
    </xf>
    <xf numFmtId="0" fontId="49" fillId="2" borderId="0" xfId="2" applyFont="1" applyFill="1">
      <alignment vertical="center"/>
    </xf>
    <xf numFmtId="0" fontId="49" fillId="0" borderId="0" xfId="2" applyFont="1">
      <alignment vertical="center"/>
    </xf>
    <xf numFmtId="0" fontId="17" fillId="0" borderId="0" xfId="2" applyFont="1">
      <alignment vertical="center"/>
    </xf>
    <xf numFmtId="0" fontId="25" fillId="0" borderId="0" xfId="2" applyFont="1" applyAlignment="1">
      <alignment horizontal="left" vertical="top" wrapText="1"/>
    </xf>
    <xf numFmtId="0" fontId="19" fillId="2" borderId="52" xfId="2" applyFont="1" applyFill="1" applyBorder="1">
      <alignment vertical="center"/>
    </xf>
    <xf numFmtId="0" fontId="28" fillId="0" borderId="77" xfId="2" applyFont="1" applyBorder="1">
      <alignment vertical="center"/>
    </xf>
    <xf numFmtId="0" fontId="28" fillId="2" borderId="77" xfId="2" applyFont="1" applyFill="1" applyBorder="1">
      <alignment vertical="center"/>
    </xf>
    <xf numFmtId="0" fontId="25" fillId="2" borderId="77" xfId="2" applyFont="1" applyFill="1" applyBorder="1">
      <alignment vertical="center"/>
    </xf>
    <xf numFmtId="0" fontId="25" fillId="2" borderId="77" xfId="2" applyFont="1" applyFill="1" applyBorder="1" applyAlignment="1">
      <alignment vertical="center" wrapText="1"/>
    </xf>
    <xf numFmtId="0" fontId="21" fillId="2" borderId="53" xfId="2" applyFont="1" applyFill="1" applyBorder="1" applyAlignment="1">
      <alignment horizontal="center" vertical="center"/>
    </xf>
    <xf numFmtId="180" fontId="34" fillId="0" borderId="0" xfId="2" applyNumberFormat="1" applyFont="1">
      <alignment vertical="center"/>
    </xf>
    <xf numFmtId="181" fontId="34" fillId="0" borderId="0" xfId="2" applyNumberFormat="1" applyFont="1">
      <alignment vertical="center"/>
    </xf>
    <xf numFmtId="0" fontId="50" fillId="0" borderId="0" xfId="2" applyFont="1">
      <alignment vertical="center"/>
    </xf>
    <xf numFmtId="0" fontId="21" fillId="8" borderId="38" xfId="2" applyFont="1" applyFill="1" applyBorder="1" applyAlignment="1">
      <alignment horizontal="center" vertical="center"/>
    </xf>
    <xf numFmtId="0" fontId="21" fillId="8" borderId="106" xfId="2" applyFont="1" applyFill="1" applyBorder="1" applyAlignment="1">
      <alignment horizontal="center" vertical="center"/>
    </xf>
    <xf numFmtId="0" fontId="19" fillId="2" borderId="0" xfId="2" applyFont="1" applyFill="1" applyAlignment="1">
      <alignment vertical="top"/>
    </xf>
    <xf numFmtId="180" fontId="34" fillId="2" borderId="0" xfId="2" applyNumberFormat="1" applyFont="1" applyFill="1">
      <alignment vertical="center"/>
    </xf>
    <xf numFmtId="0" fontId="19" fillId="2" borderId="94" xfId="2" applyFont="1" applyFill="1" applyBorder="1">
      <alignment vertical="center"/>
    </xf>
    <xf numFmtId="0" fontId="21" fillId="8" borderId="107" xfId="2" applyFont="1" applyFill="1" applyBorder="1" applyAlignment="1">
      <alignment horizontal="center" vertical="center"/>
    </xf>
    <xf numFmtId="0" fontId="25" fillId="2" borderId="65" xfId="2" applyFont="1" applyFill="1" applyBorder="1">
      <alignment vertical="center"/>
    </xf>
    <xf numFmtId="0" fontId="19" fillId="2" borderId="65" xfId="2" applyFont="1" applyFill="1" applyBorder="1" applyAlignment="1">
      <alignment vertical="top"/>
    </xf>
    <xf numFmtId="0" fontId="19" fillId="2" borderId="108" xfId="2" applyFont="1" applyFill="1" applyBorder="1">
      <alignment vertical="center"/>
    </xf>
    <xf numFmtId="0" fontId="34" fillId="2" borderId="0" xfId="2" applyFont="1" applyFill="1" applyAlignment="1">
      <alignment horizontal="left" vertical="top" wrapText="1"/>
    </xf>
    <xf numFmtId="0" fontId="34" fillId="2" borderId="0" xfId="2" applyFont="1" applyFill="1" applyAlignment="1">
      <alignment horizontal="left" vertical="top"/>
    </xf>
    <xf numFmtId="0" fontId="77" fillId="3" borderId="139" xfId="2" applyFont="1" applyFill="1" applyBorder="1" applyAlignment="1">
      <alignment horizontal="center" vertical="center" shrinkToFit="1"/>
    </xf>
    <xf numFmtId="0" fontId="25" fillId="2" borderId="0" xfId="2" applyFont="1" applyFill="1" applyAlignment="1">
      <alignment horizontal="center" vertical="center" wrapText="1"/>
    </xf>
    <xf numFmtId="0" fontId="16" fillId="9" borderId="45" xfId="2" applyFont="1" applyFill="1" applyBorder="1" applyAlignment="1">
      <alignment vertical="center" wrapText="1"/>
    </xf>
    <xf numFmtId="0" fontId="29" fillId="9" borderId="45" xfId="2" applyFont="1" applyFill="1" applyBorder="1" applyAlignment="1">
      <alignment vertical="center" wrapText="1"/>
    </xf>
    <xf numFmtId="0" fontId="13" fillId="2" borderId="0" xfId="2" applyFont="1" applyFill="1">
      <alignment vertical="center"/>
    </xf>
    <xf numFmtId="49" fontId="19" fillId="2" borderId="15" xfId="2" applyNumberFormat="1" applyFont="1" applyFill="1" applyBorder="1" applyAlignment="1">
      <alignment horizontal="left" vertical="center" wrapText="1"/>
    </xf>
    <xf numFmtId="0" fontId="29" fillId="9" borderId="55" xfId="2" applyFont="1" applyFill="1" applyBorder="1" applyAlignment="1">
      <alignment horizontal="center" vertical="center"/>
    </xf>
    <xf numFmtId="0" fontId="78" fillId="0" borderId="139" xfId="2" applyFont="1" applyBorder="1" applyAlignment="1">
      <alignment horizontal="center" vertical="center" shrinkToFit="1"/>
    </xf>
    <xf numFmtId="0" fontId="25" fillId="8" borderId="109" xfId="2" applyFont="1" applyFill="1" applyBorder="1" applyAlignment="1">
      <alignment horizontal="center" vertical="center" wrapText="1"/>
    </xf>
    <xf numFmtId="0" fontId="25" fillId="8" borderId="110" xfId="2" applyFont="1" applyFill="1" applyBorder="1" applyAlignment="1">
      <alignment horizontal="center" vertical="center" wrapText="1"/>
    </xf>
    <xf numFmtId="0" fontId="25" fillId="2" borderId="92" xfId="2" applyFont="1" applyFill="1" applyBorder="1" applyAlignment="1">
      <alignment vertical="center" wrapText="1"/>
    </xf>
    <xf numFmtId="0" fontId="25" fillId="8" borderId="116" xfId="2" applyFont="1" applyFill="1" applyBorder="1" applyAlignment="1">
      <alignment horizontal="center" vertical="center" wrapText="1"/>
    </xf>
    <xf numFmtId="0" fontId="25" fillId="2" borderId="112" xfId="2" applyFont="1" applyFill="1" applyBorder="1" applyAlignment="1">
      <alignment vertical="center" wrapText="1"/>
    </xf>
    <xf numFmtId="0" fontId="25" fillId="8" borderId="118" xfId="2" applyFont="1" applyFill="1" applyBorder="1" applyAlignment="1">
      <alignment horizontal="center" vertical="center" wrapText="1"/>
    </xf>
    <xf numFmtId="0" fontId="25" fillId="2" borderId="114" xfId="2" applyFont="1" applyFill="1" applyBorder="1" applyAlignment="1">
      <alignment vertical="center" wrapText="1"/>
    </xf>
    <xf numFmtId="0" fontId="25" fillId="2" borderId="115" xfId="2" applyFont="1" applyFill="1" applyBorder="1" applyAlignment="1">
      <alignment vertical="center" wrapText="1"/>
    </xf>
    <xf numFmtId="0" fontId="25" fillId="8" borderId="111" xfId="2" applyFont="1" applyFill="1" applyBorder="1" applyAlignment="1">
      <alignment horizontal="center" vertical="center" wrapText="1"/>
    </xf>
    <xf numFmtId="0" fontId="25" fillId="8" borderId="113" xfId="2" applyFont="1" applyFill="1" applyBorder="1" applyAlignment="1">
      <alignment horizontal="center" vertical="center" wrapText="1"/>
    </xf>
    <xf numFmtId="0" fontId="25" fillId="2" borderId="117" xfId="2" applyFont="1" applyFill="1" applyBorder="1" applyAlignment="1">
      <alignment vertical="center" wrapText="1"/>
    </xf>
    <xf numFmtId="0" fontId="25" fillId="2" borderId="43" xfId="2" applyFont="1" applyFill="1" applyBorder="1" applyAlignment="1">
      <alignment vertical="center" wrapText="1"/>
    </xf>
    <xf numFmtId="0" fontId="28" fillId="2" borderId="0" xfId="2" applyFont="1" applyFill="1" applyAlignment="1">
      <alignment vertical="top"/>
    </xf>
    <xf numFmtId="0" fontId="25" fillId="8" borderId="119" xfId="2" applyFont="1" applyFill="1" applyBorder="1" applyAlignment="1">
      <alignment horizontal="center" vertical="center" wrapText="1"/>
    </xf>
    <xf numFmtId="0" fontId="25" fillId="2" borderId="108" xfId="2" applyFont="1" applyFill="1" applyBorder="1" applyAlignment="1">
      <alignment vertical="center" wrapText="1"/>
    </xf>
    <xf numFmtId="49" fontId="19" fillId="2" borderId="0" xfId="2" applyNumberFormat="1" applyFont="1" applyFill="1" applyAlignment="1">
      <alignment horizontal="left" vertical="center" wrapText="1"/>
    </xf>
    <xf numFmtId="0" fontId="28" fillId="0" borderId="0" xfId="2" applyFont="1" applyAlignment="1">
      <alignment vertical="top"/>
    </xf>
    <xf numFmtId="0" fontId="37" fillId="2" borderId="0" xfId="2" applyFont="1" applyFill="1" applyAlignment="1">
      <alignment vertical="top"/>
    </xf>
    <xf numFmtId="0" fontId="37" fillId="0" borderId="0" xfId="2" applyFont="1" applyAlignment="1">
      <alignment vertical="top"/>
    </xf>
    <xf numFmtId="0" fontId="47" fillId="0" borderId="0" xfId="2" applyFont="1">
      <alignment vertical="center"/>
    </xf>
    <xf numFmtId="49" fontId="19" fillId="2" borderId="0" xfId="2" applyNumberFormat="1" applyFont="1" applyFill="1" applyAlignment="1">
      <alignment horizontal="center" vertical="center"/>
    </xf>
    <xf numFmtId="49" fontId="20" fillId="2" borderId="0" xfId="2" applyNumberFormat="1" applyFont="1" applyFill="1">
      <alignment vertical="center"/>
    </xf>
    <xf numFmtId="0" fontId="51" fillId="2" borderId="0" xfId="2" applyFont="1" applyFill="1" applyAlignment="1">
      <alignment vertical="center" wrapText="1"/>
    </xf>
    <xf numFmtId="0" fontId="33" fillId="0" borderId="0" xfId="2" applyFont="1">
      <alignment vertical="center"/>
    </xf>
    <xf numFmtId="0" fontId="32" fillId="2" borderId="0" xfId="2" applyFont="1" applyFill="1" applyAlignment="1">
      <alignment horizontal="center" vertical="top"/>
    </xf>
    <xf numFmtId="0" fontId="19" fillId="2" borderId="0" xfId="2" applyFont="1" applyFill="1" applyAlignment="1">
      <alignment horizontal="left" vertical="top"/>
    </xf>
    <xf numFmtId="0" fontId="32" fillId="2" borderId="0" xfId="2" applyFont="1" applyFill="1">
      <alignment vertical="center"/>
    </xf>
    <xf numFmtId="0" fontId="25" fillId="2" borderId="0" xfId="2" applyFont="1" applyFill="1" applyAlignment="1">
      <alignment horizontal="right" vertical="top" wrapText="1"/>
    </xf>
    <xf numFmtId="0" fontId="51" fillId="2" borderId="52" xfId="2" applyFont="1" applyFill="1" applyBorder="1" applyAlignment="1">
      <alignment vertical="center" wrapText="1"/>
    </xf>
    <xf numFmtId="0" fontId="51" fillId="2" borderId="77" xfId="2" applyFont="1" applyFill="1" applyBorder="1" applyAlignment="1">
      <alignment vertical="center" wrapText="1"/>
    </xf>
    <xf numFmtId="0" fontId="51" fillId="2" borderId="53" xfId="2" applyFont="1" applyFill="1" applyBorder="1" applyAlignment="1">
      <alignment vertical="center" wrapText="1"/>
    </xf>
    <xf numFmtId="0" fontId="51" fillId="2" borderId="14" xfId="2" applyFont="1" applyFill="1" applyBorder="1" applyAlignment="1">
      <alignment vertical="center" wrapText="1"/>
    </xf>
    <xf numFmtId="0" fontId="51" fillId="2" borderId="43" xfId="2" applyFont="1" applyFill="1" applyBorder="1" applyAlignment="1">
      <alignment vertical="center" wrapText="1"/>
    </xf>
    <xf numFmtId="0" fontId="51" fillId="2" borderId="14" xfId="2" applyFont="1" applyFill="1" applyBorder="1">
      <alignment vertical="center"/>
    </xf>
    <xf numFmtId="0" fontId="51" fillId="2" borderId="0" xfId="2" applyFont="1" applyFill="1">
      <alignment vertical="center"/>
    </xf>
    <xf numFmtId="0" fontId="51" fillId="2" borderId="0" xfId="2" applyFont="1" applyFill="1" applyAlignment="1">
      <alignment vertical="center" shrinkToFit="1"/>
    </xf>
    <xf numFmtId="0" fontId="51" fillId="2" borderId="43" xfId="2" applyFont="1" applyFill="1" applyBorder="1" applyAlignment="1">
      <alignment vertical="center" shrinkToFit="1"/>
    </xf>
    <xf numFmtId="0" fontId="30" fillId="2" borderId="0" xfId="2" applyFont="1" applyFill="1">
      <alignment vertical="center"/>
    </xf>
    <xf numFmtId="0" fontId="30" fillId="0" borderId="0" xfId="2" applyFont="1">
      <alignment vertical="center"/>
    </xf>
    <xf numFmtId="0" fontId="52" fillId="2" borderId="0" xfId="2" applyFont="1" applyFill="1">
      <alignment vertical="center"/>
    </xf>
    <xf numFmtId="0" fontId="52" fillId="2" borderId="43" xfId="2" applyFont="1" applyFill="1" applyBorder="1">
      <alignment vertical="center"/>
    </xf>
    <xf numFmtId="0" fontId="53" fillId="2" borderId="94" xfId="2" applyFont="1" applyFill="1" applyBorder="1">
      <alignment vertical="center"/>
    </xf>
    <xf numFmtId="0" fontId="30" fillId="2" borderId="65" xfId="2" applyFont="1" applyFill="1" applyBorder="1">
      <alignment vertical="center"/>
    </xf>
    <xf numFmtId="0" fontId="53" fillId="2" borderId="65" xfId="2" applyFont="1" applyFill="1" applyBorder="1">
      <alignment vertical="center"/>
    </xf>
    <xf numFmtId="0" fontId="53" fillId="2" borderId="65" xfId="2" applyFont="1" applyFill="1" applyBorder="1" applyAlignment="1">
      <alignment horizontal="center" vertical="center"/>
    </xf>
    <xf numFmtId="0" fontId="54" fillId="2" borderId="65" xfId="2" applyFont="1" applyFill="1" applyBorder="1" applyAlignment="1">
      <alignment vertical="center" shrinkToFit="1"/>
    </xf>
    <xf numFmtId="0" fontId="30" fillId="2" borderId="65" xfId="2" applyFont="1" applyFill="1" applyBorder="1" applyAlignment="1">
      <alignment horizontal="center" vertical="center"/>
    </xf>
    <xf numFmtId="0" fontId="30" fillId="2" borderId="108" xfId="2" applyFont="1" applyFill="1" applyBorder="1">
      <alignment vertical="center"/>
    </xf>
    <xf numFmtId="0" fontId="53" fillId="2" borderId="0" xfId="2" applyFont="1" applyFill="1">
      <alignment vertical="center"/>
    </xf>
    <xf numFmtId="0" fontId="53" fillId="2" borderId="0" xfId="2" applyFont="1" applyFill="1" applyAlignment="1">
      <alignment horizontal="center" vertical="center"/>
    </xf>
    <xf numFmtId="0" fontId="54" fillId="2" borderId="0" xfId="2" applyFont="1" applyFill="1" applyAlignment="1">
      <alignment vertical="center" shrinkToFit="1"/>
    </xf>
    <xf numFmtId="0" fontId="30" fillId="2" borderId="0" xfId="2" applyFont="1" applyFill="1" applyAlignment="1">
      <alignment horizontal="center" vertical="center"/>
    </xf>
    <xf numFmtId="0" fontId="55" fillId="2" borderId="0" xfId="2" applyFont="1" applyFill="1">
      <alignment vertical="center"/>
    </xf>
    <xf numFmtId="0" fontId="34" fillId="2" borderId="0" xfId="2" applyFont="1" applyFill="1" applyAlignment="1">
      <alignment horizontal="right" vertical="center"/>
    </xf>
    <xf numFmtId="0" fontId="19" fillId="2" borderId="0" xfId="2" applyFont="1" applyFill="1" applyAlignment="1">
      <alignment horizontal="center"/>
    </xf>
    <xf numFmtId="0" fontId="32" fillId="2" borderId="0" xfId="2" applyFont="1" applyFill="1" applyAlignment="1"/>
    <xf numFmtId="0" fontId="28" fillId="2" borderId="1" xfId="2" applyFont="1" applyFill="1" applyBorder="1">
      <alignment vertical="center"/>
    </xf>
    <xf numFmtId="0" fontId="33" fillId="9" borderId="1" xfId="2" applyFont="1" applyFill="1" applyBorder="1" applyAlignment="1">
      <alignment horizontal="center" vertical="center"/>
    </xf>
    <xf numFmtId="0" fontId="34" fillId="0" borderId="79" xfId="2" quotePrefix="1" applyFont="1" applyBorder="1" applyAlignment="1">
      <alignment horizontal="center" vertical="center"/>
    </xf>
    <xf numFmtId="0" fontId="34" fillId="0" borderId="126" xfId="2" quotePrefix="1" applyFont="1" applyBorder="1" applyAlignment="1">
      <alignment horizontal="center" vertical="center"/>
    </xf>
    <xf numFmtId="0" fontId="34" fillId="0" borderId="79" xfId="2" quotePrefix="1" applyFont="1" applyBorder="1">
      <alignment vertical="center"/>
    </xf>
    <xf numFmtId="0" fontId="56" fillId="2" borderId="0" xfId="2" applyFont="1" applyFill="1" applyAlignment="1">
      <alignment vertical="top" wrapText="1"/>
    </xf>
    <xf numFmtId="0" fontId="56" fillId="2" borderId="0" xfId="2" applyFont="1" applyFill="1" applyAlignment="1">
      <alignment vertical="center" wrapText="1"/>
    </xf>
    <xf numFmtId="0" fontId="56" fillId="2" borderId="0" xfId="2" applyFont="1" applyFill="1">
      <alignment vertical="center"/>
    </xf>
    <xf numFmtId="0" fontId="12" fillId="0" borderId="127" xfId="2" applyBorder="1" applyAlignment="1">
      <alignment horizontal="center" vertical="center"/>
    </xf>
    <xf numFmtId="0" fontId="12" fillId="0" borderId="74" xfId="2" applyBorder="1" applyAlignment="1">
      <alignment horizontal="center" vertical="center"/>
    </xf>
    <xf numFmtId="0" fontId="74" fillId="2" borderId="139" xfId="0" applyFont="1" applyFill="1" applyBorder="1" applyAlignment="1" applyProtection="1">
      <alignment horizontal="center" vertical="center"/>
      <protection locked="0"/>
    </xf>
    <xf numFmtId="0" fontId="25" fillId="2" borderId="73" xfId="2" applyFont="1" applyFill="1" applyBorder="1" applyAlignment="1">
      <alignment vertical="center" wrapText="1"/>
    </xf>
    <xf numFmtId="0" fontId="29" fillId="0" borderId="0" xfId="2" applyFont="1" applyAlignment="1">
      <alignment horizontal="left" vertical="center" wrapText="1"/>
    </xf>
    <xf numFmtId="0" fontId="25" fillId="2" borderId="73" xfId="2" applyFont="1" applyFill="1" applyBorder="1">
      <alignment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78" fillId="0" borderId="150" xfId="2" applyFont="1" applyBorder="1" applyAlignment="1" applyProtection="1">
      <alignment horizontal="center" vertical="center"/>
      <protection locked="0"/>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lignment horizontal="left" vertical="center" wrapText="1"/>
    </xf>
    <xf numFmtId="0" fontId="16" fillId="2" borderId="28" xfId="2" applyFont="1" applyFill="1" applyBorder="1" applyAlignment="1">
      <alignment horizontal="left" vertical="center" wrapText="1"/>
    </xf>
    <xf numFmtId="0" fontId="16" fillId="2" borderId="46"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32" fillId="2" borderId="3" xfId="2" applyFont="1" applyFill="1" applyBorder="1" applyAlignment="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29" fillId="9" borderId="55" xfId="2" applyFont="1" applyFill="1" applyBorder="1" applyAlignment="1">
      <alignment horizontal="center" vertical="center"/>
    </xf>
    <xf numFmtId="0" fontId="29" fillId="9" borderId="56" xfId="2" applyFont="1" applyFill="1" applyBorder="1" applyAlignment="1">
      <alignment horizontal="center" vertical="center"/>
    </xf>
    <xf numFmtId="0" fontId="29" fillId="0" borderId="27" xfId="2" applyFont="1" applyBorder="1" applyAlignment="1">
      <alignment horizontal="left" vertical="center"/>
    </xf>
    <xf numFmtId="0" fontId="29" fillId="0" borderId="28" xfId="2" applyFont="1" applyBorder="1" applyAlignment="1">
      <alignment horizontal="left" vertical="center"/>
    </xf>
    <xf numFmtId="0" fontId="29" fillId="0" borderId="46" xfId="2" applyFont="1" applyBorder="1" applyAlignment="1">
      <alignment horizontal="left"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19" fillId="3" borderId="2" xfId="2" applyFont="1" applyFill="1" applyBorder="1" applyAlignment="1">
      <alignment horizontal="left" vertical="center"/>
    </xf>
    <xf numFmtId="0" fontId="19" fillId="3" borderId="3" xfId="2" applyFont="1" applyFill="1" applyBorder="1" applyAlignment="1">
      <alignment horizontal="left" vertical="center"/>
    </xf>
    <xf numFmtId="0" fontId="19" fillId="3" borderId="4" xfId="2" applyFont="1" applyFill="1" applyBorder="1" applyAlignment="1">
      <alignment horizontal="left" vertical="center"/>
    </xf>
    <xf numFmtId="0" fontId="32" fillId="2" borderId="4" xfId="2" applyFont="1" applyFill="1" applyBorder="1" applyAlignment="1">
      <alignment horizontal="left" vertical="center"/>
    </xf>
    <xf numFmtId="0" fontId="32" fillId="2" borderId="4" xfId="2" applyFont="1" applyFill="1" applyBorder="1" applyAlignment="1">
      <alignment horizontal="left" vertical="center" wrapText="1"/>
    </xf>
    <xf numFmtId="0" fontId="32" fillId="2" borderId="51" xfId="2" applyFont="1" applyFill="1" applyBorder="1" applyAlignment="1">
      <alignment horizontal="left" vertical="center" wrapText="1"/>
    </xf>
    <xf numFmtId="0" fontId="34" fillId="0" borderId="79" xfId="2" quotePrefix="1" applyFont="1" applyBorder="1" applyAlignment="1">
      <alignment horizontal="center" vertical="center"/>
    </xf>
    <xf numFmtId="0" fontId="32" fillId="0" borderId="102" xfId="2" applyFont="1" applyBorder="1" applyAlignment="1">
      <alignment horizontal="center" vertical="center"/>
    </xf>
    <xf numFmtId="0" fontId="32" fillId="0" borderId="102" xfId="2" applyFont="1" applyBorder="1" applyAlignment="1">
      <alignment horizontal="left" vertical="center" wrapText="1"/>
    </xf>
    <xf numFmtId="0" fontId="32" fillId="0" borderId="129" xfId="2" applyFont="1" applyBorder="1" applyAlignment="1">
      <alignment horizontal="left" vertical="center" wrapText="1"/>
    </xf>
    <xf numFmtId="0" fontId="28" fillId="3" borderId="1" xfId="2" applyFont="1" applyFill="1" applyBorder="1" applyAlignment="1">
      <alignment horizontal="center" vertical="center"/>
    </xf>
    <xf numFmtId="0" fontId="32" fillId="0" borderId="91" xfId="2" applyFont="1" applyBorder="1" applyAlignment="1">
      <alignment horizontal="center" vertical="center"/>
    </xf>
    <xf numFmtId="0" fontId="32" fillId="0" borderId="80" xfId="2" applyFont="1" applyBorder="1" applyAlignment="1">
      <alignment horizontal="center" vertical="center"/>
    </xf>
    <xf numFmtId="0" fontId="32" fillId="0" borderId="128" xfId="2" applyFont="1" applyBorder="1" applyAlignment="1">
      <alignment horizontal="center" vertical="center"/>
    </xf>
    <xf numFmtId="0" fontId="32" fillId="0" borderId="102" xfId="2" applyFont="1" applyBorder="1" applyAlignment="1">
      <alignment horizontal="left" vertical="center"/>
    </xf>
    <xf numFmtId="0" fontId="32" fillId="0" borderId="129" xfId="2" applyFont="1" applyBorder="1" applyAlignment="1">
      <alignment horizontal="left" vertical="center"/>
    </xf>
    <xf numFmtId="0" fontId="32" fillId="0" borderId="47" xfId="2" applyFont="1" applyBorder="1" applyAlignment="1">
      <alignment horizontal="left" vertical="center" wrapText="1"/>
    </xf>
    <xf numFmtId="0" fontId="32" fillId="0" borderId="48" xfId="2" applyFont="1" applyBorder="1" applyAlignment="1">
      <alignment horizontal="left" vertical="center" wrapText="1"/>
    </xf>
    <xf numFmtId="0" fontId="32" fillId="0" borderId="15" xfId="2" applyFont="1" applyBorder="1" applyAlignment="1">
      <alignment horizontal="left" vertical="center" wrapText="1"/>
    </xf>
    <xf numFmtId="0" fontId="32" fillId="0" borderId="20" xfId="2" applyFont="1" applyBorder="1" applyAlignment="1">
      <alignment horizontal="left" vertical="center" wrapText="1"/>
    </xf>
    <xf numFmtId="0" fontId="34" fillId="0" borderId="126" xfId="2" quotePrefix="1" applyFont="1" applyBorder="1" applyAlignment="1">
      <alignment horizontal="center" vertical="center"/>
    </xf>
    <xf numFmtId="0" fontId="32" fillId="0" borderId="130" xfId="2" applyFont="1" applyBorder="1" applyAlignment="1">
      <alignment horizontal="center" vertical="center"/>
    </xf>
    <xf numFmtId="0" fontId="32" fillId="0" borderId="130" xfId="2" applyFont="1" applyBorder="1" applyAlignment="1">
      <alignment horizontal="left" vertical="center"/>
    </xf>
    <xf numFmtId="0" fontId="32" fillId="0" borderId="131" xfId="2" applyFont="1" applyBorder="1" applyAlignment="1">
      <alignment horizontal="left" vertical="center"/>
    </xf>
    <xf numFmtId="0" fontId="34" fillId="0" borderId="76" xfId="2" quotePrefix="1" applyFont="1" applyBorder="1" applyAlignment="1">
      <alignment horizontal="center" vertical="center"/>
    </xf>
    <xf numFmtId="0" fontId="34" fillId="0" borderId="72" xfId="2" quotePrefix="1" applyFont="1" applyBorder="1" applyAlignment="1">
      <alignment horizontal="center" vertical="center"/>
    </xf>
    <xf numFmtId="0" fontId="34" fillId="0" borderId="93" xfId="2" quotePrefix="1" applyFont="1" applyBorder="1" applyAlignment="1">
      <alignment horizontal="center" vertical="center"/>
    </xf>
    <xf numFmtId="0" fontId="32" fillId="0" borderId="125" xfId="2" applyFont="1" applyBorder="1" applyAlignment="1">
      <alignment horizontal="left" vertical="center"/>
    </xf>
    <xf numFmtId="0" fontId="32" fillId="0" borderId="47" xfId="2" applyFont="1" applyBorder="1" applyAlignment="1">
      <alignment horizontal="left" vertical="center"/>
    </xf>
    <xf numFmtId="0" fontId="32" fillId="0" borderId="48" xfId="2" applyFont="1" applyBorder="1" applyAlignment="1">
      <alignment horizontal="left" vertical="center"/>
    </xf>
    <xf numFmtId="0" fontId="32" fillId="0" borderId="91" xfId="2" applyFont="1" applyBorder="1" applyAlignment="1">
      <alignment horizontal="left" vertical="center"/>
    </xf>
    <xf numFmtId="0" fontId="32" fillId="0" borderId="80" xfId="2" applyFont="1" applyBorder="1" applyAlignment="1">
      <alignment horizontal="left" vertical="center"/>
    </xf>
    <xf numFmtId="0" fontId="32" fillId="0" borderId="71" xfId="2" applyFont="1" applyBorder="1" applyAlignment="1">
      <alignment horizontal="left" vertical="center"/>
    </xf>
    <xf numFmtId="0" fontId="32" fillId="0" borderId="81" xfId="2" applyFont="1" applyBorder="1" applyAlignment="1">
      <alignment horizontal="left" vertical="center"/>
    </xf>
    <xf numFmtId="0" fontId="32" fillId="0" borderId="41" xfId="2" applyFont="1" applyBorder="1" applyAlignment="1">
      <alignment horizontal="left" vertical="center"/>
    </xf>
    <xf numFmtId="0" fontId="32" fillId="0" borderId="42" xfId="2" applyFont="1" applyBorder="1" applyAlignment="1">
      <alignment horizontal="left" vertical="center"/>
    </xf>
    <xf numFmtId="0" fontId="51" fillId="2" borderId="0" xfId="2" applyFont="1" applyFill="1" applyAlignment="1">
      <alignment horizontal="center" vertical="center" wrapText="1"/>
    </xf>
    <xf numFmtId="0" fontId="18" fillId="2" borderId="0" xfId="2" applyFont="1" applyFill="1" applyAlignment="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lignment horizontal="center" vertical="center" shrinkToFit="1"/>
    </xf>
    <xf numFmtId="0" fontId="19" fillId="0" borderId="0" xfId="2" applyFont="1" applyAlignment="1">
      <alignment horizontal="left" vertical="top" wrapText="1"/>
    </xf>
    <xf numFmtId="0" fontId="51" fillId="2" borderId="0" xfId="2" applyFont="1" applyFill="1" applyAlignment="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lignment horizontal="center" vertical="center"/>
    </xf>
    <xf numFmtId="0" fontId="51" fillId="2" borderId="0" xfId="2" applyFont="1" applyFill="1" applyAlignment="1">
      <alignment horizontal="left" vertical="center" shrinkToFit="1"/>
    </xf>
    <xf numFmtId="0" fontId="19" fillId="2" borderId="80" xfId="2" applyFont="1" applyFill="1" applyBorder="1" applyAlignment="1">
      <alignment horizontal="left" vertical="center" wrapText="1"/>
    </xf>
    <xf numFmtId="0" fontId="19" fillId="2" borderId="71" xfId="2" applyFont="1" applyFill="1" applyBorder="1" applyAlignment="1">
      <alignment horizontal="left" vertical="center" wrapText="1"/>
    </xf>
    <xf numFmtId="0" fontId="19" fillId="0" borderId="122" xfId="2" applyFont="1" applyBorder="1" applyAlignment="1">
      <alignment horizontal="center" vertical="center"/>
    </xf>
    <xf numFmtId="0" fontId="19" fillId="0" borderId="80" xfId="2" applyFont="1" applyBorder="1" applyAlignment="1">
      <alignment horizontal="center" vertical="center"/>
    </xf>
    <xf numFmtId="0" fontId="19" fillId="0" borderId="92" xfId="2" applyFont="1" applyBorder="1" applyAlignment="1">
      <alignment horizontal="center" vertical="center"/>
    </xf>
    <xf numFmtId="0" fontId="19" fillId="0" borderId="122" xfId="2" applyFont="1" applyBorder="1" applyAlignment="1">
      <alignment horizontal="center" vertical="center" wrapText="1"/>
    </xf>
    <xf numFmtId="0" fontId="19" fillId="0" borderId="80" xfId="2" applyFont="1" applyBorder="1" applyAlignment="1">
      <alignment horizontal="center" vertical="center" wrapText="1"/>
    </xf>
    <xf numFmtId="0" fontId="19" fillId="0" borderId="92" xfId="2" applyFont="1" applyBorder="1" applyAlignment="1">
      <alignment horizontal="center" vertical="center" wrapText="1"/>
    </xf>
    <xf numFmtId="0" fontId="19" fillId="2" borderId="97" xfId="2" applyFont="1" applyFill="1" applyBorder="1" applyAlignment="1">
      <alignment horizontal="left" vertical="center"/>
    </xf>
    <xf numFmtId="0" fontId="19" fillId="2" borderId="123" xfId="2" applyFont="1" applyFill="1" applyBorder="1" applyAlignment="1">
      <alignment horizontal="left" vertical="center"/>
    </xf>
    <xf numFmtId="0" fontId="19" fillId="0" borderId="124" xfId="2" applyFont="1" applyBorder="1" applyAlignment="1">
      <alignment horizontal="center" vertical="center"/>
    </xf>
    <xf numFmtId="0" fontId="19" fillId="0" borderId="97" xfId="2" applyFont="1" applyBorder="1" applyAlignment="1">
      <alignment horizontal="center" vertical="center"/>
    </xf>
    <xf numFmtId="0" fontId="19" fillId="0" borderId="98" xfId="2" applyFont="1" applyBorder="1" applyAlignment="1">
      <alignment horizontal="center" vertical="center"/>
    </xf>
    <xf numFmtId="0" fontId="19" fillId="2" borderId="87" xfId="2" applyFont="1" applyFill="1" applyBorder="1" applyAlignment="1">
      <alignment horizontal="left" vertical="center" wrapText="1"/>
    </xf>
    <xf numFmtId="0" fontId="19" fillId="2" borderId="120" xfId="2" applyFont="1" applyFill="1" applyBorder="1" applyAlignment="1">
      <alignment horizontal="left" vertical="center" wrapText="1"/>
    </xf>
    <xf numFmtId="0" fontId="19" fillId="0" borderId="121" xfId="2" applyFont="1" applyBorder="1" applyAlignment="1">
      <alignment horizontal="center" vertical="center" wrapText="1"/>
    </xf>
    <xf numFmtId="0" fontId="19" fillId="0" borderId="87" xfId="2" applyFont="1" applyBorder="1" applyAlignment="1">
      <alignment horizontal="center" vertical="center" wrapText="1"/>
    </xf>
    <xf numFmtId="0" fontId="19" fillId="0" borderId="88" xfId="2" applyFont="1" applyBorder="1" applyAlignment="1">
      <alignment horizontal="center" vertical="center" wrapText="1"/>
    </xf>
    <xf numFmtId="0" fontId="32" fillId="2" borderId="80" xfId="2" applyFont="1" applyFill="1" applyBorder="1" applyAlignment="1">
      <alignment horizontal="left" vertical="center" wrapText="1"/>
    </xf>
    <xf numFmtId="0" fontId="32" fillId="2" borderId="71" xfId="2" applyFont="1" applyFill="1" applyBorder="1" applyAlignment="1">
      <alignment horizontal="left" vertical="center" wrapText="1"/>
    </xf>
    <xf numFmtId="0" fontId="16" fillId="2" borderId="0" xfId="2" applyFont="1" applyFill="1" applyAlignment="1">
      <alignment horizontal="left" vertical="center"/>
    </xf>
    <xf numFmtId="0" fontId="19" fillId="2" borderId="16" xfId="2" applyFont="1" applyFill="1" applyBorder="1" applyAlignment="1">
      <alignment horizontal="center" vertical="center" wrapText="1"/>
    </xf>
    <xf numFmtId="0" fontId="19" fillId="2" borderId="17" xfId="2" applyFont="1" applyFill="1" applyBorder="1" applyAlignment="1">
      <alignment horizontal="center" vertical="center" wrapText="1"/>
    </xf>
    <xf numFmtId="0" fontId="19" fillId="2" borderId="26" xfId="2" applyFont="1" applyFill="1" applyBorder="1" applyAlignment="1">
      <alignment horizontal="center" vertical="center" wrapText="1"/>
    </xf>
    <xf numFmtId="0" fontId="19" fillId="2" borderId="19" xfId="2" applyFont="1" applyFill="1" applyBorder="1" applyAlignment="1">
      <alignment horizontal="center" vertical="center" wrapText="1"/>
    </xf>
    <xf numFmtId="0" fontId="19" fillId="2" borderId="15" xfId="2" applyFont="1" applyFill="1" applyBorder="1" applyAlignment="1">
      <alignment horizontal="center" vertical="center" wrapText="1"/>
    </xf>
    <xf numFmtId="0" fontId="19" fillId="2" borderId="63" xfId="2" applyFont="1" applyFill="1" applyBorder="1" applyAlignment="1">
      <alignment horizontal="center" vertical="center" wrapText="1"/>
    </xf>
    <xf numFmtId="0" fontId="19" fillId="2" borderId="88" xfId="2" applyFont="1" applyFill="1" applyBorder="1" applyAlignment="1">
      <alignment horizontal="left" vertical="center" wrapText="1"/>
    </xf>
    <xf numFmtId="0" fontId="29" fillId="0" borderId="52" xfId="2" applyFont="1" applyBorder="1" applyAlignment="1">
      <alignment horizontal="left" vertical="center" wrapText="1"/>
    </xf>
    <xf numFmtId="0" fontId="29" fillId="0" borderId="77" xfId="2" applyFont="1" applyBorder="1" applyAlignment="1">
      <alignment horizontal="left" vertical="center" wrapText="1"/>
    </xf>
    <xf numFmtId="0" fontId="29" fillId="0" borderId="53" xfId="2" applyFont="1" applyBorder="1" applyAlignment="1">
      <alignment horizontal="left" vertical="center" wrapText="1"/>
    </xf>
    <xf numFmtId="0" fontId="29" fillId="0" borderId="94" xfId="2" applyFont="1" applyBorder="1" applyAlignment="1">
      <alignment horizontal="left" vertical="center" wrapText="1"/>
    </xf>
    <xf numFmtId="0" fontId="29" fillId="0" borderId="65" xfId="2" applyFont="1" applyBorder="1" applyAlignment="1">
      <alignment horizontal="left" vertical="center" wrapText="1"/>
    </xf>
    <xf numFmtId="0" fontId="29" fillId="0" borderId="108" xfId="2" applyFont="1" applyBorder="1" applyAlignment="1">
      <alignment horizontal="left" vertical="center" wrapText="1"/>
    </xf>
    <xf numFmtId="0" fontId="19" fillId="2" borderId="65" xfId="2" applyFont="1" applyFill="1" applyBorder="1" applyAlignment="1">
      <alignment horizontal="left" vertical="center" wrapText="1"/>
    </xf>
    <xf numFmtId="0" fontId="19" fillId="2" borderId="108" xfId="2" applyFont="1" applyFill="1" applyBorder="1" applyAlignment="1">
      <alignment horizontal="left" vertical="center" wrapText="1"/>
    </xf>
    <xf numFmtId="0" fontId="19" fillId="3" borderId="36" xfId="2" applyFont="1" applyFill="1" applyBorder="1" applyAlignment="1">
      <alignment horizontal="center" vertical="center"/>
    </xf>
    <xf numFmtId="0" fontId="19" fillId="3" borderId="69" xfId="2" applyFont="1" applyFill="1" applyBorder="1" applyAlignment="1">
      <alignment horizontal="center" vertical="center"/>
    </xf>
    <xf numFmtId="0" fontId="19" fillId="3" borderId="13" xfId="2" applyFont="1" applyFill="1" applyBorder="1" applyAlignment="1">
      <alignment horizontal="center" vertical="center"/>
    </xf>
    <xf numFmtId="0" fontId="19" fillId="3" borderId="16" xfId="2" applyFont="1" applyFill="1" applyBorder="1" applyAlignment="1">
      <alignment horizontal="center" vertical="center" wrapText="1"/>
    </xf>
    <xf numFmtId="0" fontId="19" fillId="3" borderId="17" xfId="2" applyFont="1" applyFill="1" applyBorder="1" applyAlignment="1">
      <alignment horizontal="center" vertical="center" wrapText="1"/>
    </xf>
    <xf numFmtId="0" fontId="19" fillId="3" borderId="26" xfId="2" applyFont="1" applyFill="1" applyBorder="1" applyAlignment="1">
      <alignment horizontal="center" vertical="center" wrapText="1"/>
    </xf>
    <xf numFmtId="0" fontId="29" fillId="0" borderId="27" xfId="2" applyFont="1" applyBorder="1" applyAlignment="1">
      <alignment horizontal="left" vertical="center" wrapText="1"/>
    </xf>
    <xf numFmtId="0" fontId="29" fillId="0" borderId="28" xfId="2" applyFont="1" applyBorder="1" applyAlignment="1">
      <alignment horizontal="left" vertical="center" wrapText="1"/>
    </xf>
    <xf numFmtId="0" fontId="29" fillId="0" borderId="46" xfId="2" applyFont="1" applyBorder="1" applyAlignment="1">
      <alignment horizontal="left" vertical="center" wrapText="1"/>
    </xf>
    <xf numFmtId="0" fontId="19" fillId="0" borderId="16" xfId="2" applyFont="1" applyBorder="1" applyAlignment="1">
      <alignment horizontal="left" vertical="center" wrapText="1"/>
    </xf>
    <xf numFmtId="0" fontId="19" fillId="0" borderId="17" xfId="2" applyFont="1" applyBorder="1" applyAlignment="1">
      <alignment horizontal="left" vertical="center" wrapText="1"/>
    </xf>
    <xf numFmtId="0" fontId="19" fillId="0" borderId="26" xfId="2" applyFont="1" applyBorder="1" applyAlignment="1">
      <alignment horizontal="left" vertical="center" wrapText="1"/>
    </xf>
    <xf numFmtId="0" fontId="19" fillId="0" borderId="6" xfId="2" applyFont="1" applyBorder="1" applyAlignment="1">
      <alignment horizontal="left" vertical="center" wrapText="1"/>
    </xf>
    <xf numFmtId="0" fontId="19" fillId="0" borderId="0" xfId="2" applyFont="1" applyAlignment="1">
      <alignment horizontal="left" vertical="center" wrapText="1"/>
    </xf>
    <xf numFmtId="0" fontId="19" fillId="0" borderId="43" xfId="2" applyFont="1" applyBorder="1" applyAlignment="1">
      <alignment horizontal="left" vertical="center" wrapText="1"/>
    </xf>
    <xf numFmtId="0" fontId="19" fillId="0" borderId="19" xfId="2" applyFont="1" applyBorder="1" applyAlignment="1">
      <alignment horizontal="left" vertical="center" wrapText="1"/>
    </xf>
    <xf numFmtId="0" fontId="19" fillId="0" borderId="15" xfId="2" applyFont="1" applyBorder="1" applyAlignment="1">
      <alignment horizontal="left" vertical="center" wrapText="1"/>
    </xf>
    <xf numFmtId="0" fontId="19" fillId="0" borderId="63" xfId="2" applyFont="1" applyBorder="1" applyAlignment="1">
      <alignment horizontal="left" vertical="center" wrapText="1"/>
    </xf>
    <xf numFmtId="0" fontId="25" fillId="2" borderId="47" xfId="2" applyFont="1" applyFill="1" applyBorder="1" applyAlignment="1">
      <alignment horizontal="left" vertical="center" wrapText="1"/>
    </xf>
    <xf numFmtId="0" fontId="25" fillId="2" borderId="114" xfId="2" applyFont="1" applyFill="1" applyBorder="1" applyAlignment="1">
      <alignment horizontal="left" vertical="center" wrapText="1"/>
    </xf>
    <xf numFmtId="0" fontId="25" fillId="2" borderId="80" xfId="2" applyFont="1" applyFill="1" applyBorder="1" applyAlignment="1">
      <alignment horizontal="left" vertical="center" wrapText="1"/>
    </xf>
    <xf numFmtId="0" fontId="29" fillId="0" borderId="0" xfId="2" applyFont="1" applyAlignment="1">
      <alignment horizontal="left" vertical="center" wrapText="1"/>
    </xf>
    <xf numFmtId="0" fontId="25" fillId="2" borderId="97" xfId="2" applyFont="1" applyFill="1" applyBorder="1" applyAlignment="1">
      <alignment horizontal="left" vertical="center" wrapText="1"/>
    </xf>
    <xf numFmtId="0" fontId="25" fillId="2" borderId="41" xfId="2" applyFont="1" applyFill="1" applyBorder="1" applyAlignment="1">
      <alignment horizontal="left" vertical="center" wrapText="1"/>
    </xf>
    <xf numFmtId="0" fontId="25" fillId="2" borderId="49" xfId="2" applyFont="1" applyFill="1" applyBorder="1" applyAlignment="1">
      <alignment horizontal="left" vertical="center" wrapText="1"/>
    </xf>
    <xf numFmtId="0" fontId="25" fillId="2" borderId="117" xfId="2" applyFont="1" applyFill="1" applyBorder="1" applyAlignment="1">
      <alignment horizontal="left" vertical="center" wrapText="1"/>
    </xf>
    <xf numFmtId="0" fontId="25" fillId="2" borderId="47" xfId="2" applyFont="1" applyFill="1" applyBorder="1" applyAlignment="1">
      <alignment vertical="center" wrapText="1"/>
    </xf>
    <xf numFmtId="0" fontId="25" fillId="2" borderId="80" xfId="2" applyFont="1" applyFill="1" applyBorder="1" applyAlignment="1">
      <alignment vertical="center" wrapText="1"/>
    </xf>
    <xf numFmtId="0" fontId="25" fillId="2" borderId="73" xfId="2" applyFont="1" applyFill="1" applyBorder="1" applyAlignment="1">
      <alignment horizontal="left" vertical="center" wrapText="1"/>
    </xf>
    <xf numFmtId="0" fontId="25" fillId="2" borderId="87" xfId="2" applyFont="1" applyFill="1" applyBorder="1" applyAlignment="1">
      <alignment horizontal="left" vertical="center" wrapText="1"/>
    </xf>
    <xf numFmtId="0" fontId="25" fillId="2" borderId="88" xfId="2" applyFont="1" applyFill="1" applyBorder="1" applyAlignment="1">
      <alignment horizontal="left" vertical="center" wrapText="1"/>
    </xf>
    <xf numFmtId="0" fontId="25" fillId="2" borderId="41" xfId="2" applyFont="1" applyFill="1" applyBorder="1" applyAlignment="1">
      <alignment vertical="center" wrapText="1"/>
    </xf>
    <xf numFmtId="0" fontId="19" fillId="2" borderId="0" xfId="2" applyFont="1" applyFill="1" applyAlignment="1">
      <alignment horizontal="left" vertical="top" wrapText="1"/>
    </xf>
    <xf numFmtId="0" fontId="33" fillId="3" borderId="27" xfId="2" applyFont="1" applyFill="1" applyBorder="1" applyAlignment="1">
      <alignment horizontal="center" vertical="center" wrapText="1"/>
    </xf>
    <xf numFmtId="0" fontId="33" fillId="3" borderId="28" xfId="2" applyFont="1" applyFill="1" applyBorder="1" applyAlignment="1">
      <alignment horizontal="center" vertical="center" wrapText="1"/>
    </xf>
    <xf numFmtId="0" fontId="33" fillId="3" borderId="46" xfId="2" applyFont="1" applyFill="1" applyBorder="1" applyAlignment="1">
      <alignment horizontal="center" vertical="center" wrapText="1"/>
    </xf>
    <xf numFmtId="49" fontId="19" fillId="3" borderId="2" xfId="2" applyNumberFormat="1" applyFont="1" applyFill="1" applyBorder="1" applyAlignment="1">
      <alignment horizontal="center" vertical="center" wrapText="1"/>
    </xf>
    <xf numFmtId="49" fontId="19" fillId="3" borderId="3" xfId="2" applyNumberFormat="1" applyFont="1" applyFill="1" applyBorder="1" applyAlignment="1">
      <alignment horizontal="center" vertical="center" wrapText="1"/>
    </xf>
    <xf numFmtId="49" fontId="19" fillId="3" borderId="4" xfId="2" applyNumberFormat="1" applyFont="1" applyFill="1" applyBorder="1" applyAlignment="1">
      <alignment horizontal="center" vertical="center" wrapText="1"/>
    </xf>
    <xf numFmtId="49" fontId="19" fillId="3" borderId="16" xfId="2" applyNumberFormat="1" applyFont="1" applyFill="1" applyBorder="1" applyAlignment="1">
      <alignment horizontal="center" vertical="center" wrapText="1"/>
    </xf>
    <xf numFmtId="49" fontId="19" fillId="3" borderId="17" xfId="2" applyNumberFormat="1" applyFont="1" applyFill="1" applyBorder="1" applyAlignment="1">
      <alignment horizontal="center" vertical="center" wrapText="1"/>
    </xf>
    <xf numFmtId="49" fontId="19" fillId="3" borderId="26" xfId="2" applyNumberFormat="1" applyFont="1" applyFill="1" applyBorder="1" applyAlignment="1">
      <alignment horizontal="center" vertical="center" wrapText="1"/>
    </xf>
    <xf numFmtId="0" fontId="21" fillId="2" borderId="2" xfId="2" applyFont="1" applyFill="1" applyBorder="1" applyAlignment="1">
      <alignment horizontal="left" vertical="center" wrapText="1"/>
    </xf>
    <xf numFmtId="0" fontId="21" fillId="2" borderId="3" xfId="2" applyFont="1" applyFill="1" applyBorder="1" applyAlignment="1">
      <alignment horizontal="left" vertical="center" wrapText="1"/>
    </xf>
    <xf numFmtId="0" fontId="21" fillId="2" borderId="4" xfId="2" applyFont="1" applyFill="1" applyBorder="1" applyAlignment="1">
      <alignment horizontal="left" vertical="center" wrapText="1"/>
    </xf>
    <xf numFmtId="49" fontId="16" fillId="0" borderId="0" xfId="2" applyNumberFormat="1" applyFont="1" applyAlignment="1">
      <alignment horizontal="left" vertical="center"/>
    </xf>
    <xf numFmtId="0" fontId="25" fillId="2" borderId="0" xfId="2" applyFont="1" applyFill="1" applyAlignment="1">
      <alignment vertical="center" wrapText="1"/>
    </xf>
    <xf numFmtId="0" fontId="19" fillId="8" borderId="65" xfId="2" applyFont="1" applyFill="1" applyBorder="1" applyAlignment="1" applyProtection="1">
      <alignment horizontal="left" vertical="center" shrinkToFit="1"/>
      <protection locked="0"/>
    </xf>
    <xf numFmtId="0" fontId="33" fillId="0" borderId="27" xfId="2" applyFont="1" applyBorder="1" applyAlignment="1">
      <alignment horizontal="left" vertical="center" wrapText="1"/>
    </xf>
    <xf numFmtId="0" fontId="33" fillId="0" borderId="28" xfId="2" applyFont="1" applyBorder="1" applyAlignment="1">
      <alignment horizontal="left" vertical="center" wrapText="1"/>
    </xf>
    <xf numFmtId="0" fontId="33" fillId="0" borderId="46" xfId="2" applyFont="1" applyBorder="1" applyAlignment="1">
      <alignment horizontal="left" vertical="center" wrapText="1"/>
    </xf>
    <xf numFmtId="0" fontId="21" fillId="2" borderId="2" xfId="2" applyFont="1" applyFill="1" applyBorder="1" applyAlignment="1">
      <alignment horizontal="left" vertical="center"/>
    </xf>
    <xf numFmtId="0" fontId="21" fillId="2" borderId="3" xfId="2" applyFont="1" applyFill="1" applyBorder="1" applyAlignment="1">
      <alignment horizontal="left" vertical="center"/>
    </xf>
    <xf numFmtId="0" fontId="21" fillId="2" borderId="4" xfId="2" applyFont="1" applyFill="1" applyBorder="1" applyAlignment="1">
      <alignment horizontal="left" vertical="center"/>
    </xf>
    <xf numFmtId="0" fontId="33" fillId="0" borderId="28" xfId="2" applyFont="1" applyBorder="1" applyAlignment="1">
      <alignment horizontal="left" vertical="center"/>
    </xf>
    <xf numFmtId="0" fontId="33" fillId="0" borderId="46" xfId="2" applyFont="1" applyBorder="1" applyAlignment="1">
      <alignment horizontal="left" vertical="center"/>
    </xf>
    <xf numFmtId="0" fontId="19" fillId="0" borderId="105" xfId="2" applyFont="1" applyBorder="1" applyAlignment="1">
      <alignment horizontal="left" vertical="center"/>
    </xf>
    <xf numFmtId="0" fontId="19" fillId="0" borderId="15" xfId="2" applyFont="1" applyBorder="1" applyAlignment="1">
      <alignment horizontal="left" vertical="center"/>
    </xf>
    <xf numFmtId="0" fontId="19" fillId="0" borderId="20" xfId="2" applyFont="1" applyBorder="1" applyAlignment="1">
      <alignment horizontal="left" vertical="center"/>
    </xf>
    <xf numFmtId="0" fontId="32" fillId="2" borderId="0" xfId="2" applyFont="1" applyFill="1" applyAlignment="1">
      <alignment horizontal="left" vertical="center" wrapText="1"/>
    </xf>
    <xf numFmtId="0" fontId="21" fillId="8" borderId="27" xfId="2" applyFont="1" applyFill="1" applyBorder="1" applyAlignment="1">
      <alignment horizontal="center" vertical="center"/>
    </xf>
    <xf numFmtId="0" fontId="21" fillId="8" borderId="46" xfId="2" applyFont="1" applyFill="1" applyBorder="1" applyAlignment="1">
      <alignment horizontal="center" vertical="center"/>
    </xf>
    <xf numFmtId="0" fontId="18" fillId="2" borderId="61" xfId="2" applyFont="1" applyFill="1" applyBorder="1" applyAlignment="1">
      <alignment horizontal="left" vertical="center" wrapText="1"/>
    </xf>
    <xf numFmtId="0" fontId="18" fillId="2" borderId="3" xfId="2" applyFont="1" applyFill="1" applyBorder="1" applyAlignment="1">
      <alignment horizontal="left" vertical="center" wrapText="1"/>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12" fillId="2" borderId="14" xfId="2" applyFill="1" applyBorder="1" applyAlignment="1">
      <alignment horizontal="center" vertical="center"/>
    </xf>
    <xf numFmtId="0" fontId="29" fillId="3" borderId="55" xfId="2" applyFont="1" applyFill="1" applyBorder="1" applyAlignment="1">
      <alignment horizontal="center" vertical="center"/>
    </xf>
    <xf numFmtId="0" fontId="29" fillId="3" borderId="56" xfId="2" applyFont="1" applyFill="1" applyBorder="1" applyAlignment="1">
      <alignment horizontal="center" vertical="center"/>
    </xf>
    <xf numFmtId="0" fontId="19" fillId="2" borderId="72" xfId="2" applyFont="1" applyFill="1" applyBorder="1" applyAlignment="1">
      <alignment horizontal="center" vertical="center"/>
    </xf>
    <xf numFmtId="0" fontId="19" fillId="2" borderId="93" xfId="2" applyFont="1" applyFill="1" applyBorder="1" applyAlignment="1">
      <alignment horizontal="center" vertical="center"/>
    </xf>
    <xf numFmtId="0" fontId="19" fillId="0" borderId="83" xfId="2" applyFont="1" applyBorder="1" applyAlignment="1">
      <alignment horizontal="center" vertical="center" wrapText="1"/>
    </xf>
    <xf numFmtId="0" fontId="19" fillId="0" borderId="73" xfId="2" applyFont="1" applyBorder="1" applyAlignment="1">
      <alignment horizontal="center" vertical="center" wrapText="1"/>
    </xf>
    <xf numFmtId="0" fontId="19" fillId="0" borderId="89" xfId="2" applyFont="1" applyBorder="1" applyAlignment="1">
      <alignment horizontal="center" vertical="center" wrapText="1"/>
    </xf>
    <xf numFmtId="0" fontId="19" fillId="0" borderId="0" xfId="2" applyFont="1" applyAlignment="1">
      <alignment horizontal="center" vertical="center" wrapText="1"/>
    </xf>
    <xf numFmtId="0" fontId="19" fillId="0" borderId="82" xfId="2" applyFont="1" applyBorder="1" applyAlignment="1">
      <alignment horizontal="center" vertical="center" wrapText="1"/>
    </xf>
    <xf numFmtId="0" fontId="19" fillId="0" borderId="49" xfId="2" applyFont="1" applyBorder="1" applyAlignment="1">
      <alignment horizontal="center" vertical="center" wrapText="1"/>
    </xf>
    <xf numFmtId="0" fontId="25" fillId="0" borderId="86" xfId="2" applyFont="1" applyBorder="1" applyAlignment="1">
      <alignment horizontal="left" vertical="center" wrapText="1"/>
    </xf>
    <xf numFmtId="0" fontId="25" fillId="0" borderId="87" xfId="2" applyFont="1" applyBorder="1" applyAlignment="1">
      <alignment horizontal="left" vertical="center" wrapText="1"/>
    </xf>
    <xf numFmtId="0" fontId="25" fillId="0" borderId="88" xfId="2" applyFont="1" applyBorder="1" applyAlignment="1">
      <alignment horizontal="left" vertical="center" wrapText="1"/>
    </xf>
    <xf numFmtId="0" fontId="29" fillId="0" borderId="77" xfId="2" applyFont="1" applyBorder="1" applyAlignment="1">
      <alignment horizontal="left" vertical="center"/>
    </xf>
    <xf numFmtId="0" fontId="29" fillId="0" borderId="53" xfId="2" applyFont="1" applyBorder="1" applyAlignment="1">
      <alignment horizontal="left" vertical="center"/>
    </xf>
    <xf numFmtId="0" fontId="29" fillId="0" borderId="14" xfId="2" applyFont="1" applyBorder="1" applyAlignment="1">
      <alignment horizontal="left" vertical="center"/>
    </xf>
    <xf numFmtId="0" fontId="29" fillId="0" borderId="0" xfId="2" applyFont="1" applyAlignment="1">
      <alignment horizontal="left" vertical="center"/>
    </xf>
    <xf numFmtId="0" fontId="29" fillId="0" borderId="43" xfId="2" applyFont="1" applyBorder="1" applyAlignment="1">
      <alignment horizontal="left" vertical="center"/>
    </xf>
    <xf numFmtId="0" fontId="29" fillId="0" borderId="94" xfId="2" applyFont="1" applyBorder="1" applyAlignment="1">
      <alignment horizontal="left" vertical="center"/>
    </xf>
    <xf numFmtId="0" fontId="29" fillId="0" borderId="65" xfId="2" applyFont="1" applyBorder="1" applyAlignment="1">
      <alignment horizontal="left" vertical="center"/>
    </xf>
    <xf numFmtId="0" fontId="29" fillId="0" borderId="108" xfId="2" applyFont="1" applyBorder="1" applyAlignment="1">
      <alignment horizontal="left" vertical="center"/>
    </xf>
    <xf numFmtId="0" fontId="25" fillId="0" borderId="91" xfId="2" applyFont="1" applyBorder="1" applyAlignment="1">
      <alignment horizontal="left" vertical="center" wrapText="1"/>
    </xf>
    <xf numFmtId="0" fontId="25" fillId="0" borderId="80" xfId="2" applyFont="1" applyBorder="1" applyAlignment="1">
      <alignment horizontal="left" vertical="center" wrapText="1"/>
    </xf>
    <xf numFmtId="0" fontId="25" fillId="0" borderId="92" xfId="2" applyFont="1" applyBorder="1" applyAlignment="1">
      <alignment horizontal="left" vertical="center" wrapText="1"/>
    </xf>
    <xf numFmtId="0" fontId="25" fillId="0" borderId="96" xfId="2" applyFont="1" applyBorder="1" applyAlignment="1">
      <alignment horizontal="left" vertical="center" wrapText="1"/>
    </xf>
    <xf numFmtId="0" fontId="25" fillId="0" borderId="97" xfId="2" applyFont="1" applyBorder="1" applyAlignment="1">
      <alignment horizontal="left" vertical="center" wrapText="1"/>
    </xf>
    <xf numFmtId="0" fontId="25" fillId="0" borderId="98" xfId="2" applyFont="1" applyBorder="1" applyAlignment="1">
      <alignment horizontal="left" vertical="center" wrapText="1"/>
    </xf>
    <xf numFmtId="0" fontId="78" fillId="0" borderId="139" xfId="2" applyFont="1" applyBorder="1" applyAlignment="1">
      <alignment horizontal="center" vertical="center"/>
    </xf>
    <xf numFmtId="0" fontId="21" fillId="2" borderId="17" xfId="2" applyFont="1" applyFill="1" applyBorder="1" applyAlignment="1">
      <alignment horizontal="left" vertical="center"/>
    </xf>
    <xf numFmtId="0" fontId="21" fillId="2" borderId="18" xfId="2" applyFont="1" applyFill="1" applyBorder="1" applyAlignment="1">
      <alignment horizontal="left" vertical="center"/>
    </xf>
    <xf numFmtId="0" fontId="19" fillId="0" borderId="89" xfId="2" applyFont="1" applyBorder="1" applyAlignment="1">
      <alignment horizontal="left" vertical="center" wrapText="1"/>
    </xf>
    <xf numFmtId="0" fontId="19" fillId="0" borderId="18" xfId="2" applyFont="1" applyBorder="1" applyAlignment="1">
      <alignment horizontal="left" vertical="center" wrapText="1"/>
    </xf>
    <xf numFmtId="0" fontId="31" fillId="2" borderId="0" xfId="2" applyFont="1" applyFill="1" applyAlignment="1">
      <alignment horizontal="left" vertical="center" wrapText="1"/>
    </xf>
    <xf numFmtId="0" fontId="18" fillId="2" borderId="4" xfId="2" applyFont="1" applyFill="1" applyBorder="1" applyAlignment="1">
      <alignment horizontal="left" vertical="center" wrapText="1"/>
    </xf>
    <xf numFmtId="0" fontId="18" fillId="2" borderId="1" xfId="2" applyFont="1" applyFill="1" applyBorder="1" applyAlignment="1">
      <alignment horizontal="left" vertical="center" wrapText="1"/>
    </xf>
    <xf numFmtId="0" fontId="18" fillId="2" borderId="2" xfId="2" applyFont="1" applyFill="1" applyBorder="1" applyAlignment="1">
      <alignment horizontal="left" vertical="center" wrapText="1"/>
    </xf>
    <xf numFmtId="0" fontId="16" fillId="0" borderId="0" xfId="2" applyFont="1" applyAlignment="1">
      <alignment horizontal="left" vertical="center"/>
    </xf>
    <xf numFmtId="0" fontId="21" fillId="8" borderId="84" xfId="2" applyFont="1" applyFill="1" applyBorder="1" applyAlignment="1">
      <alignment horizontal="center" vertical="center"/>
    </xf>
    <xf numFmtId="0" fontId="21" fillId="8" borderId="90" xfId="2" applyFont="1" applyFill="1" applyBorder="1" applyAlignment="1">
      <alignment horizontal="center" vertical="center"/>
    </xf>
    <xf numFmtId="0" fontId="44" fillId="0" borderId="85" xfId="2" applyFont="1" applyBorder="1" applyAlignment="1">
      <alignment horizontal="center" vertical="center"/>
    </xf>
    <xf numFmtId="0" fontId="44" fillId="0" borderId="82" xfId="2" applyFont="1" applyBorder="1" applyAlignment="1">
      <alignment horizontal="center" vertical="center"/>
    </xf>
    <xf numFmtId="0" fontId="19" fillId="0" borderId="86" xfId="2" applyFont="1" applyBorder="1" applyAlignment="1">
      <alignment horizontal="left" vertical="center" wrapText="1"/>
    </xf>
    <xf numFmtId="0" fontId="19" fillId="0" borderId="87" xfId="2" applyFont="1" applyBorder="1" applyAlignment="1">
      <alignment horizontal="left" vertical="center" wrapText="1"/>
    </xf>
    <xf numFmtId="0" fontId="19" fillId="0" borderId="88" xfId="2" applyFont="1" applyBorder="1" applyAlignment="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17" fillId="2" borderId="0" xfId="2" applyFont="1" applyFill="1" applyAlignment="1">
      <alignment horizontal="left" vertical="center" wrapText="1"/>
    </xf>
    <xf numFmtId="0" fontId="21" fillId="0" borderId="3" xfId="2" applyFont="1" applyBorder="1" applyAlignment="1">
      <alignment horizontal="left" vertical="center"/>
    </xf>
    <xf numFmtId="0" fontId="21" fillId="0" borderId="4" xfId="2" applyFont="1" applyBorder="1" applyAlignment="1">
      <alignment horizontal="left" vertical="center"/>
    </xf>
    <xf numFmtId="0" fontId="21" fillId="2" borderId="7" xfId="2" applyFont="1" applyFill="1" applyBorder="1" applyAlignment="1">
      <alignment horizontal="center" vertical="center"/>
    </xf>
    <xf numFmtId="0" fontId="19" fillId="0" borderId="82" xfId="2" applyFont="1" applyBorder="1" applyAlignment="1">
      <alignment vertical="center" wrapText="1"/>
    </xf>
    <xf numFmtId="0" fontId="19" fillId="0" borderId="49" xfId="2" applyFont="1" applyBorder="1" applyAlignment="1">
      <alignment vertical="center" wrapText="1"/>
    </xf>
    <xf numFmtId="0" fontId="19" fillId="0" borderId="0" xfId="2" applyFont="1" applyAlignment="1">
      <alignment vertical="center" wrapText="1"/>
    </xf>
    <xf numFmtId="0" fontId="19" fillId="0" borderId="7" xfId="2" applyFont="1" applyBorder="1" applyAlignment="1">
      <alignment vertical="center" wrapText="1"/>
    </xf>
    <xf numFmtId="0" fontId="21" fillId="8" borderId="14" xfId="2" applyFont="1" applyFill="1" applyBorder="1" applyAlignment="1">
      <alignment horizontal="center" vertical="center"/>
    </xf>
    <xf numFmtId="0" fontId="21" fillId="8" borderId="94" xfId="2" applyFont="1" applyFill="1" applyBorder="1" applyAlignment="1">
      <alignment horizontal="center" vertical="center"/>
    </xf>
    <xf numFmtId="0" fontId="44" fillId="0" borderId="89" xfId="2" applyFont="1" applyBorder="1" applyAlignment="1">
      <alignment horizontal="center" vertical="center"/>
    </xf>
    <xf numFmtId="0" fontId="44" fillId="0" borderId="95" xfId="2" applyFont="1" applyBorder="1" applyAlignment="1">
      <alignment horizontal="center" vertical="center"/>
    </xf>
    <xf numFmtId="0" fontId="25" fillId="2" borderId="80" xfId="2" applyFont="1" applyFill="1" applyBorder="1" applyAlignment="1">
      <alignment horizontal="left" vertical="center"/>
    </xf>
    <xf numFmtId="0" fontId="25" fillId="2" borderId="92" xfId="2" applyFont="1" applyFill="1" applyBorder="1" applyAlignment="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lignment horizontal="left" vertical="center" wrapText="1"/>
    </xf>
    <xf numFmtId="0" fontId="18" fillId="0" borderId="1" xfId="2" applyFont="1" applyBorder="1" applyAlignment="1">
      <alignment horizontal="left" vertical="center" wrapText="1"/>
    </xf>
    <xf numFmtId="0" fontId="18" fillId="0" borderId="2" xfId="2" applyFont="1" applyBorder="1" applyAlignment="1">
      <alignment horizontal="left" vertical="center" wrapText="1"/>
    </xf>
    <xf numFmtId="0" fontId="17" fillId="3" borderId="27" xfId="2" applyFont="1" applyFill="1" applyBorder="1" applyAlignment="1">
      <alignment horizontal="center" vertical="center" wrapText="1"/>
    </xf>
    <xf numFmtId="0" fontId="17" fillId="3" borderId="28" xfId="2" applyFont="1" applyFill="1" applyBorder="1" applyAlignment="1">
      <alignment horizontal="center" vertical="center" wrapText="1"/>
    </xf>
    <xf numFmtId="0" fontId="17" fillId="3" borderId="46" xfId="2" applyFont="1" applyFill="1" applyBorder="1" applyAlignment="1">
      <alignment horizontal="center" vertical="center" wrapText="1"/>
    </xf>
    <xf numFmtId="0" fontId="28" fillId="2" borderId="0" xfId="2" applyFont="1" applyFill="1" applyAlignment="1">
      <alignment horizontal="center" vertical="center"/>
    </xf>
    <xf numFmtId="0" fontId="31" fillId="0" borderId="52" xfId="2" applyFont="1" applyBorder="1" applyAlignment="1">
      <alignment horizontal="left" vertical="center" wrapText="1"/>
    </xf>
    <xf numFmtId="0" fontId="31" fillId="0" borderId="77" xfId="2" applyFont="1" applyBorder="1" applyAlignment="1">
      <alignment horizontal="left" vertical="center" wrapText="1"/>
    </xf>
    <xf numFmtId="0" fontId="31" fillId="0" borderId="53" xfId="2" applyFont="1" applyBorder="1" applyAlignment="1">
      <alignment horizontal="left" vertical="center" wrapText="1"/>
    </xf>
    <xf numFmtId="0" fontId="31" fillId="0" borderId="94" xfId="2" applyFont="1" applyBorder="1" applyAlignment="1">
      <alignment horizontal="left" vertical="center" wrapText="1"/>
    </xf>
    <xf numFmtId="0" fontId="31" fillId="0" borderId="65" xfId="2" applyFont="1" applyBorder="1" applyAlignment="1">
      <alignment horizontal="left" vertical="center" wrapText="1"/>
    </xf>
    <xf numFmtId="0" fontId="31" fillId="0" borderId="108" xfId="2" applyFont="1" applyBorder="1" applyAlignment="1">
      <alignment horizontal="left" vertical="center" wrapText="1"/>
    </xf>
    <xf numFmtId="0" fontId="25" fillId="2" borderId="16" xfId="2" applyFont="1" applyFill="1" applyBorder="1" applyAlignment="1">
      <alignment horizontal="left" vertical="center" wrapText="1"/>
    </xf>
    <xf numFmtId="0" fontId="25" fillId="2" borderId="17" xfId="2" applyFont="1" applyFill="1" applyBorder="1" applyAlignment="1">
      <alignment horizontal="left" vertical="center" wrapText="1"/>
    </xf>
    <xf numFmtId="0" fontId="25" fillId="2" borderId="6" xfId="2" applyFont="1" applyFill="1" applyBorder="1" applyAlignment="1">
      <alignment horizontal="left" vertical="center" wrapText="1"/>
    </xf>
    <xf numFmtId="0" fontId="25" fillId="2" borderId="0" xfId="2" applyFont="1" applyFill="1" applyAlignment="1">
      <alignment horizontal="left" vertical="center" wrapText="1"/>
    </xf>
    <xf numFmtId="0" fontId="25" fillId="2" borderId="19" xfId="2" applyFont="1" applyFill="1" applyBorder="1" applyAlignment="1">
      <alignment horizontal="left" vertical="center" wrapText="1"/>
    </xf>
    <xf numFmtId="0" fontId="25" fillId="2" borderId="15" xfId="2" applyFont="1" applyFill="1" applyBorder="1" applyAlignment="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5" xfId="2" applyFont="1" applyFill="1" applyBorder="1" applyAlignment="1">
      <alignment vertical="center" shrinkToFit="1"/>
    </xf>
    <xf numFmtId="0" fontId="19" fillId="2" borderId="156" xfId="2" applyFont="1" applyFill="1" applyBorder="1" applyAlignment="1">
      <alignment vertical="center" shrinkToFit="1"/>
    </xf>
    <xf numFmtId="0" fontId="12" fillId="2" borderId="6" xfId="2" applyFill="1" applyBorder="1" applyAlignment="1">
      <alignment horizontal="center" vertical="center"/>
    </xf>
    <xf numFmtId="38" fontId="21" fillId="2" borderId="59" xfId="3" applyFont="1" applyFill="1" applyBorder="1" applyAlignment="1" applyProtection="1">
      <alignment horizontal="right" vertical="center" shrinkToFit="1"/>
    </xf>
    <xf numFmtId="2" fontId="44" fillId="2" borderId="0" xfId="2" applyNumberFormat="1" applyFont="1" applyFill="1" applyAlignment="1">
      <alignment horizontal="center" vertical="center" shrinkToFit="1"/>
    </xf>
    <xf numFmtId="0" fontId="32" fillId="3" borderId="17" xfId="2" applyFont="1" applyFill="1" applyBorder="1" applyAlignment="1">
      <alignment horizontal="center" vertical="center" textRotation="255" wrapText="1"/>
    </xf>
    <xf numFmtId="0" fontId="32" fillId="3" borderId="18" xfId="2" applyFont="1" applyFill="1" applyBorder="1" applyAlignment="1">
      <alignment horizontal="center" vertical="center" textRotation="255"/>
    </xf>
    <xf numFmtId="0" fontId="32" fillId="3" borderId="0" xfId="2" applyFont="1" applyFill="1" applyAlignment="1">
      <alignment horizontal="center" vertical="center" textRotation="255" wrapText="1"/>
    </xf>
    <xf numFmtId="0" fontId="32" fillId="3" borderId="7" xfId="2" applyFont="1" applyFill="1" applyBorder="1" applyAlignment="1">
      <alignment horizontal="center" vertical="center" textRotation="255"/>
    </xf>
    <xf numFmtId="0" fontId="32" fillId="3" borderId="0" xfId="2" applyFont="1" applyFill="1" applyAlignment="1">
      <alignment horizontal="center" vertical="center" textRotation="255"/>
    </xf>
    <xf numFmtId="0" fontId="32" fillId="3" borderId="15" xfId="2" applyFont="1" applyFill="1" applyBorder="1" applyAlignment="1">
      <alignment horizontal="center" vertical="center" textRotation="255"/>
    </xf>
    <xf numFmtId="0" fontId="32" fillId="3" borderId="20" xfId="2" applyFont="1" applyFill="1" applyBorder="1" applyAlignment="1">
      <alignment horizontal="center" vertical="center" textRotation="255"/>
    </xf>
    <xf numFmtId="0" fontId="19" fillId="2" borderId="16" xfId="2" applyFont="1" applyFill="1" applyBorder="1" applyAlignment="1">
      <alignment horizontal="left" vertical="center"/>
    </xf>
    <xf numFmtId="0" fontId="19" fillId="2" borderId="17" xfId="2" applyFont="1" applyFill="1" applyBorder="1" applyAlignment="1">
      <alignment horizontal="left" vertical="center"/>
    </xf>
    <xf numFmtId="0" fontId="19" fillId="2" borderId="26" xfId="2" applyFont="1" applyFill="1" applyBorder="1" applyAlignment="1">
      <alignment horizontal="left" vertical="center"/>
    </xf>
    <xf numFmtId="0" fontId="19" fillId="2" borderId="6" xfId="2" applyFont="1" applyFill="1" applyBorder="1" applyAlignment="1">
      <alignment horizontal="left" vertical="center"/>
    </xf>
    <xf numFmtId="0" fontId="19" fillId="2" borderId="0" xfId="2" applyFont="1" applyFill="1" applyAlignment="1">
      <alignment horizontal="left" vertical="center"/>
    </xf>
    <xf numFmtId="0" fontId="19" fillId="2" borderId="43" xfId="2" applyFont="1" applyFill="1" applyBorder="1" applyAlignment="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lignment vertical="center" shrinkToFit="1"/>
    </xf>
    <xf numFmtId="0" fontId="19" fillId="2" borderId="33" xfId="2" applyFont="1" applyFill="1" applyBorder="1" applyAlignment="1">
      <alignment vertical="center" shrinkToFit="1"/>
    </xf>
    <xf numFmtId="0" fontId="46" fillId="2" borderId="0" xfId="2" applyFont="1" applyFill="1" applyAlignment="1">
      <alignment horizontal="center" vertical="center"/>
    </xf>
    <xf numFmtId="2" fontId="21" fillId="2" borderId="52" xfId="2" applyNumberFormat="1" applyFont="1" applyFill="1" applyBorder="1" applyAlignment="1">
      <alignment horizontal="center" vertical="center" shrinkToFit="1"/>
    </xf>
    <xf numFmtId="2" fontId="21" fillId="2" borderId="77" xfId="2" applyNumberFormat="1" applyFont="1" applyFill="1" applyBorder="1" applyAlignment="1">
      <alignment horizontal="center" vertical="center" shrinkToFit="1"/>
    </xf>
    <xf numFmtId="2" fontId="21" fillId="2" borderId="53" xfId="2" applyNumberFormat="1" applyFont="1" applyFill="1" applyBorder="1" applyAlignment="1">
      <alignment horizontal="center" vertical="center" shrinkToFit="1"/>
    </xf>
    <xf numFmtId="2" fontId="21" fillId="2" borderId="94" xfId="2" applyNumberFormat="1" applyFont="1" applyFill="1" applyBorder="1" applyAlignment="1">
      <alignment horizontal="center" vertical="center" shrinkToFit="1"/>
    </xf>
    <xf numFmtId="2" fontId="21" fillId="2" borderId="65" xfId="2" applyNumberFormat="1" applyFont="1" applyFill="1" applyBorder="1" applyAlignment="1">
      <alignment horizontal="center" vertical="center" shrinkToFit="1"/>
    </xf>
    <xf numFmtId="2" fontId="21" fillId="2" borderId="108" xfId="2" applyNumberFormat="1" applyFont="1" applyFill="1" applyBorder="1" applyAlignment="1">
      <alignment horizontal="center" vertical="center" shrinkToFit="1"/>
    </xf>
    <xf numFmtId="0" fontId="44" fillId="2" borderId="0" xfId="2" applyFont="1" applyFill="1" applyAlignment="1">
      <alignment horizontal="center" vertical="center" shrinkToFit="1"/>
    </xf>
    <xf numFmtId="0" fontId="19" fillId="2" borderId="31" xfId="2" applyFont="1" applyFill="1" applyBorder="1">
      <alignment vertical="center"/>
    </xf>
    <xf numFmtId="0" fontId="19" fillId="2" borderId="33" xfId="2" applyFont="1" applyFill="1" applyBorder="1">
      <alignment vertical="center"/>
    </xf>
    <xf numFmtId="0" fontId="19" fillId="2" borderId="155" xfId="2" applyFont="1" applyFill="1" applyBorder="1">
      <alignment vertical="center"/>
    </xf>
    <xf numFmtId="0" fontId="19" fillId="2" borderId="156" xfId="2" applyFont="1" applyFill="1" applyBorder="1">
      <alignment vertical="center"/>
    </xf>
    <xf numFmtId="38" fontId="21" fillId="2" borderId="28" xfId="3" applyFont="1" applyFill="1" applyBorder="1" applyAlignment="1" applyProtection="1">
      <alignment horizontal="right" vertical="center" shrinkToFit="1"/>
    </xf>
    <xf numFmtId="0" fontId="37" fillId="6" borderId="27" xfId="2" applyFont="1" applyFill="1" applyBorder="1" applyAlignment="1">
      <alignment horizontal="center" vertical="center" wrapText="1"/>
    </xf>
    <xf numFmtId="0" fontId="37" fillId="6" borderId="46" xfId="2" applyFont="1" applyFill="1" applyBorder="1" applyAlignment="1">
      <alignment horizontal="center" vertical="center" wrapText="1"/>
    </xf>
    <xf numFmtId="0" fontId="38" fillId="0" borderId="3" xfId="2" applyFont="1" applyBorder="1" applyAlignment="1">
      <alignment horizontal="left" vertical="center" wrapText="1"/>
    </xf>
    <xf numFmtId="0" fontId="38" fillId="0" borderId="4" xfId="2" applyFont="1" applyBorder="1" applyAlignment="1">
      <alignment horizontal="left" vertical="center" wrapText="1"/>
    </xf>
    <xf numFmtId="0" fontId="25" fillId="2" borderId="0" xfId="2" applyFont="1" applyFill="1" applyAlignment="1">
      <alignment horizontal="left" vertical="top" wrapText="1"/>
    </xf>
    <xf numFmtId="0" fontId="19" fillId="2" borderId="3" xfId="2" applyFont="1" applyFill="1" applyBorder="1" applyAlignment="1">
      <alignment horizontal="left" vertical="center" wrapText="1"/>
    </xf>
    <xf numFmtId="179" fontId="20" fillId="2" borderId="16" xfId="2" applyNumberFormat="1" applyFont="1" applyFill="1" applyBorder="1">
      <alignment vertical="center"/>
    </xf>
    <xf numFmtId="179" fontId="20" fillId="2" borderId="17" xfId="2" applyNumberFormat="1" applyFont="1" applyFill="1" applyBorder="1">
      <alignment vertical="center"/>
    </xf>
    <xf numFmtId="0" fontId="19" fillId="0" borderId="17" xfId="2" applyFont="1" applyBorder="1" applyAlignment="1">
      <alignment horizontal="left" vertical="top" wrapText="1"/>
    </xf>
    <xf numFmtId="0" fontId="19" fillId="0" borderId="15" xfId="2" applyFont="1" applyBorder="1" applyAlignment="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lignment horizontal="left" vertical="center" wrapText="1"/>
    </xf>
    <xf numFmtId="0" fontId="16" fillId="0" borderId="0" xfId="2" applyFont="1" applyAlignment="1">
      <alignment horizontal="left" vertical="top" wrapText="1"/>
    </xf>
    <xf numFmtId="0" fontId="19" fillId="2" borderId="2" xfId="2" applyFont="1" applyFill="1" applyBorder="1" applyAlignment="1">
      <alignment horizontal="left" vertical="center" wrapText="1"/>
    </xf>
    <xf numFmtId="0" fontId="19" fillId="2" borderId="16" xfId="2" applyFont="1" applyFill="1" applyBorder="1" applyAlignment="1">
      <alignment horizontal="left" vertical="top" wrapText="1"/>
    </xf>
    <xf numFmtId="0" fontId="19" fillId="2" borderId="17" xfId="2" applyFont="1" applyFill="1" applyBorder="1" applyAlignment="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lignment horizontal="center" vertical="center" shrinkToFit="1"/>
    </xf>
    <xf numFmtId="2" fontId="21" fillId="2" borderId="28" xfId="2" applyNumberFormat="1" applyFont="1" applyFill="1" applyBorder="1" applyAlignment="1">
      <alignment horizontal="center" vertical="center" shrinkToFit="1"/>
    </xf>
    <xf numFmtId="2" fontId="21" fillId="2" borderId="46" xfId="2" applyNumberFormat="1" applyFont="1" applyFill="1" applyBorder="1" applyAlignment="1">
      <alignment horizontal="center" vertical="center" shrinkToFit="1"/>
    </xf>
    <xf numFmtId="49" fontId="15" fillId="2" borderId="0" xfId="2" applyNumberFormat="1" applyFont="1" applyFill="1">
      <alignment vertical="center"/>
    </xf>
    <xf numFmtId="0" fontId="16" fillId="2" borderId="0" xfId="2" applyFont="1" applyFill="1" applyAlignment="1">
      <alignment horizontal="left" vertical="top" wrapText="1"/>
    </xf>
    <xf numFmtId="0" fontId="32" fillId="0" borderId="2" xfId="2" applyFont="1" applyBorder="1" applyAlignment="1">
      <alignment horizontal="left" vertical="center"/>
    </xf>
    <xf numFmtId="0" fontId="32" fillId="0" borderId="3" xfId="2" applyFont="1" applyBorder="1" applyAlignment="1">
      <alignment horizontal="left" vertical="center"/>
    </xf>
    <xf numFmtId="0" fontId="32" fillId="0" borderId="4" xfId="2" applyFont="1" applyBorder="1" applyAlignment="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lignment horizontal="left" vertical="center" wrapText="1"/>
    </xf>
    <xf numFmtId="0" fontId="32" fillId="0" borderId="3" xfId="2" applyFont="1" applyBorder="1" applyAlignment="1">
      <alignment horizontal="left" vertical="center" wrapText="1"/>
    </xf>
    <xf numFmtId="0" fontId="32" fillId="0" borderId="4" xfId="2" applyFont="1" applyBorder="1" applyAlignment="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lignment horizontal="left" vertical="center" wrapText="1"/>
    </xf>
    <xf numFmtId="0" fontId="25" fillId="0" borderId="17" xfId="2" applyFont="1" applyBorder="1" applyAlignment="1">
      <alignment horizontal="left" vertical="center" wrapText="1"/>
    </xf>
    <xf numFmtId="0" fontId="25" fillId="0" borderId="26" xfId="2" applyFont="1" applyBorder="1" applyAlignment="1">
      <alignment horizontal="left" vertical="center" wrapText="1"/>
    </xf>
    <xf numFmtId="0" fontId="25" fillId="0" borderId="19" xfId="2" applyFont="1" applyBorder="1" applyAlignment="1">
      <alignment horizontal="left" vertical="center" wrapText="1"/>
    </xf>
    <xf numFmtId="0" fontId="25" fillId="0" borderId="15" xfId="2" applyFont="1" applyBorder="1" applyAlignment="1">
      <alignment horizontal="left" vertical="center" wrapText="1"/>
    </xf>
    <xf numFmtId="0" fontId="25" fillId="0" borderId="63" xfId="2" applyFont="1" applyBorder="1" applyAlignment="1">
      <alignment horizontal="left" vertical="center" wrapText="1"/>
    </xf>
    <xf numFmtId="0" fontId="76" fillId="8" borderId="31" xfId="2" applyFont="1" applyFill="1" applyBorder="1" applyAlignment="1">
      <alignment horizontal="center" vertical="center"/>
    </xf>
    <xf numFmtId="0" fontId="76" fillId="8" borderId="12" xfId="2" applyFont="1" applyFill="1" applyBorder="1" applyAlignment="1">
      <alignment horizontal="center" vertical="center"/>
    </xf>
    <xf numFmtId="0" fontId="34" fillId="0" borderId="16" xfId="2" applyFont="1" applyBorder="1" applyAlignment="1">
      <alignment horizontal="center" vertical="center" wrapText="1" shrinkToFit="1"/>
    </xf>
    <xf numFmtId="0" fontId="34" fillId="0" borderId="17" xfId="2" applyFont="1" applyBorder="1" applyAlignment="1">
      <alignment horizontal="center" vertical="center" wrapText="1" shrinkToFit="1"/>
    </xf>
    <xf numFmtId="0" fontId="34" fillId="0" borderId="18" xfId="2" applyFont="1" applyBorder="1" applyAlignment="1">
      <alignment horizontal="center" vertical="center" wrapText="1" shrinkToFit="1"/>
    </xf>
    <xf numFmtId="0" fontId="34" fillId="0" borderId="64" xfId="2" applyFont="1" applyBorder="1" applyAlignment="1">
      <alignment horizontal="center" vertical="center" wrapText="1" shrinkToFit="1"/>
    </xf>
    <xf numFmtId="0" fontId="34" fillId="0" borderId="65" xfId="2" applyFont="1" applyBorder="1" applyAlignment="1">
      <alignment horizontal="center" vertical="center" wrapText="1" shrinkToFit="1"/>
    </xf>
    <xf numFmtId="0" fontId="34" fillId="0" borderId="66" xfId="2" applyFont="1" applyBorder="1" applyAlignment="1">
      <alignment horizontal="center" vertical="center" wrapText="1" shrinkToFit="1"/>
    </xf>
    <xf numFmtId="0" fontId="34" fillId="0" borderId="7" xfId="2" applyFont="1" applyBorder="1" applyAlignment="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lignment vertical="center" wrapText="1"/>
    </xf>
    <xf numFmtId="0" fontId="19" fillId="0" borderId="17" xfId="2" applyFont="1" applyBorder="1" applyAlignment="1">
      <alignment vertical="center" wrapText="1"/>
    </xf>
    <xf numFmtId="0" fontId="19" fillId="0" borderId="6" xfId="2" applyFont="1" applyBorder="1" applyAlignment="1">
      <alignment vertical="center" wrapText="1"/>
    </xf>
    <xf numFmtId="0" fontId="19" fillId="0" borderId="19" xfId="2" applyFont="1" applyBorder="1" applyAlignment="1">
      <alignment vertical="center" wrapText="1"/>
    </xf>
    <xf numFmtId="0" fontId="19" fillId="0" borderId="15" xfId="2" applyFont="1" applyBorder="1" applyAlignment="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lignment horizontal="left" vertical="center" wrapText="1"/>
    </xf>
    <xf numFmtId="0" fontId="49" fillId="0" borderId="53" xfId="2" applyFont="1" applyBorder="1" applyAlignment="1">
      <alignment horizontal="left" vertical="center" wrapText="1"/>
    </xf>
    <xf numFmtId="0" fontId="49" fillId="0" borderId="94" xfId="2" applyFont="1" applyBorder="1" applyAlignment="1">
      <alignment horizontal="left" vertical="center" wrapText="1"/>
    </xf>
    <xf numFmtId="0" fontId="49" fillId="0" borderId="65" xfId="2" applyFont="1" applyBorder="1" applyAlignment="1">
      <alignment horizontal="left" vertical="center" wrapText="1"/>
    </xf>
    <xf numFmtId="0" fontId="49" fillId="0" borderId="108" xfId="2" applyFont="1" applyBorder="1" applyAlignment="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lignment vertical="center" wrapText="1"/>
    </xf>
    <xf numFmtId="0" fontId="25" fillId="0" borderId="3" xfId="2" applyFont="1" applyBorder="1" applyAlignment="1">
      <alignment vertical="center" wrapText="1"/>
    </xf>
    <xf numFmtId="0" fontId="19" fillId="0" borderId="23" xfId="2" applyFont="1" applyBorder="1" applyAlignment="1">
      <alignment horizontal="left" vertical="center"/>
    </xf>
    <xf numFmtId="0" fontId="19" fillId="0" borderId="59" xfId="2" applyFont="1" applyBorder="1" applyAlignment="1">
      <alignment horizontal="left" vertical="center"/>
    </xf>
    <xf numFmtId="0" fontId="19" fillId="0" borderId="8" xfId="2" applyFont="1" applyBorder="1" applyAlignment="1">
      <alignment horizontal="left" vertical="center"/>
    </xf>
    <xf numFmtId="0" fontId="19" fillId="0" borderId="2" xfId="2" applyFont="1" applyBorder="1" applyAlignment="1">
      <alignment horizontal="left" vertical="center"/>
    </xf>
    <xf numFmtId="0" fontId="19" fillId="0" borderId="3" xfId="2" applyFont="1" applyBorder="1" applyAlignment="1">
      <alignment horizontal="left" vertical="center"/>
    </xf>
    <xf numFmtId="0" fontId="19" fillId="0" borderId="4" xfId="2" applyFont="1" applyBorder="1" applyAlignment="1">
      <alignment horizontal="left" vertical="center"/>
    </xf>
    <xf numFmtId="0" fontId="19" fillId="0" borderId="2" xfId="2" applyFont="1" applyBorder="1" applyAlignment="1">
      <alignment horizontal="center" vertical="center"/>
    </xf>
    <xf numFmtId="0" fontId="19" fillId="0" borderId="3" xfId="2" applyFont="1" applyBorder="1" applyAlignment="1">
      <alignment horizontal="center" vertical="center"/>
    </xf>
    <xf numFmtId="0" fontId="21" fillId="0" borderId="16" xfId="2" applyFont="1" applyBorder="1" applyAlignment="1">
      <alignment horizontal="left" vertical="center"/>
    </xf>
    <xf numFmtId="0" fontId="21" fillId="0" borderId="17" xfId="2" applyFont="1" applyBorder="1" applyAlignment="1">
      <alignment horizontal="left" vertical="center"/>
    </xf>
    <xf numFmtId="0" fontId="21" fillId="0" borderId="26" xfId="2" applyFont="1" applyBorder="1" applyAlignment="1">
      <alignment horizontal="left" vertical="center"/>
    </xf>
    <xf numFmtId="0" fontId="21" fillId="0" borderId="58" xfId="2" applyFont="1" applyBorder="1" applyAlignment="1">
      <alignment horizontal="center" vertical="center"/>
    </xf>
    <xf numFmtId="0" fontId="21" fillId="0" borderId="8" xfId="2" applyFont="1" applyBorder="1" applyAlignment="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lignment horizontal="center" vertical="center"/>
    </xf>
    <xf numFmtId="0" fontId="21" fillId="2" borderId="8" xfId="2" applyFont="1" applyFill="1" applyBorder="1" applyAlignment="1">
      <alignment horizontal="center" vertical="center"/>
    </xf>
    <xf numFmtId="0" fontId="75" fillId="8" borderId="27" xfId="2" applyFont="1" applyFill="1" applyBorder="1" applyAlignment="1">
      <alignment horizontal="center" vertical="center" wrapText="1"/>
    </xf>
    <xf numFmtId="0" fontId="75" fillId="8" borderId="46" xfId="2" applyFont="1" applyFill="1" applyBorder="1" applyAlignment="1">
      <alignment horizontal="center" vertical="center" wrapText="1"/>
    </xf>
    <xf numFmtId="0" fontId="38" fillId="0" borderId="1" xfId="2" applyFont="1" applyBorder="1" applyAlignment="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34" fillId="2" borderId="0" xfId="2" applyFont="1" applyFill="1" applyAlignment="1">
      <alignment horizontal="left" vertical="top"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7" xfId="2" applyFont="1" applyFill="1" applyBorder="1" applyAlignment="1">
      <alignment horizontal="center" vertical="center"/>
    </xf>
    <xf numFmtId="0" fontId="13" fillId="2" borderId="1" xfId="2" applyFont="1" applyFill="1" applyBorder="1" applyAlignment="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lignment horizontal="center" vertical="center"/>
    </xf>
    <xf numFmtId="0" fontId="21" fillId="2" borderId="138" xfId="2" applyFont="1" applyFill="1" applyBorder="1" applyAlignment="1">
      <alignment horizontal="center" vertical="center"/>
    </xf>
    <xf numFmtId="0" fontId="21" fillId="2" borderId="47" xfId="2" applyFont="1" applyFill="1" applyBorder="1" applyAlignment="1">
      <alignment horizontal="center" vertical="center"/>
    </xf>
    <xf numFmtId="0" fontId="21" fillId="2" borderId="48" xfId="2" applyFont="1" applyFill="1" applyBorder="1" applyAlignment="1">
      <alignment horizontal="center" vertical="center"/>
    </xf>
    <xf numFmtId="0" fontId="21" fillId="2" borderId="19" xfId="2" applyFont="1" applyFill="1" applyBorder="1" applyAlignment="1">
      <alignment horizontal="center" vertical="center"/>
    </xf>
    <xf numFmtId="0" fontId="21" fillId="2" borderId="15" xfId="2" applyFont="1" applyFill="1" applyBorder="1" applyAlignment="1">
      <alignment horizontal="center" vertical="center"/>
    </xf>
    <xf numFmtId="0" fontId="21" fillId="2" borderId="20" xfId="2" applyFont="1" applyFill="1" applyBorder="1" applyAlignment="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lignment horizontal="left" vertical="center"/>
    </xf>
    <xf numFmtId="0" fontId="21" fillId="0" borderId="15" xfId="2" applyFont="1" applyBorder="1" applyAlignment="1">
      <alignment horizontal="left" vertical="center"/>
    </xf>
    <xf numFmtId="0" fontId="21" fillId="2" borderId="6" xfId="2" applyFont="1" applyFill="1" applyBorder="1" applyAlignment="1">
      <alignment horizontal="center" vertical="center" wrapText="1"/>
    </xf>
    <xf numFmtId="0" fontId="21" fillId="2" borderId="0" xfId="2" applyFont="1" applyFill="1" applyAlignment="1">
      <alignment horizontal="center" vertical="center" wrapText="1"/>
    </xf>
    <xf numFmtId="0" fontId="21" fillId="2" borderId="7" xfId="2" applyFont="1" applyFill="1" applyBorder="1" applyAlignment="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lignment horizontal="center" vertical="center"/>
    </xf>
    <xf numFmtId="0" fontId="21" fillId="2" borderId="4" xfId="2" applyFont="1" applyFill="1" applyBorder="1" applyAlignment="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lignment horizontal="center" vertical="center"/>
    </xf>
    <xf numFmtId="0" fontId="21" fillId="2" borderId="3" xfId="2" applyFont="1" applyFill="1" applyBorder="1" applyAlignment="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lignment horizontal="center" vertical="center" wrapText="1"/>
    </xf>
    <xf numFmtId="0" fontId="21" fillId="2" borderId="17" xfId="2" applyFont="1" applyFill="1" applyBorder="1" applyAlignment="1">
      <alignment horizontal="center" vertical="center" wrapText="1"/>
    </xf>
    <xf numFmtId="0" fontId="21" fillId="2" borderId="18" xfId="2" applyFont="1" applyFill="1" applyBorder="1" applyAlignment="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lignment horizontal="center" vertical="center" wrapText="1"/>
    </xf>
    <xf numFmtId="0" fontId="21" fillId="2" borderId="47" xfId="2" applyFont="1" applyFill="1" applyBorder="1" applyAlignment="1">
      <alignment horizontal="center" vertical="center" wrapText="1"/>
    </xf>
    <xf numFmtId="0" fontId="21" fillId="2" borderId="48" xfId="2" applyFont="1" applyFill="1" applyBorder="1" applyAlignment="1">
      <alignment horizontal="center" vertical="center" wrapText="1"/>
    </xf>
    <xf numFmtId="0" fontId="19" fillId="3" borderId="17" xfId="2" applyFont="1" applyFill="1" applyBorder="1" applyAlignment="1">
      <alignment horizontal="left" vertical="center"/>
    </xf>
    <xf numFmtId="0" fontId="7" fillId="2" borderId="150" xfId="0" applyFont="1" applyFill="1" applyBorder="1" applyAlignment="1">
      <alignment horizontal="center" vertical="center"/>
    </xf>
    <xf numFmtId="0" fontId="7" fillId="2" borderId="152" xfId="0" applyFont="1" applyFill="1" applyBorder="1" applyAlignment="1">
      <alignment horizontal="center" vertical="center"/>
    </xf>
    <xf numFmtId="0" fontId="9" fillId="3" borderId="1" xfId="0" applyFont="1" applyFill="1" applyBorder="1" applyAlignment="1">
      <alignment horizontal="center" vertical="center"/>
    </xf>
    <xf numFmtId="0" fontId="63" fillId="2" borderId="5" xfId="0" applyFont="1" applyFill="1" applyBorder="1" applyAlignment="1">
      <alignment horizontal="center" vertical="center"/>
    </xf>
    <xf numFmtId="0" fontId="63" fillId="2" borderId="11" xfId="0" applyFont="1" applyFill="1" applyBorder="1" applyAlignment="1">
      <alignment horizontal="center" vertical="center"/>
    </xf>
    <xf numFmtId="0" fontId="88" fillId="2" borderId="174" xfId="0" applyFont="1" applyFill="1" applyBorder="1" applyAlignment="1">
      <alignment horizontal="center" vertical="center"/>
    </xf>
    <xf numFmtId="0" fontId="88" fillId="2" borderId="175" xfId="0" applyFont="1" applyFill="1" applyBorder="1" applyAlignment="1">
      <alignment horizontal="center" vertical="center"/>
    </xf>
    <xf numFmtId="0" fontId="88" fillId="2" borderId="150" xfId="0" applyFont="1" applyFill="1" applyBorder="1" applyAlignment="1">
      <alignment horizontal="center" vertical="center"/>
    </xf>
    <xf numFmtId="0" fontId="88" fillId="2" borderId="152" xfId="0" applyFont="1" applyFill="1" applyBorder="1" applyAlignment="1">
      <alignment horizontal="center" vertical="center"/>
    </xf>
    <xf numFmtId="0" fontId="63" fillId="2" borderId="21" xfId="0" applyFont="1" applyFill="1" applyBorder="1" applyAlignment="1">
      <alignment horizontal="center" vertical="center"/>
    </xf>
    <xf numFmtId="0" fontId="8" fillId="2" borderId="52" xfId="0" applyFont="1" applyFill="1" applyBorder="1" applyAlignment="1">
      <alignment horizontal="left" vertical="center" wrapText="1"/>
    </xf>
    <xf numFmtId="0" fontId="8" fillId="2" borderId="77" xfId="0" applyFont="1" applyFill="1" applyBorder="1" applyAlignment="1">
      <alignment horizontal="left" vertical="center" wrapText="1"/>
    </xf>
    <xf numFmtId="0" fontId="8" fillId="2" borderId="5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43" xfId="0" applyFont="1" applyFill="1" applyBorder="1" applyAlignment="1">
      <alignment horizontal="left" vertical="center" wrapText="1"/>
    </xf>
    <xf numFmtId="0" fontId="8" fillId="2" borderId="94" xfId="0" applyFont="1" applyFill="1" applyBorder="1" applyAlignment="1">
      <alignment horizontal="left" vertical="center" wrapText="1"/>
    </xf>
    <xf numFmtId="0" fontId="8" fillId="2" borderId="65" xfId="0" applyFont="1" applyFill="1" applyBorder="1" applyAlignment="1">
      <alignment horizontal="left" vertical="center" wrapText="1"/>
    </xf>
    <xf numFmtId="0" fontId="8" fillId="2" borderId="108" xfId="0" applyFont="1" applyFill="1" applyBorder="1" applyAlignment="1">
      <alignment horizontal="left" vertical="center" wrapText="1"/>
    </xf>
    <xf numFmtId="0" fontId="88" fillId="2" borderId="139" xfId="0" applyFont="1" applyFill="1" applyBorder="1" applyAlignment="1">
      <alignment horizontal="center" vertical="center"/>
    </xf>
    <xf numFmtId="0" fontId="88" fillId="2" borderId="139" xfId="0" applyFont="1" applyFill="1" applyBorder="1" applyAlignment="1">
      <alignment horizontal="center" vertical="center" wrapText="1"/>
    </xf>
    <xf numFmtId="0" fontId="74" fillId="2" borderId="150" xfId="0" applyFont="1" applyFill="1" applyBorder="1" applyAlignment="1">
      <alignment horizontal="center" vertical="center"/>
    </xf>
    <xf numFmtId="0" fontId="74" fillId="2" borderId="151" xfId="0" applyFont="1" applyFill="1" applyBorder="1" applyAlignment="1">
      <alignment horizontal="center" vertical="center"/>
    </xf>
    <xf numFmtId="0" fontId="74" fillId="2" borderId="152" xfId="0" applyFont="1" applyFill="1" applyBorder="1" applyAlignment="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lignment horizontal="center" vertical="center"/>
    </xf>
    <xf numFmtId="0" fontId="9" fillId="2" borderId="1" xfId="0" applyFont="1" applyFill="1" applyBorder="1" applyAlignment="1">
      <alignment horizontal="center" vertical="center" shrinkToFit="1"/>
    </xf>
    <xf numFmtId="0" fontId="7" fillId="2" borderId="1" xfId="0" applyFont="1" applyFill="1" applyBorder="1" applyAlignment="1">
      <alignment horizontal="left" vertical="center"/>
    </xf>
    <xf numFmtId="0" fontId="86" fillId="2" borderId="1" xfId="0" applyFont="1" applyFill="1" applyBorder="1" applyAlignment="1">
      <alignment horizontal="left" vertical="center" wrapText="1"/>
    </xf>
    <xf numFmtId="38" fontId="80" fillId="2" borderId="139" xfId="1" applyFont="1" applyFill="1" applyBorder="1" applyAlignment="1" applyProtection="1">
      <alignment horizontal="right" vertical="center"/>
    </xf>
    <xf numFmtId="0" fontId="74" fillId="2" borderId="139" xfId="0" applyFont="1" applyFill="1" applyBorder="1" applyAlignment="1">
      <alignment horizontal="center" vertical="center"/>
    </xf>
    <xf numFmtId="0" fontId="74" fillId="0" borderId="139" xfId="0" applyFont="1" applyBorder="1" applyAlignment="1">
      <alignment horizontal="center" vertical="center" shrinkToFi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82" fillId="2" borderId="58" xfId="0" applyFont="1" applyFill="1" applyBorder="1" applyAlignment="1">
      <alignment horizontal="center" vertical="center" shrinkToFit="1"/>
    </xf>
    <xf numFmtId="0" fontId="82" fillId="2" borderId="59" xfId="0" applyFont="1" applyFill="1" applyBorder="1" applyAlignment="1">
      <alignment horizontal="center" vertical="center" shrinkToFit="1"/>
    </xf>
    <xf numFmtId="0" fontId="82" fillId="2" borderId="60" xfId="0" applyFont="1" applyFill="1" applyBorder="1" applyAlignment="1">
      <alignment horizontal="center" vertical="center" shrinkToFit="1"/>
    </xf>
    <xf numFmtId="176" fontId="82" fillId="2" borderId="34" xfId="0" applyNumberFormat="1" applyFont="1" applyFill="1" applyBorder="1" applyAlignment="1">
      <alignment horizontal="center" vertical="center"/>
    </xf>
    <xf numFmtId="176" fontId="82" fillId="2" borderId="35" xfId="0" applyNumberFormat="1" applyFont="1" applyFill="1" applyBorder="1" applyAlignment="1">
      <alignment horizontal="center" vertical="center"/>
    </xf>
    <xf numFmtId="176" fontId="82" fillId="2" borderId="36" xfId="0" applyNumberFormat="1" applyFont="1" applyFill="1" applyBorder="1" applyAlignment="1">
      <alignment horizontal="center" vertical="center"/>
    </xf>
    <xf numFmtId="176" fontId="82" fillId="2" borderId="68" xfId="0" applyNumberFormat="1" applyFont="1" applyFill="1" applyBorder="1" applyAlignment="1">
      <alignment horizontal="center" vertical="center"/>
    </xf>
    <xf numFmtId="176" fontId="82" fillId="2" borderId="69" xfId="0" applyNumberFormat="1" applyFont="1" applyFill="1" applyBorder="1" applyAlignment="1">
      <alignment horizontal="center" vertical="center"/>
    </xf>
    <xf numFmtId="176" fontId="82" fillId="2" borderId="70" xfId="0" applyNumberFormat="1" applyFont="1" applyFill="1" applyBorder="1" applyAlignment="1">
      <alignment horizontal="center" vertical="center"/>
    </xf>
    <xf numFmtId="176" fontId="82" fillId="2" borderId="13" xfId="0" applyNumberFormat="1" applyFont="1" applyFill="1" applyBorder="1" applyAlignment="1">
      <alignment horizontal="center" vertical="center"/>
    </xf>
    <xf numFmtId="176" fontId="82" fillId="2" borderId="37" xfId="0" applyNumberFormat="1" applyFont="1" applyFill="1" applyBorder="1" applyAlignment="1">
      <alignment horizontal="center" vertical="center"/>
    </xf>
    <xf numFmtId="176" fontId="11" fillId="2" borderId="4" xfId="0" applyNumberFormat="1" applyFont="1" applyFill="1" applyBorder="1" applyAlignment="1">
      <alignment horizontal="center" vertical="center"/>
    </xf>
    <xf numFmtId="176" fontId="11" fillId="2" borderId="1" xfId="0" applyNumberFormat="1" applyFont="1" applyFill="1" applyBorder="1" applyAlignment="1">
      <alignment horizontal="center" vertical="center"/>
    </xf>
    <xf numFmtId="176" fontId="83" fillId="2" borderId="68" xfId="0" applyNumberFormat="1" applyFont="1" applyFill="1" applyBorder="1" applyAlignment="1">
      <alignment horizontal="center" vertical="center"/>
    </xf>
    <xf numFmtId="176" fontId="83" fillId="2" borderId="69" xfId="0" applyNumberFormat="1" applyFont="1" applyFill="1" applyBorder="1" applyAlignment="1">
      <alignment horizontal="center" vertical="center"/>
    </xf>
    <xf numFmtId="176" fontId="83" fillId="2" borderId="70" xfId="0" applyNumberFormat="1" applyFont="1" applyFill="1" applyBorder="1" applyAlignment="1">
      <alignment horizontal="center" vertical="center"/>
    </xf>
    <xf numFmtId="0" fontId="23" fillId="2" borderId="6"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0" xfId="0" applyFont="1" applyFill="1" applyAlignment="1">
      <alignment horizontal="center" vertical="center"/>
    </xf>
    <xf numFmtId="0" fontId="84" fillId="3" borderId="5" xfId="0" applyFont="1" applyFill="1" applyBorder="1" applyAlignment="1">
      <alignment horizontal="center" vertical="center"/>
    </xf>
    <xf numFmtId="0" fontId="90" fillId="0" borderId="22" xfId="0" applyFont="1" applyBorder="1" applyAlignment="1">
      <alignment horizontal="center" vertical="center" shrinkToFit="1"/>
    </xf>
    <xf numFmtId="0" fontId="90" fillId="0" borderId="9" xfId="0" applyFont="1" applyBorder="1" applyAlignment="1">
      <alignment horizontal="center" vertical="center" shrinkToFit="1"/>
    </xf>
    <xf numFmtId="0" fontId="90" fillId="0" borderId="23" xfId="0" applyFont="1" applyBorder="1" applyAlignment="1">
      <alignment horizontal="center" vertical="center" shrinkToFit="1"/>
    </xf>
    <xf numFmtId="0" fontId="84" fillId="3" borderId="16" xfId="0" applyFont="1" applyFill="1" applyBorder="1" applyAlignment="1">
      <alignment horizontal="center" vertical="center"/>
    </xf>
    <xf numFmtId="0" fontId="84" fillId="3" borderId="17" xfId="0" applyFont="1" applyFill="1" applyBorder="1" applyAlignment="1">
      <alignment horizontal="center" vertical="center"/>
    </xf>
    <xf numFmtId="0" fontId="84" fillId="3" borderId="18" xfId="0" applyFont="1" applyFill="1" applyBorder="1" applyAlignment="1">
      <alignment horizontal="center" vertical="center"/>
    </xf>
    <xf numFmtId="38" fontId="63" fillId="2" borderId="0" xfId="1" applyFont="1" applyFill="1" applyBorder="1" applyAlignment="1" applyProtection="1">
      <alignment horizontal="right" shrinkToFit="1"/>
    </xf>
    <xf numFmtId="0" fontId="84" fillId="2" borderId="0" xfId="0" applyFont="1" applyFill="1" applyAlignment="1">
      <alignment horizontal="left" vertical="center"/>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6" xfId="1" applyFont="1" applyFill="1" applyBorder="1" applyAlignment="1" applyProtection="1">
      <alignment horizontal="right"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Border="1" applyAlignment="1">
      <alignment horizontal="center" vertical="center" shrinkToFit="1"/>
    </xf>
    <xf numFmtId="0" fontId="90" fillId="0" borderId="59" xfId="0" applyFont="1" applyBorder="1" applyAlignment="1">
      <alignment horizontal="center" vertical="center" shrinkToFit="1"/>
    </xf>
    <xf numFmtId="0" fontId="90" fillId="0" borderId="60" xfId="0" applyFont="1" applyBorder="1" applyAlignment="1">
      <alignment horizontal="center" vertical="center" shrinkToFit="1"/>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51" xfId="0" applyFont="1" applyFill="1" applyBorder="1" applyAlignment="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7" fillId="2" borderId="11" xfId="0" applyFont="1" applyFill="1" applyBorder="1" applyAlignment="1">
      <alignment horizontal="left" vertical="center"/>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90" fillId="0" borderId="8" xfId="0" applyFont="1" applyBorder="1" applyAlignment="1">
      <alignment horizontal="center" vertical="center" shrinkToFit="1"/>
    </xf>
    <xf numFmtId="0" fontId="90" fillId="0" borderId="24" xfId="0" applyFont="1" applyBorder="1" applyAlignment="1">
      <alignment horizontal="center" vertical="center" shrinkToFit="1"/>
    </xf>
    <xf numFmtId="0" fontId="9" fillId="2" borderId="4" xfId="0" applyFont="1" applyFill="1" applyBorder="1" applyAlignment="1">
      <alignment horizontal="center" vertical="center"/>
    </xf>
    <xf numFmtId="0" fontId="9" fillId="2" borderId="1" xfId="0" applyFont="1" applyFill="1" applyBorder="1" applyAlignment="1">
      <alignment horizontal="center" vertical="center"/>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84" fillId="2" borderId="15" xfId="0" applyFont="1" applyFill="1" applyBorder="1" applyAlignment="1">
      <alignment horizontal="left" vertical="center"/>
    </xf>
    <xf numFmtId="0" fontId="64" fillId="2" borderId="1" xfId="0" applyFont="1" applyFill="1" applyBorder="1" applyAlignment="1">
      <alignment horizontal="left" vertical="center"/>
    </xf>
    <xf numFmtId="0" fontId="8" fillId="3" borderId="6"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7"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2" borderId="6"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7" xfId="0" applyFont="1" applyFill="1" applyBorder="1" applyAlignment="1">
      <alignment horizontal="left" vertical="center" wrapText="1"/>
    </xf>
    <xf numFmtId="0" fontId="83" fillId="2" borderId="137" xfId="0" applyFont="1" applyFill="1" applyBorder="1" applyAlignment="1">
      <alignment horizontal="center" vertical="center" shrinkToFit="1"/>
    </xf>
    <xf numFmtId="0" fontId="9" fillId="7" borderId="1" xfId="0"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lignment horizontal="center" vertical="center"/>
    </xf>
    <xf numFmtId="0" fontId="11" fillId="2" borderId="5" xfId="0" applyFont="1" applyFill="1" applyBorder="1" applyAlignment="1">
      <alignment horizontal="center" vertical="center"/>
    </xf>
    <xf numFmtId="0" fontId="62" fillId="3" borderId="1" xfId="0" applyFont="1" applyFill="1" applyBorder="1" applyAlignment="1">
      <alignment horizontal="center" vertical="center" wrapText="1" shrinkToFit="1"/>
    </xf>
    <xf numFmtId="0" fontId="7" fillId="3" borderId="1" xfId="0" applyFont="1" applyFill="1" applyBorder="1" applyAlignment="1">
      <alignment horizontal="center" vertical="center" wrapText="1" shrinkToFi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11" fillId="3" borderId="2" xfId="0" applyFont="1" applyFill="1" applyBorder="1" applyAlignment="1">
      <alignment horizontal="center"/>
    </xf>
    <xf numFmtId="0" fontId="11" fillId="3" borderId="3" xfId="0" applyFont="1" applyFill="1" applyBorder="1" applyAlignment="1">
      <alignment horizontal="center"/>
    </xf>
    <xf numFmtId="0" fontId="11" fillId="3" borderId="4" xfId="0" applyFont="1" applyFill="1" applyBorder="1" applyAlignment="1">
      <alignment horizontal="center"/>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lignment horizontal="center" vertical="center"/>
    </xf>
    <xf numFmtId="176" fontId="83" fillId="2" borderId="1" xfId="0" applyNumberFormat="1" applyFont="1" applyFill="1" applyBorder="1" applyAlignment="1">
      <alignment horizontal="center" vertical="center"/>
    </xf>
    <xf numFmtId="176" fontId="83" fillId="2" borderId="30" xfId="0" applyNumberFormat="1" applyFont="1" applyFill="1" applyBorder="1" applyAlignment="1">
      <alignment horizontal="center" vertical="center"/>
    </xf>
    <xf numFmtId="176" fontId="83" fillId="2" borderId="34" xfId="0" applyNumberFormat="1" applyFont="1" applyFill="1" applyBorder="1" applyAlignment="1">
      <alignment horizontal="center" vertical="center"/>
    </xf>
    <xf numFmtId="176" fontId="83" fillId="2" borderId="35" xfId="0" applyNumberFormat="1" applyFont="1" applyFill="1" applyBorder="1" applyAlignment="1">
      <alignment horizontal="center" vertical="center"/>
    </xf>
    <xf numFmtId="176" fontId="83" fillId="2" borderId="37" xfId="0" applyNumberFormat="1" applyFont="1" applyFill="1" applyBorder="1" applyAlignment="1">
      <alignment horizontal="center" vertical="center"/>
    </xf>
    <xf numFmtId="176" fontId="83" fillId="2" borderId="25" xfId="0" applyNumberFormat="1" applyFont="1" applyFill="1" applyBorder="1" applyAlignment="1">
      <alignment horizontal="center" vertical="center"/>
    </xf>
    <xf numFmtId="176" fontId="83" fillId="2" borderId="17" xfId="0" applyNumberFormat="1" applyFont="1" applyFill="1" applyBorder="1" applyAlignment="1">
      <alignment horizontal="center" vertical="center"/>
    </xf>
    <xf numFmtId="176" fontId="83" fillId="2" borderId="26" xfId="0" applyNumberFormat="1" applyFont="1" applyFill="1" applyBorder="1" applyAlignment="1">
      <alignment horizontal="center" vertical="center"/>
    </xf>
    <xf numFmtId="176" fontId="83" fillId="2" borderId="94" xfId="0" applyNumberFormat="1" applyFont="1" applyFill="1" applyBorder="1" applyAlignment="1">
      <alignment horizontal="center" vertical="center"/>
    </xf>
    <xf numFmtId="176" fontId="83" fillId="2" borderId="65" xfId="0" applyNumberFormat="1" applyFont="1" applyFill="1" applyBorder="1" applyAlignment="1">
      <alignment horizontal="center" vertical="center"/>
    </xf>
    <xf numFmtId="176" fontId="83" fillId="2" borderId="108" xfId="0" applyNumberFormat="1" applyFont="1" applyFill="1" applyBorder="1" applyAlignment="1">
      <alignment horizontal="center" vertical="center"/>
    </xf>
    <xf numFmtId="0" fontId="8" fillId="2" borderId="14" xfId="0" applyFont="1" applyFill="1" applyBorder="1" applyAlignment="1">
      <alignment horizontal="right" vertical="center"/>
    </xf>
    <xf numFmtId="0" fontId="8" fillId="2" borderId="0" xfId="0" applyFont="1" applyFill="1" applyAlignment="1">
      <alignment horizontal="right" vertical="center"/>
    </xf>
    <xf numFmtId="0" fontId="8" fillId="2" borderId="0" xfId="0" applyFont="1" applyFill="1" applyAlignment="1">
      <alignment horizontal="center" vertical="center"/>
    </xf>
    <xf numFmtId="176" fontId="83" fillId="2" borderId="159" xfId="0" applyNumberFormat="1" applyFont="1" applyFill="1" applyBorder="1" applyAlignment="1">
      <alignment horizontal="center" vertical="center" shrinkToFit="1"/>
    </xf>
    <xf numFmtId="176" fontId="83" fillId="2" borderId="142" xfId="0" applyNumberFormat="1" applyFont="1" applyFill="1" applyBorder="1" applyAlignment="1">
      <alignment horizontal="center" vertical="center" shrinkToFit="1"/>
    </xf>
    <xf numFmtId="176" fontId="83" fillId="2" borderId="160" xfId="0" applyNumberFormat="1" applyFont="1" applyFill="1" applyBorder="1" applyAlignment="1">
      <alignment horizontal="center" vertical="center" shrinkToFit="1"/>
    </xf>
    <xf numFmtId="176" fontId="83" fillId="2" borderId="19" xfId="0" applyNumberFormat="1" applyFont="1" applyFill="1" applyBorder="1" applyAlignment="1">
      <alignment horizontal="center" vertical="center" shrinkToFit="1"/>
    </xf>
    <xf numFmtId="176" fontId="83" fillId="2" borderId="15" xfId="0" applyNumberFormat="1" applyFont="1" applyFill="1" applyBorder="1" applyAlignment="1">
      <alignment horizontal="center" vertical="center" shrinkToFit="1"/>
    </xf>
    <xf numFmtId="176" fontId="83" fillId="2" borderId="20" xfId="0" applyNumberFormat="1" applyFont="1" applyFill="1" applyBorder="1" applyAlignment="1">
      <alignment horizontal="center" vertical="center" shrinkToFit="1"/>
    </xf>
    <xf numFmtId="0" fontId="85" fillId="2" borderId="52" xfId="0" applyFont="1" applyFill="1" applyBorder="1" applyAlignment="1">
      <alignment horizontal="left" vertical="center" wrapText="1"/>
    </xf>
    <xf numFmtId="0" fontId="85" fillId="2" borderId="77" xfId="0" applyFont="1" applyFill="1" applyBorder="1" applyAlignment="1">
      <alignment horizontal="left" vertical="center" wrapText="1"/>
    </xf>
    <xf numFmtId="0" fontId="85" fillId="2" borderId="53" xfId="0" applyFont="1" applyFill="1" applyBorder="1" applyAlignment="1">
      <alignment horizontal="left" vertical="center" wrapText="1"/>
    </xf>
    <xf numFmtId="0" fontId="85" fillId="2" borderId="14" xfId="0" applyFont="1" applyFill="1" applyBorder="1" applyAlignment="1">
      <alignment horizontal="left" vertical="center" wrapText="1"/>
    </xf>
    <xf numFmtId="0" fontId="85" fillId="2" borderId="0" xfId="0" applyFont="1" applyFill="1" applyAlignment="1">
      <alignment horizontal="left" vertical="center" wrapText="1"/>
    </xf>
    <xf numFmtId="0" fontId="85" fillId="2" borderId="43" xfId="0" applyFont="1" applyFill="1" applyBorder="1" applyAlignment="1">
      <alignment horizontal="left" vertical="center" wrapText="1"/>
    </xf>
    <xf numFmtId="0" fontId="8" fillId="2" borderId="7" xfId="0" applyFont="1" applyFill="1" applyBorder="1" applyAlignment="1">
      <alignment horizontal="center" vertical="center"/>
    </xf>
    <xf numFmtId="0" fontId="22" fillId="2" borderId="0" xfId="0" applyFont="1" applyFill="1" applyAlignment="1">
      <alignment horizontal="center"/>
    </xf>
    <xf numFmtId="0" fontId="74" fillId="2" borderId="139" xfId="0" applyFont="1" applyFill="1" applyBorder="1" applyAlignment="1">
      <alignment horizontal="center" vertical="center" shrinkToFit="1"/>
    </xf>
    <xf numFmtId="176" fontId="82" fillId="2" borderId="11" xfId="0" applyNumberFormat="1" applyFont="1" applyFill="1" applyBorder="1" applyAlignment="1">
      <alignment horizontal="center" vertical="center" shrinkToFi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8" fillId="7" borderId="1" xfId="0" applyFont="1" applyFill="1" applyBorder="1" applyAlignment="1" applyProtection="1">
      <alignment horizontal="center" vertical="center" wrapText="1"/>
      <protection locked="0"/>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0" fontId="64" fillId="2" borderId="16" xfId="0" applyFont="1" applyFill="1" applyBorder="1" applyAlignment="1">
      <alignment horizontal="left" vertical="center" wrapText="1"/>
    </xf>
    <xf numFmtId="0" fontId="64" fillId="2" borderId="17" xfId="0" applyFont="1" applyFill="1" applyBorder="1" applyAlignment="1">
      <alignment horizontal="left" vertical="center" wrapText="1"/>
    </xf>
    <xf numFmtId="0" fontId="64" fillId="2" borderId="18" xfId="0" applyFont="1" applyFill="1" applyBorder="1" applyAlignment="1">
      <alignment horizontal="left" vertical="center" wrapText="1"/>
    </xf>
    <xf numFmtId="0" fontId="64" fillId="2" borderId="6" xfId="0" applyFont="1" applyFill="1" applyBorder="1" applyAlignment="1">
      <alignment horizontal="left" vertical="center" wrapText="1"/>
    </xf>
    <xf numFmtId="0" fontId="64" fillId="2" borderId="0" xfId="0" applyFont="1" applyFill="1" applyAlignment="1">
      <alignment horizontal="left" vertical="center" wrapText="1"/>
    </xf>
    <xf numFmtId="0" fontId="64" fillId="2" borderId="7" xfId="0" applyFont="1" applyFill="1" applyBorder="1" applyAlignment="1">
      <alignment horizontal="left" vertical="center" wrapText="1"/>
    </xf>
    <xf numFmtId="0" fontId="64" fillId="2" borderId="19" xfId="0" applyFont="1" applyFill="1" applyBorder="1" applyAlignment="1">
      <alignment horizontal="left" vertical="center" wrapText="1"/>
    </xf>
    <xf numFmtId="0" fontId="64" fillId="2" borderId="15" xfId="0" applyFont="1" applyFill="1" applyBorder="1" applyAlignment="1">
      <alignment horizontal="left" vertical="center" wrapText="1"/>
    </xf>
    <xf numFmtId="0" fontId="64" fillId="2" borderId="20" xfId="0" applyFont="1" applyFill="1" applyBorder="1" applyAlignment="1">
      <alignment horizontal="left" vertical="center" wrapText="1"/>
    </xf>
    <xf numFmtId="0" fontId="87" fillId="2" borderId="65" xfId="0" applyFont="1" applyFill="1" applyBorder="1" applyAlignment="1">
      <alignment horizontal="left" vertical="top" wrapText="1"/>
    </xf>
    <xf numFmtId="0" fontId="74" fillId="3" borderId="139" xfId="0" applyFont="1" applyFill="1" applyBorder="1" applyAlignment="1">
      <alignment horizontal="center" vertical="center"/>
    </xf>
    <xf numFmtId="0" fontId="62" fillId="2" borderId="1" xfId="0" applyFont="1" applyFill="1" applyBorder="1" applyAlignment="1">
      <alignment horizontal="left" vertical="center" wrapText="1"/>
    </xf>
    <xf numFmtId="0" fontId="62" fillId="2" borderId="2" xfId="0" applyFont="1" applyFill="1" applyBorder="1" applyAlignment="1">
      <alignment horizontal="left" vertical="center" wrapText="1"/>
    </xf>
    <xf numFmtId="0" fontId="62" fillId="2" borderId="3" xfId="0" applyFont="1" applyFill="1" applyBorder="1" applyAlignment="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lignment horizontal="center" vertical="center" wrapText="1"/>
    </xf>
    <xf numFmtId="0" fontId="80" fillId="2" borderId="165" xfId="0" applyFont="1" applyFill="1" applyBorder="1" applyAlignment="1">
      <alignment horizontal="center" vertical="center"/>
    </xf>
    <xf numFmtId="0" fontId="74" fillId="2" borderId="166" xfId="0" applyFont="1" applyFill="1" applyBorder="1" applyAlignment="1">
      <alignment horizontal="center" vertical="center"/>
    </xf>
    <xf numFmtId="0" fontId="74" fillId="2" borderId="164" xfId="0" applyFont="1" applyFill="1" applyBorder="1" applyAlignment="1">
      <alignment horizontal="center" vertical="center"/>
    </xf>
    <xf numFmtId="0" fontId="74" fillId="2" borderId="139" xfId="0" applyFont="1" applyFill="1" applyBorder="1" applyAlignment="1">
      <alignment horizontal="center" vertical="center" wrapText="1"/>
    </xf>
    <xf numFmtId="0" fontId="74" fillId="3" borderId="150" xfId="0" applyFont="1" applyFill="1" applyBorder="1" applyAlignment="1">
      <alignment horizontal="center" vertical="center"/>
    </xf>
    <xf numFmtId="0" fontId="74" fillId="3" borderId="151" xfId="0" applyFont="1" applyFill="1" applyBorder="1" applyAlignment="1">
      <alignment horizontal="center" vertical="center"/>
    </xf>
    <xf numFmtId="0" fontId="74" fillId="3" borderId="152" xfId="0" applyFont="1" applyFill="1" applyBorder="1" applyAlignment="1">
      <alignment horizontal="center" vertical="center"/>
    </xf>
    <xf numFmtId="0" fontId="80" fillId="2" borderId="164" xfId="0" applyFont="1" applyFill="1" applyBorder="1" applyAlignment="1">
      <alignment horizontal="center" vertical="center"/>
    </xf>
    <xf numFmtId="0" fontId="64" fillId="2" borderId="5" xfId="0" applyFont="1" applyFill="1" applyBorder="1" applyAlignment="1">
      <alignment horizontal="center" vertical="center" textRotation="255"/>
    </xf>
    <xf numFmtId="0" fontId="64" fillId="2" borderId="21" xfId="0" applyFont="1" applyFill="1" applyBorder="1" applyAlignment="1">
      <alignment horizontal="center" vertical="center" textRotation="255"/>
    </xf>
    <xf numFmtId="0" fontId="64" fillId="2" borderId="11" xfId="0" applyFont="1" applyFill="1" applyBorder="1" applyAlignment="1">
      <alignment horizontal="center" vertical="center" textRotation="255"/>
    </xf>
    <xf numFmtId="0" fontId="7" fillId="2" borderId="142" xfId="0" applyFont="1" applyFill="1" applyBorder="1" applyAlignment="1">
      <alignment horizontal="left" vertical="center" wrapText="1"/>
    </xf>
    <xf numFmtId="0" fontId="7" fillId="2" borderId="143" xfId="0" applyFont="1" applyFill="1" applyBorder="1" applyAlignment="1">
      <alignment horizontal="left" vertical="center" wrapText="1"/>
    </xf>
    <xf numFmtId="0" fontId="7" fillId="2" borderId="140" xfId="0" applyFont="1" applyFill="1" applyBorder="1" applyAlignment="1">
      <alignment horizontal="left" vertical="center" wrapText="1"/>
    </xf>
    <xf numFmtId="0" fontId="7" fillId="2" borderId="141" xfId="0" applyFont="1" applyFill="1" applyBorder="1" applyAlignment="1">
      <alignment horizontal="left" vertical="center" wrapText="1"/>
    </xf>
    <xf numFmtId="0" fontId="7" fillId="2" borderId="159" xfId="0" applyFont="1" applyFill="1" applyBorder="1" applyAlignment="1">
      <alignment horizontal="left" vertical="center" wrapText="1"/>
    </xf>
    <xf numFmtId="0" fontId="7" fillId="2" borderId="158" xfId="0" applyFont="1" applyFill="1" applyBorder="1" applyAlignment="1">
      <alignment horizontal="left" vertical="center" wrapText="1"/>
    </xf>
    <xf numFmtId="0" fontId="7" fillId="2" borderId="161" xfId="0" applyFont="1" applyFill="1" applyBorder="1" applyAlignment="1">
      <alignment horizontal="left" vertical="center" wrapText="1"/>
    </xf>
    <xf numFmtId="0" fontId="7" fillId="2" borderId="162" xfId="0" applyFont="1" applyFill="1" applyBorder="1" applyAlignment="1">
      <alignment horizontal="left" vertical="center" wrapText="1"/>
    </xf>
    <xf numFmtId="0" fontId="7" fillId="2" borderId="163" xfId="0" applyFont="1" applyFill="1" applyBorder="1" applyAlignment="1">
      <alignment horizontal="left" vertical="center" wrapText="1"/>
    </xf>
    <xf numFmtId="0" fontId="7" fillId="3" borderId="44" xfId="0" applyFont="1" applyFill="1" applyBorder="1" applyAlignment="1">
      <alignment horizontal="center" vertical="center" wrapText="1"/>
    </xf>
    <xf numFmtId="0" fontId="7" fillId="3" borderId="177" xfId="0" applyFont="1" applyFill="1" applyBorder="1" applyAlignment="1">
      <alignment horizontal="center" vertical="center" wrapText="1"/>
    </xf>
    <xf numFmtId="0" fontId="7" fillId="3" borderId="39" xfId="0" applyFont="1" applyFill="1" applyBorder="1" applyAlignment="1">
      <alignment horizontal="center"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lignment horizontal="center" vertical="center" shrinkToFit="1"/>
    </xf>
    <xf numFmtId="0" fontId="83" fillId="2" borderId="145" xfId="0" applyFont="1" applyFill="1" applyBorder="1" applyAlignment="1">
      <alignment horizontal="center" vertical="center" shrinkToFit="1"/>
    </xf>
    <xf numFmtId="0" fontId="83" fillId="2" borderId="146" xfId="0" applyFont="1" applyFill="1" applyBorder="1" applyAlignment="1">
      <alignment horizontal="center" vertical="center" shrinkToFit="1"/>
    </xf>
    <xf numFmtId="176" fontId="83" fillId="2" borderId="147" xfId="0" applyNumberFormat="1" applyFont="1" applyFill="1" applyBorder="1" applyAlignment="1">
      <alignment horizontal="center" vertical="center" shrinkToFit="1"/>
    </xf>
    <xf numFmtId="176" fontId="83" fillId="2" borderId="148" xfId="0" applyNumberFormat="1" applyFont="1" applyFill="1" applyBorder="1" applyAlignment="1">
      <alignment horizontal="center" vertical="center" shrinkToFit="1"/>
    </xf>
    <xf numFmtId="176" fontId="83" fillId="2" borderId="149" xfId="0" applyNumberFormat="1" applyFont="1" applyFill="1" applyBorder="1" applyAlignment="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73" fillId="7" borderId="1" xfId="0" applyFont="1" applyFill="1" applyBorder="1" applyAlignment="1">
      <alignment horizontal="center" vertical="center"/>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2">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border>
        <left/>
        <right/>
        <top/>
        <bottom/>
        <vertical/>
        <horizontal/>
      </border>
    </dxf>
    <dxf>
      <font>
        <color rgb="FFA0A0A0"/>
      </font>
      <fill>
        <patternFill patternType="solid">
          <bgColor theme="0" tint="-0.34998626667073579"/>
        </patternFill>
      </fill>
      <border>
        <left/>
        <right/>
        <top/>
        <vertical/>
        <horizontal/>
      </border>
    </dxf>
    <dxf>
      <fill>
        <patternFill>
          <bgColor theme="0" tint="-4.9989318521683403E-2"/>
        </patternFill>
      </fill>
    </dxf>
    <dxf>
      <fill>
        <patternFill>
          <bgColor theme="7"/>
        </patternFill>
      </fill>
    </dxf>
    <dxf>
      <fill>
        <patternFill>
          <bgColor theme="7"/>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theme="0" tint="-4.9989318521683403E-2"/>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P$63"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431470"/>
              <a:ext cx="17716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262300"/>
              <a:ext cx="177165" cy="26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3842325"/>
              <a:ext cx="177165" cy="2095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100250"/>
              <a:ext cx="17716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792200"/>
              <a:ext cx="177165" cy="1642344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330137"/>
              <a:ext cx="17716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3785175"/>
              <a:ext cx="177165" cy="5949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107650"/>
              <a:ext cx="177165" cy="29571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5984200"/>
              <a:ext cx="177165" cy="3147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089350"/>
              <a:ext cx="177165" cy="26332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0845" y="268865"/>
          <a:ext cx="4560670" cy="1283226"/>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262300"/>
              <a:ext cx="17716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043600"/>
              <a:ext cx="215265" cy="2314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043600"/>
              <a:ext cx="215265" cy="23149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117</xdr:row>
          <xdr:rowOff>251460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259080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297180</xdr:rowOff>
        </xdr:from>
        <xdr:to>
          <xdr:col>6</xdr:col>
          <xdr:colOff>0</xdr:colOff>
          <xdr:row>159</xdr:row>
          <xdr:rowOff>30480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144780</xdr:rowOff>
        </xdr:from>
        <xdr:to>
          <xdr:col>6</xdr:col>
          <xdr:colOff>0</xdr:colOff>
          <xdr:row>165</xdr:row>
          <xdr:rowOff>30480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30480</xdr:rowOff>
        </xdr:from>
        <xdr:to>
          <xdr:col>6</xdr:col>
          <xdr:colOff>0</xdr:colOff>
          <xdr:row>166</xdr:row>
          <xdr:rowOff>251460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259080</xdr:rowOff>
        </xdr:from>
        <xdr:to>
          <xdr:col>6</xdr:col>
          <xdr:colOff>0</xdr:colOff>
          <xdr:row>168</xdr:row>
          <xdr:rowOff>30480</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144780</xdr:rowOff>
        </xdr:from>
        <xdr:to>
          <xdr:col>6</xdr:col>
          <xdr:colOff>0</xdr:colOff>
          <xdr:row>171</xdr:row>
          <xdr:rowOff>30480</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30480</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259080</xdr:rowOff>
        </xdr:from>
        <xdr:to>
          <xdr:col>6</xdr:col>
          <xdr:colOff>0</xdr:colOff>
          <xdr:row>173</xdr:row>
          <xdr:rowOff>30480</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144780</xdr:rowOff>
        </xdr:from>
        <xdr:to>
          <xdr:col>6</xdr:col>
          <xdr:colOff>0</xdr:colOff>
          <xdr:row>178</xdr:row>
          <xdr:rowOff>30480</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45720</xdr:rowOff>
        </xdr:from>
        <xdr:to>
          <xdr:col>6</xdr:col>
          <xdr:colOff>7620</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182</xdr:row>
          <xdr:rowOff>7620</xdr:rowOff>
        </xdr:from>
        <xdr:to>
          <xdr:col>6</xdr:col>
          <xdr:colOff>22860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45720</xdr:rowOff>
        </xdr:from>
        <xdr:to>
          <xdr:col>1</xdr:col>
          <xdr:colOff>220980</xdr:colOff>
          <xdr:row>187</xdr:row>
          <xdr:rowOff>259080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114300</xdr:rowOff>
        </xdr:from>
        <xdr:to>
          <xdr:col>1</xdr:col>
          <xdr:colOff>213360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106680</xdr:rowOff>
        </xdr:from>
        <xdr:to>
          <xdr:col>1</xdr:col>
          <xdr:colOff>220980</xdr:colOff>
          <xdr:row>189</xdr:row>
          <xdr:rowOff>335280</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220980</xdr:colOff>
          <xdr:row>190</xdr:row>
          <xdr:rowOff>251460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191</xdr:row>
          <xdr:rowOff>22860</xdr:rowOff>
        </xdr:from>
        <xdr:to>
          <xdr:col>1</xdr:col>
          <xdr:colOff>220980</xdr:colOff>
          <xdr:row>191</xdr:row>
          <xdr:rowOff>251460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191</xdr:row>
          <xdr:rowOff>266700</xdr:rowOff>
        </xdr:from>
        <xdr:to>
          <xdr:col>1</xdr:col>
          <xdr:colOff>220980</xdr:colOff>
          <xdr:row>193</xdr:row>
          <xdr:rowOff>30480</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144780</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135</xdr:row>
          <xdr:rowOff>160020</xdr:rowOff>
        </xdr:from>
        <xdr:to>
          <xdr:col>2</xdr:col>
          <xdr:colOff>175260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30480</xdr:rowOff>
        </xdr:from>
        <xdr:to>
          <xdr:col>2</xdr:col>
          <xdr:colOff>175260</xdr:colOff>
          <xdr:row>137</xdr:row>
          <xdr:rowOff>312420</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297180</xdr:rowOff>
        </xdr:from>
        <xdr:to>
          <xdr:col>2</xdr:col>
          <xdr:colOff>175260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1771" cy="379591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08195" y="4234815"/>
              <a:ext cx="308610" cy="403860"/>
              <a:chOff x="4501773" y="3772537"/>
              <a:chExt cx="303832" cy="486914"/>
            </a:xfrm>
          </xdr:grpSpPr>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96765" y="4783455"/>
              <a:ext cx="308610" cy="712470"/>
              <a:chOff x="4479758" y="4496256"/>
              <a:chExt cx="301792" cy="780101"/>
            </a:xfrm>
          </xdr:grpSpPr>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96765" y="5640703"/>
              <a:ext cx="308610" cy="692375"/>
              <a:chOff x="4549825" y="5456613"/>
              <a:chExt cx="308371" cy="762871"/>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68365" y="5640705"/>
          <a:ext cx="308610" cy="71247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68365" y="8990747"/>
              <a:ext cx="308610" cy="373380"/>
              <a:chOff x="5763126" y="8931904"/>
              <a:chExt cx="301792" cy="494794"/>
            </a:xfrm>
          </xdr:grpSpPr>
          <xdr:sp macro=""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96765" y="6497955"/>
              <a:ext cx="308610" cy="683895"/>
              <a:chOff x="4549825" y="6438941"/>
              <a:chExt cx="308371" cy="779281"/>
            </a:xfrm>
          </xdr:grpSpPr>
          <xdr:sp macro=""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602245" y="8135403"/>
          <a:ext cx="313378"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1136" y="4219575"/>
          <a:ext cx="30861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69019" y="4779947"/>
          <a:ext cx="308610" cy="66578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3899" y="6493289"/>
          <a:ext cx="30099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71989" y="8135075"/>
              <a:ext cx="222482" cy="696495"/>
              <a:chOff x="5767601" y="8168745"/>
              <a:chExt cx="217604" cy="792441"/>
            </a:xfrm>
          </xdr:grpSpPr>
          <xdr:sp macro=""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96765" y="8134350"/>
          <a:ext cx="320040"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68365" y="4219575"/>
              <a:ext cx="308610" cy="419100"/>
              <a:chOff x="45017" y="37725"/>
              <a:chExt cx="3039" cy="4869"/>
            </a:xfrm>
          </xdr:grpSpPr>
          <xdr:sp macro=""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68365" y="4791801"/>
          <a:ext cx="308610" cy="68498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68365" y="5640705"/>
              <a:ext cx="308610" cy="712470"/>
              <a:chOff x="57631" y="54838"/>
              <a:chExt cx="3018" cy="7876"/>
            </a:xfrm>
          </xdr:grpSpPr>
          <xdr:sp macro=""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68365" y="6497955"/>
          <a:ext cx="30861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602356" y="7311418"/>
          <a:ext cx="237469" cy="70529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602363" y="7311446"/>
              <a:ext cx="229138" cy="705189"/>
              <a:chOff x="45321" y="72871"/>
              <a:chExt cx="2304" cy="6586"/>
            </a:xfrm>
          </xdr:grpSpPr>
          <xdr:sp macro=""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68365" y="8134350"/>
          <a:ext cx="320040"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596765" y="8134350"/>
              <a:ext cx="323850" cy="71628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7351" y="8133417"/>
              <a:ext cx="205963" cy="737102"/>
              <a:chOff x="4538985" y="8166031"/>
              <a:chExt cx="208649" cy="749787"/>
            </a:xfrm>
          </xdr:grpSpPr>
          <xdr:sp macro=""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78662" y="7313635"/>
              <a:ext cx="308612" cy="699550"/>
              <a:chOff x="5809589" y="7290612"/>
              <a:chExt cx="301595" cy="707491"/>
            </a:xfrm>
          </xdr:grpSpPr>
          <xdr:sp macro=""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5274"/>
          <a:ext cx="9188327" cy="3228503"/>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68365" y="4787265"/>
              <a:ext cx="308610" cy="685800"/>
              <a:chOff x="57686" y="45007"/>
              <a:chExt cx="3018" cy="8207"/>
            </a:xfrm>
          </xdr:grpSpPr>
          <xdr:sp macro=""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68365" y="6497955"/>
              <a:ext cx="308610" cy="683895"/>
              <a:chOff x="57631" y="54838"/>
              <a:chExt cx="3018" cy="7963"/>
            </a:xfrm>
          </xdr:grpSpPr>
          <xdr:sp macro=""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08195" y="4234815"/>
              <a:ext cx="308610" cy="403860"/>
              <a:chOff x="4501773" y="3772537"/>
              <a:chExt cx="303832" cy="486914"/>
            </a:xfrm>
          </xdr:grpSpPr>
          <xdr:sp macro=""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96765" y="4783455"/>
              <a:ext cx="308610" cy="712470"/>
              <a:chOff x="4479758" y="4496256"/>
              <a:chExt cx="301792" cy="780101"/>
            </a:xfrm>
          </xdr:grpSpPr>
          <xdr:sp macro=""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96765" y="5640703"/>
              <a:ext cx="308610" cy="692375"/>
              <a:chOff x="4549825" y="5456613"/>
              <a:chExt cx="308371" cy="762871"/>
            </a:xfrm>
          </xdr:grpSpPr>
          <xdr:sp macro=""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68365" y="5640705"/>
          <a:ext cx="308610" cy="71247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68365" y="8990747"/>
              <a:ext cx="308610" cy="373380"/>
              <a:chOff x="5763126" y="8931904"/>
              <a:chExt cx="301792" cy="494794"/>
            </a:xfrm>
          </xdr:grpSpPr>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96765" y="6497955"/>
              <a:ext cx="308610" cy="683895"/>
              <a:chOff x="4549825" y="6438941"/>
              <a:chExt cx="308371" cy="779281"/>
            </a:xfrm>
          </xdr:grpSpPr>
          <xdr:sp macro=""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602245" y="8135403"/>
          <a:ext cx="313378"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1136" y="4219575"/>
          <a:ext cx="30861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69019" y="4779947"/>
          <a:ext cx="308610" cy="66578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3899" y="6493289"/>
          <a:ext cx="30099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71989" y="8135075"/>
              <a:ext cx="222482" cy="696495"/>
              <a:chOff x="5767601" y="8168745"/>
              <a:chExt cx="217604" cy="792441"/>
            </a:xfrm>
          </xdr:grpSpPr>
          <xdr:sp macro=""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96765" y="8134350"/>
          <a:ext cx="320040"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68365" y="4219575"/>
              <a:ext cx="308610" cy="419100"/>
              <a:chOff x="45017" y="37725"/>
              <a:chExt cx="3039" cy="4869"/>
            </a:xfrm>
          </xdr:grpSpPr>
          <xdr:sp macro=""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68365" y="4791801"/>
          <a:ext cx="308610" cy="68498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68365" y="5640705"/>
              <a:ext cx="308610" cy="712470"/>
              <a:chOff x="57631" y="54838"/>
              <a:chExt cx="3018" cy="7876"/>
            </a:xfrm>
          </xdr:grpSpPr>
          <xdr:sp macro=""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68365" y="6497955"/>
          <a:ext cx="30861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602356" y="7311418"/>
          <a:ext cx="237469" cy="70529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602363" y="7311446"/>
              <a:ext cx="229138" cy="705189"/>
              <a:chOff x="45321" y="72871"/>
              <a:chExt cx="2304" cy="6586"/>
            </a:xfrm>
          </xdr:grpSpPr>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68365" y="8134350"/>
          <a:ext cx="320040"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596765" y="8134350"/>
              <a:ext cx="323850" cy="71628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7351" y="8133417"/>
              <a:ext cx="205963" cy="737102"/>
              <a:chOff x="4538985" y="8166031"/>
              <a:chExt cx="208649" cy="749787"/>
            </a:xfrm>
          </xdr:grpSpPr>
          <xdr:sp macro=""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78662" y="7313635"/>
              <a:ext cx="308612" cy="699550"/>
              <a:chOff x="5809589" y="7290612"/>
              <a:chExt cx="301595" cy="707491"/>
            </a:xfrm>
          </xdr:grpSpPr>
          <xdr:sp macro=""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5274"/>
          <a:ext cx="9188327" cy="3228503"/>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68365" y="4787265"/>
              <a:ext cx="308610" cy="685800"/>
              <a:chOff x="57686" y="45007"/>
              <a:chExt cx="3018" cy="8207"/>
            </a:xfrm>
          </xdr:grpSpPr>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68365" y="6497955"/>
              <a:ext cx="308610" cy="683895"/>
              <a:chOff x="57631" y="54838"/>
              <a:chExt cx="3018" cy="7963"/>
            </a:xfrm>
          </xdr:grpSpPr>
          <xdr:sp macro=""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08195" y="4234815"/>
              <a:ext cx="308610" cy="400050"/>
              <a:chOff x="4501773" y="3772537"/>
              <a:chExt cx="303832" cy="48691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96765" y="4783455"/>
              <a:ext cx="308610" cy="714375"/>
              <a:chOff x="4479758" y="4496256"/>
              <a:chExt cx="301792" cy="78010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96765" y="5640703"/>
              <a:ext cx="308610" cy="692375"/>
              <a:chOff x="4549825" y="5456613"/>
              <a:chExt cx="308371" cy="762871"/>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68365" y="5640705"/>
          <a:ext cx="308610" cy="712470"/>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68365" y="8990747"/>
              <a:ext cx="308610" cy="373380"/>
              <a:chOff x="5763126" y="8931904"/>
              <a:chExt cx="301792" cy="49479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57150</xdr:colOff>
          <xdr:row>31</xdr:row>
          <xdr:rowOff>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96765" y="6497955"/>
              <a:ext cx="30861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602245" y="8135403"/>
          <a:ext cx="313378"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1136" y="4219575"/>
          <a:ext cx="30861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69019" y="4779947"/>
          <a:ext cx="308610" cy="66578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3899" y="6493289"/>
          <a:ext cx="30099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1989" y="8135075"/>
              <a:ext cx="222482" cy="696495"/>
              <a:chOff x="5767601" y="8168745"/>
              <a:chExt cx="217604"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96765" y="8134350"/>
          <a:ext cx="320040"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68365" y="4219575"/>
              <a:ext cx="30861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68365" y="4791801"/>
          <a:ext cx="308610" cy="68498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68365" y="5640705"/>
              <a:ext cx="308610" cy="712470"/>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68365" y="6497955"/>
          <a:ext cx="308610" cy="68389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602356" y="7315228"/>
          <a:ext cx="237469" cy="70148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602363" y="7313351"/>
              <a:ext cx="229138" cy="70328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68365" y="8134350"/>
          <a:ext cx="320040"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96765" y="8134350"/>
              <a:ext cx="323850" cy="71628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7351" y="8133417"/>
              <a:ext cx="205963" cy="737102"/>
              <a:chOff x="4538985" y="8166031"/>
              <a:chExt cx="208649" cy="749787"/>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78662" y="7313635"/>
              <a:ext cx="308612" cy="699550"/>
              <a:chOff x="5809589" y="729061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5274"/>
          <a:ext cx="9188327" cy="3228503"/>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68365" y="4787265"/>
              <a:ext cx="30861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68365" y="6497955"/>
              <a:ext cx="308610" cy="68389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08195" y="4234815"/>
              <a:ext cx="308610" cy="403860"/>
              <a:chOff x="4501773" y="3772537"/>
              <a:chExt cx="303832" cy="486914"/>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96765" y="4783455"/>
              <a:ext cx="308610" cy="712470"/>
              <a:chOff x="4479758" y="4496256"/>
              <a:chExt cx="301792" cy="780101"/>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96765" y="5640703"/>
              <a:ext cx="308610" cy="692375"/>
              <a:chOff x="4549825" y="5456613"/>
              <a:chExt cx="308371" cy="762871"/>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68365" y="5640705"/>
          <a:ext cx="308610" cy="71247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68365" y="8990747"/>
              <a:ext cx="308610" cy="373380"/>
              <a:chOff x="5763126" y="8931904"/>
              <a:chExt cx="301792" cy="494794"/>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96765" y="6497955"/>
              <a:ext cx="308610" cy="683895"/>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602245" y="8135403"/>
          <a:ext cx="313378"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1136" y="4219575"/>
          <a:ext cx="30861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69019" y="4779947"/>
          <a:ext cx="308610" cy="66578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3899" y="6493289"/>
          <a:ext cx="30099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1989" y="8135075"/>
              <a:ext cx="222482" cy="696495"/>
              <a:chOff x="5767601" y="8168745"/>
              <a:chExt cx="217604" cy="79244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96765" y="8134350"/>
          <a:ext cx="320040"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68365" y="4219575"/>
              <a:ext cx="30861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68365" y="4791801"/>
          <a:ext cx="308610" cy="68498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68365" y="5640705"/>
              <a:ext cx="308610" cy="712470"/>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68365" y="6497955"/>
          <a:ext cx="30861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602356" y="7311418"/>
          <a:ext cx="237469" cy="70529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602363" y="7311446"/>
              <a:ext cx="229138" cy="705189"/>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68365" y="8134350"/>
          <a:ext cx="320040"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596765" y="8134350"/>
              <a:ext cx="323850" cy="71628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7351" y="8133417"/>
              <a:ext cx="205963" cy="737102"/>
              <a:chOff x="4538985" y="8166031"/>
              <a:chExt cx="208649" cy="749787"/>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78662" y="7313635"/>
              <a:ext cx="308612" cy="699550"/>
              <a:chOff x="5809589" y="7290612"/>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4283" y="321474"/>
          <a:ext cx="9186422" cy="3228503"/>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68365" y="4787265"/>
              <a:ext cx="30861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68365" y="6497955"/>
              <a:ext cx="308610" cy="683895"/>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08195" y="4234815"/>
              <a:ext cx="308610" cy="403860"/>
              <a:chOff x="4501773" y="3772537"/>
              <a:chExt cx="303832" cy="486914"/>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96765" y="4783455"/>
              <a:ext cx="308610" cy="712470"/>
              <a:chOff x="4479758" y="4496256"/>
              <a:chExt cx="301792" cy="780101"/>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96765" y="5640703"/>
              <a:ext cx="308610" cy="692375"/>
              <a:chOff x="4549825" y="5456613"/>
              <a:chExt cx="308371" cy="762871"/>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68365" y="5640705"/>
          <a:ext cx="308610" cy="71247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68365" y="8990747"/>
              <a:ext cx="308610" cy="373380"/>
              <a:chOff x="5763126" y="8931904"/>
              <a:chExt cx="301792" cy="494794"/>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96765" y="6497955"/>
              <a:ext cx="308610" cy="683895"/>
              <a:chOff x="4549825" y="6438941"/>
              <a:chExt cx="308371" cy="779281"/>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602245" y="8135403"/>
          <a:ext cx="313378"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1136" y="4219575"/>
          <a:ext cx="30861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69019" y="4779947"/>
          <a:ext cx="308610" cy="66578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3899" y="6493289"/>
          <a:ext cx="30099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1989" y="8135075"/>
              <a:ext cx="222482" cy="696495"/>
              <a:chOff x="5767601" y="8168745"/>
              <a:chExt cx="217604" cy="79244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96765" y="8134350"/>
          <a:ext cx="320040"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68365" y="4219575"/>
              <a:ext cx="308610" cy="419100"/>
              <a:chOff x="45017" y="37725"/>
              <a:chExt cx="3039" cy="4869"/>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68365" y="4791801"/>
          <a:ext cx="308610" cy="68498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68365" y="5640705"/>
              <a:ext cx="308610" cy="712470"/>
              <a:chOff x="57631"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68365" y="6497955"/>
          <a:ext cx="30861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602356" y="7311418"/>
          <a:ext cx="237469" cy="70529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602363" y="7311446"/>
              <a:ext cx="229138" cy="705189"/>
              <a:chOff x="45321" y="72871"/>
              <a:chExt cx="2304" cy="658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68365" y="8134350"/>
          <a:ext cx="320040"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596765" y="8134350"/>
              <a:ext cx="323850" cy="71628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7351" y="8133417"/>
              <a:ext cx="205963" cy="737102"/>
              <a:chOff x="4538985" y="8166031"/>
              <a:chExt cx="208649" cy="749787"/>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78662" y="7313635"/>
              <a:ext cx="308612" cy="699550"/>
              <a:chOff x="5809589" y="7290612"/>
              <a:chExt cx="301595" cy="707491"/>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5274"/>
          <a:ext cx="9188327" cy="3228503"/>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68365" y="4787265"/>
              <a:ext cx="308610" cy="685800"/>
              <a:chOff x="57686"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68365" y="6497955"/>
              <a:ext cx="308610" cy="683895"/>
              <a:chOff x="57631"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08195" y="4234815"/>
              <a:ext cx="308610" cy="403860"/>
              <a:chOff x="4501773" y="3772537"/>
              <a:chExt cx="303832" cy="486914"/>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96765" y="4783455"/>
              <a:ext cx="308610" cy="712470"/>
              <a:chOff x="4479758" y="4496256"/>
              <a:chExt cx="301792" cy="780101"/>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96765" y="5640703"/>
              <a:ext cx="308610" cy="692375"/>
              <a:chOff x="4549825" y="5456613"/>
              <a:chExt cx="308371" cy="762871"/>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68365" y="5640705"/>
          <a:ext cx="308610" cy="71247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68365" y="8990747"/>
              <a:ext cx="308610" cy="373380"/>
              <a:chOff x="5763126" y="8931904"/>
              <a:chExt cx="301792" cy="494794"/>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96765" y="6497955"/>
              <a:ext cx="308610" cy="683895"/>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602245" y="8135403"/>
          <a:ext cx="313378"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1136" y="4219575"/>
          <a:ext cx="30861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69019" y="4779947"/>
          <a:ext cx="308610" cy="66578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3899" y="6493289"/>
          <a:ext cx="30099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1989" y="8135075"/>
              <a:ext cx="222482" cy="696495"/>
              <a:chOff x="5767601" y="8168745"/>
              <a:chExt cx="217604" cy="79244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96765" y="8134350"/>
          <a:ext cx="320040"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68365" y="4219575"/>
              <a:ext cx="30861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68365" y="4791801"/>
          <a:ext cx="308610" cy="68498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68365" y="5640705"/>
              <a:ext cx="308610" cy="712470"/>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68365" y="6497955"/>
          <a:ext cx="30861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602356" y="7311418"/>
          <a:ext cx="237469" cy="70529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602363" y="7311446"/>
              <a:ext cx="229138" cy="705189"/>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68365" y="8134350"/>
          <a:ext cx="320040"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596765" y="8134350"/>
              <a:ext cx="323850" cy="71628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7351" y="8133417"/>
              <a:ext cx="205963" cy="737102"/>
              <a:chOff x="4538985" y="8166031"/>
              <a:chExt cx="208649" cy="749787"/>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78662" y="7313635"/>
              <a:ext cx="308612" cy="699550"/>
              <a:chOff x="5809589" y="7290612"/>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5274"/>
          <a:ext cx="9188327" cy="3228503"/>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68365" y="4787265"/>
              <a:ext cx="30861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68365" y="6497955"/>
              <a:ext cx="308610" cy="683895"/>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4384" y="4234815"/>
              <a:ext cx="300994" cy="40386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2955" y="4783455"/>
              <a:ext cx="300990" cy="712470"/>
              <a:chOff x="4470327" y="4496270"/>
              <a:chExt cx="301792" cy="780086"/>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2956" y="5640702"/>
              <a:ext cx="300996" cy="697231"/>
              <a:chOff x="4540192" y="5456625"/>
              <a:chExt cx="308373" cy="759869"/>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43</xdr:row>
          <xdr:rowOff>0</xdr:rowOff>
        </xdr:from>
        <xdr:to>
          <xdr:col>29</xdr:col>
          <xdr:colOff>99060</xdr:colOff>
          <xdr:row>44</xdr:row>
          <xdr:rowOff>30480</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44</xdr:row>
          <xdr:rowOff>0</xdr:rowOff>
        </xdr:from>
        <xdr:to>
          <xdr:col>29</xdr:col>
          <xdr:colOff>99060</xdr:colOff>
          <xdr:row>45</xdr:row>
          <xdr:rowOff>7620</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68365" y="5640705"/>
          <a:ext cx="308610" cy="71247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4555" y="8987795"/>
              <a:ext cx="300990" cy="373375"/>
              <a:chOff x="5753695" y="8927991"/>
              <a:chExt cx="301792" cy="494744"/>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20</xdr:row>
          <xdr:rowOff>7620</xdr:rowOff>
        </xdr:from>
        <xdr:to>
          <xdr:col>29</xdr:col>
          <xdr:colOff>76200</xdr:colOff>
          <xdr:row>22</xdr:row>
          <xdr:rowOff>99060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137160</xdr:rowOff>
        </xdr:from>
        <xdr:to>
          <xdr:col>30</xdr:col>
          <xdr:colOff>45720</xdr:colOff>
          <xdr:row>27</xdr:row>
          <xdr:rowOff>30480</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26</xdr:row>
          <xdr:rowOff>106680</xdr:rowOff>
        </xdr:from>
        <xdr:to>
          <xdr:col>30</xdr:col>
          <xdr:colOff>45720</xdr:colOff>
          <xdr:row>30</xdr:row>
          <xdr:rowOff>137160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30</xdr:row>
          <xdr:rowOff>121920</xdr:rowOff>
        </xdr:from>
        <xdr:to>
          <xdr:col>30</xdr:col>
          <xdr:colOff>45720</xdr:colOff>
          <xdr:row>34</xdr:row>
          <xdr:rowOff>45720</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2956" y="6497955"/>
              <a:ext cx="300996" cy="683895"/>
              <a:chOff x="4540192" y="6438959"/>
              <a:chExt cx="308373" cy="779248"/>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137160</xdr:colOff>
          <xdr:row>34</xdr:row>
          <xdr:rowOff>38100</xdr:rowOff>
        </xdr:from>
        <xdr:to>
          <xdr:col>30</xdr:col>
          <xdr:colOff>160020</xdr:colOff>
          <xdr:row>38</xdr:row>
          <xdr:rowOff>99060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83820</xdr:rowOff>
        </xdr:from>
        <xdr:to>
          <xdr:col>29</xdr:col>
          <xdr:colOff>144780</xdr:colOff>
          <xdr:row>46</xdr:row>
          <xdr:rowOff>22860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137160</xdr:rowOff>
        </xdr:from>
        <xdr:to>
          <xdr:col>38</xdr:col>
          <xdr:colOff>68580</xdr:colOff>
          <xdr:row>31</xdr:row>
          <xdr:rowOff>30480</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30</xdr:row>
          <xdr:rowOff>114300</xdr:rowOff>
        </xdr:from>
        <xdr:to>
          <xdr:col>39</xdr:col>
          <xdr:colOff>38100</xdr:colOff>
          <xdr:row>34</xdr:row>
          <xdr:rowOff>7620</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106680</xdr:colOff>
          <xdr:row>33</xdr:row>
          <xdr:rowOff>182880</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106680</xdr:rowOff>
        </xdr:from>
        <xdr:to>
          <xdr:col>38</xdr:col>
          <xdr:colOff>152400</xdr:colOff>
          <xdr:row>41</xdr:row>
          <xdr:rowOff>198120</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43</xdr:row>
          <xdr:rowOff>0</xdr:rowOff>
        </xdr:from>
        <xdr:to>
          <xdr:col>38</xdr:col>
          <xdr:colOff>45720</xdr:colOff>
          <xdr:row>46</xdr:row>
          <xdr:rowOff>121920</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20</xdr:row>
          <xdr:rowOff>0</xdr:rowOff>
        </xdr:from>
        <xdr:to>
          <xdr:col>30</xdr:col>
          <xdr:colOff>38100</xdr:colOff>
          <xdr:row>23</xdr:row>
          <xdr:rowOff>83820</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602245" y="8135403"/>
          <a:ext cx="313378"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1136" y="4219575"/>
          <a:ext cx="30861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45720</xdr:colOff>
          <xdr:row>20</xdr:row>
          <xdr:rowOff>0</xdr:rowOff>
        </xdr:from>
        <xdr:to>
          <xdr:col>38</xdr:col>
          <xdr:colOff>60960</xdr:colOff>
          <xdr:row>23</xdr:row>
          <xdr:rowOff>83820</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69019" y="4779947"/>
          <a:ext cx="308610" cy="66578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22</xdr:row>
          <xdr:rowOff>99060</xdr:rowOff>
        </xdr:from>
        <xdr:to>
          <xdr:col>38</xdr:col>
          <xdr:colOff>45720</xdr:colOff>
          <xdr:row>27</xdr:row>
          <xdr:rowOff>45720</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3899" y="6493289"/>
          <a:ext cx="30099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4549" y="8134355"/>
              <a:ext cx="224793" cy="697230"/>
              <a:chOff x="5754609" y="8167918"/>
              <a:chExt cx="225534" cy="793302"/>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96765" y="8134350"/>
          <a:ext cx="320040"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4552" y="4221479"/>
              <a:ext cx="300990" cy="417281"/>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68365" y="4791801"/>
          <a:ext cx="308610" cy="68498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4586" y="5640705"/>
              <a:ext cx="300990" cy="712470"/>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68365" y="6497955"/>
          <a:ext cx="30861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602356" y="7311418"/>
          <a:ext cx="237469" cy="70529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2987" y="7313274"/>
              <a:ext cx="224791" cy="703042"/>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68365" y="8134350"/>
          <a:ext cx="320040"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596765" y="8134350"/>
              <a:ext cx="323850" cy="71628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4378" y="8138159"/>
              <a:ext cx="198120" cy="727716"/>
              <a:chOff x="4529954" y="8163160"/>
              <a:chExt cx="208417" cy="748001"/>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38</xdr:row>
          <xdr:rowOff>68580</xdr:rowOff>
        </xdr:from>
        <xdr:to>
          <xdr:col>30</xdr:col>
          <xdr:colOff>99060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5984" y="7307573"/>
              <a:ext cx="300996" cy="704854"/>
              <a:chOff x="5801279" y="7286482"/>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5274"/>
          <a:ext cx="9188327" cy="3228503"/>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4586" y="4787265"/>
              <a:ext cx="30099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4586" y="6497955"/>
              <a:ext cx="300990" cy="683895"/>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08195" y="4234815"/>
              <a:ext cx="308610" cy="403860"/>
              <a:chOff x="4501773" y="3772537"/>
              <a:chExt cx="303832" cy="486914"/>
            </a:xfrm>
          </xdr:grpSpPr>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96765" y="4783455"/>
              <a:ext cx="308610" cy="712470"/>
              <a:chOff x="4479758" y="4496256"/>
              <a:chExt cx="301792" cy="780101"/>
            </a:xfrm>
          </xdr:grpSpPr>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96765" y="5640703"/>
              <a:ext cx="308610" cy="692375"/>
              <a:chOff x="4549825" y="5456613"/>
              <a:chExt cx="308371" cy="762871"/>
            </a:xfrm>
          </xdr:grpSpPr>
          <xdr:sp macro=""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68365" y="5640705"/>
          <a:ext cx="308610" cy="71247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68365" y="8990747"/>
              <a:ext cx="308610" cy="373380"/>
              <a:chOff x="5763126" y="8931904"/>
              <a:chExt cx="301792" cy="494794"/>
            </a:xfrm>
          </xdr:grpSpPr>
          <xdr:sp macro=""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96765" y="6497955"/>
              <a:ext cx="308610" cy="683895"/>
              <a:chOff x="4549825" y="6438941"/>
              <a:chExt cx="308371" cy="779281"/>
            </a:xfrm>
          </xdr:grpSpPr>
          <xdr:sp macro=""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602245" y="8135403"/>
          <a:ext cx="313378"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1136" y="4219575"/>
          <a:ext cx="30861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69019" y="4779947"/>
          <a:ext cx="308610" cy="66578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3899" y="6493289"/>
          <a:ext cx="30099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71989" y="8135075"/>
              <a:ext cx="222482" cy="696495"/>
              <a:chOff x="5767601" y="8168745"/>
              <a:chExt cx="217604" cy="792441"/>
            </a:xfrm>
          </xdr:grpSpPr>
          <xdr:sp macro=""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96765" y="8134350"/>
          <a:ext cx="320040"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68365" y="4219575"/>
              <a:ext cx="308610" cy="419100"/>
              <a:chOff x="45017" y="37725"/>
              <a:chExt cx="3039" cy="4869"/>
            </a:xfrm>
          </xdr:grpSpPr>
          <xdr:sp macro=""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68365" y="4791801"/>
          <a:ext cx="308610" cy="68498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68365" y="5640705"/>
              <a:ext cx="308610" cy="712470"/>
              <a:chOff x="57631" y="54838"/>
              <a:chExt cx="3018" cy="7876"/>
            </a:xfrm>
          </xdr:grpSpPr>
          <xdr:sp macro=""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68365" y="6497955"/>
          <a:ext cx="30861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602356" y="7311418"/>
          <a:ext cx="237469" cy="70529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602363" y="7311446"/>
              <a:ext cx="229138" cy="705189"/>
              <a:chOff x="45321" y="72871"/>
              <a:chExt cx="2304" cy="6586"/>
            </a:xfrm>
          </xdr:grpSpPr>
          <xdr:sp macro=""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68365" y="8134350"/>
          <a:ext cx="320040"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596765" y="8134350"/>
              <a:ext cx="323850" cy="71628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7351" y="8133417"/>
              <a:ext cx="205963" cy="737102"/>
              <a:chOff x="4538985" y="8166031"/>
              <a:chExt cx="208649" cy="749787"/>
            </a:xfrm>
          </xdr:grpSpPr>
          <xdr:sp macro=""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78662" y="7313635"/>
              <a:ext cx="308612" cy="699550"/>
              <a:chOff x="5809589" y="7290612"/>
              <a:chExt cx="301595" cy="707491"/>
            </a:xfrm>
          </xdr:grpSpPr>
          <xdr:sp macro=""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5274"/>
          <a:ext cx="9188327" cy="3228503"/>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68365" y="4787265"/>
              <a:ext cx="308610" cy="685800"/>
              <a:chOff x="57686" y="45007"/>
              <a:chExt cx="3018" cy="8207"/>
            </a:xfrm>
          </xdr:grpSpPr>
          <xdr:sp macro=""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68365" y="6497955"/>
              <a:ext cx="308610" cy="683895"/>
              <a:chOff x="57631" y="54838"/>
              <a:chExt cx="3018" cy="7963"/>
            </a:xfrm>
          </xdr:grpSpPr>
          <xdr:sp macro=""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08195" y="4234815"/>
              <a:ext cx="308610" cy="403860"/>
              <a:chOff x="4501773" y="3772537"/>
              <a:chExt cx="303832" cy="486914"/>
            </a:xfrm>
          </xdr:grpSpPr>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96765" y="4783455"/>
              <a:ext cx="308610" cy="712470"/>
              <a:chOff x="4479758" y="4496256"/>
              <a:chExt cx="301792" cy="780101"/>
            </a:xfrm>
          </xdr:grpSpPr>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96765" y="5640703"/>
              <a:ext cx="308610" cy="692375"/>
              <a:chOff x="4549825" y="5456613"/>
              <a:chExt cx="308371" cy="762871"/>
            </a:xfrm>
          </xdr:grpSpPr>
          <xdr:sp macro=""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68365" y="5640705"/>
          <a:ext cx="308610" cy="71247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68365" y="8990747"/>
              <a:ext cx="308610" cy="373380"/>
              <a:chOff x="5763126" y="8931904"/>
              <a:chExt cx="301792" cy="494794"/>
            </a:xfrm>
          </xdr:grpSpPr>
          <xdr:sp macro=""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96765" y="6497955"/>
              <a:ext cx="308610" cy="683895"/>
              <a:chOff x="4549825" y="6438941"/>
              <a:chExt cx="308371" cy="779281"/>
            </a:xfrm>
          </xdr:grpSpPr>
          <xdr:sp macro=""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602245" y="8135403"/>
          <a:ext cx="313378"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1136" y="4219575"/>
          <a:ext cx="30861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69019" y="4779947"/>
          <a:ext cx="308610" cy="66578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3899" y="6493289"/>
          <a:ext cx="30099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71989" y="8135075"/>
              <a:ext cx="222482" cy="696495"/>
              <a:chOff x="5767601" y="8168745"/>
              <a:chExt cx="217604" cy="792441"/>
            </a:xfrm>
          </xdr:grpSpPr>
          <xdr:sp macro=""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96765" y="8134350"/>
          <a:ext cx="320040"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68365" y="4219575"/>
              <a:ext cx="308610" cy="419100"/>
              <a:chOff x="45017" y="37725"/>
              <a:chExt cx="3039" cy="4869"/>
            </a:xfrm>
          </xdr:grpSpPr>
          <xdr:sp macro=""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68365" y="4791801"/>
          <a:ext cx="308610" cy="68498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68365" y="5640705"/>
              <a:ext cx="308610" cy="712470"/>
              <a:chOff x="57631" y="54838"/>
              <a:chExt cx="3018" cy="7876"/>
            </a:xfrm>
          </xdr:grpSpPr>
          <xdr:sp macro=""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68365" y="6497955"/>
          <a:ext cx="30861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602356" y="7311418"/>
          <a:ext cx="237469" cy="70529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602363" y="7311446"/>
              <a:ext cx="229138" cy="705189"/>
              <a:chOff x="45321" y="72871"/>
              <a:chExt cx="2304" cy="6586"/>
            </a:xfrm>
          </xdr:grpSpPr>
          <xdr:sp macro=""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68365" y="8134350"/>
          <a:ext cx="320040"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596765" y="8134350"/>
              <a:ext cx="323850" cy="71628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7351" y="8133417"/>
              <a:ext cx="205963" cy="737102"/>
              <a:chOff x="4538985" y="8166031"/>
              <a:chExt cx="208649" cy="749787"/>
            </a:xfrm>
          </xdr:grpSpPr>
          <xdr:sp macro=""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78662" y="7313635"/>
              <a:ext cx="308612" cy="699550"/>
              <a:chOff x="5809589" y="7290612"/>
              <a:chExt cx="301595" cy="707491"/>
            </a:xfrm>
          </xdr:grpSpPr>
          <xdr:sp macro=""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5274"/>
          <a:ext cx="9188327" cy="3228503"/>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68365" y="4787265"/>
              <a:ext cx="308610" cy="685800"/>
              <a:chOff x="57686" y="45007"/>
              <a:chExt cx="3018" cy="8207"/>
            </a:xfrm>
          </xdr:grpSpPr>
          <xdr:sp macro=""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68365" y="6497955"/>
              <a:ext cx="308610" cy="683895"/>
              <a:chOff x="57631" y="54838"/>
              <a:chExt cx="3018" cy="7963"/>
            </a:xfrm>
          </xdr:grpSpPr>
          <xdr:sp macro=""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08195" y="4234815"/>
              <a:ext cx="308610" cy="403860"/>
              <a:chOff x="4501773" y="3772537"/>
              <a:chExt cx="303832" cy="486914"/>
            </a:xfrm>
          </xdr:grpSpPr>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96765" y="4783455"/>
              <a:ext cx="308610" cy="712470"/>
              <a:chOff x="4479758" y="4496256"/>
              <a:chExt cx="301792" cy="780101"/>
            </a:xfrm>
          </xdr:grpSpPr>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96765" y="5640703"/>
              <a:ext cx="308610" cy="692375"/>
              <a:chOff x="4549825" y="5456613"/>
              <a:chExt cx="308371" cy="762871"/>
            </a:xfrm>
          </xdr:grpSpPr>
          <xdr:sp macro=""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68365" y="5640705"/>
          <a:ext cx="308610" cy="71247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68365" y="8990747"/>
              <a:ext cx="308610" cy="373380"/>
              <a:chOff x="5763126" y="8931904"/>
              <a:chExt cx="301792" cy="494794"/>
            </a:xfrm>
          </xdr:grpSpPr>
          <xdr:sp macro=""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96765" y="6497955"/>
              <a:ext cx="308610" cy="683895"/>
              <a:chOff x="4549825" y="6438941"/>
              <a:chExt cx="308371" cy="779281"/>
            </a:xfrm>
          </xdr:grpSpPr>
          <xdr:sp macro=""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602245" y="8135403"/>
          <a:ext cx="313378"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1136" y="4219575"/>
          <a:ext cx="30861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69019" y="4779947"/>
          <a:ext cx="308610" cy="66578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3899" y="6493289"/>
          <a:ext cx="30099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71989" y="8135075"/>
              <a:ext cx="222482" cy="696495"/>
              <a:chOff x="5767601" y="8168745"/>
              <a:chExt cx="217604" cy="792441"/>
            </a:xfrm>
          </xdr:grpSpPr>
          <xdr:sp macro=""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96765" y="8134350"/>
          <a:ext cx="320040"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68365" y="4219575"/>
              <a:ext cx="308610" cy="419100"/>
              <a:chOff x="45017" y="37725"/>
              <a:chExt cx="3039" cy="4869"/>
            </a:xfrm>
          </xdr:grpSpPr>
          <xdr:sp macro=""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68365" y="4791801"/>
          <a:ext cx="308610" cy="68498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68365" y="5640705"/>
              <a:ext cx="308610" cy="712470"/>
              <a:chOff x="57631" y="54838"/>
              <a:chExt cx="3018" cy="7876"/>
            </a:xfrm>
          </xdr:grpSpPr>
          <xdr:sp macro=""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68365" y="6497955"/>
          <a:ext cx="30861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602356" y="7311418"/>
          <a:ext cx="237469" cy="70529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602363" y="7311446"/>
              <a:ext cx="229138" cy="705189"/>
              <a:chOff x="45321" y="72871"/>
              <a:chExt cx="2304" cy="6586"/>
            </a:xfrm>
          </xdr:grpSpPr>
          <xdr:sp macro=""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68365" y="8134350"/>
          <a:ext cx="320040"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596765" y="8134350"/>
              <a:ext cx="323850" cy="71628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7351" y="8133417"/>
              <a:ext cx="205963" cy="737102"/>
              <a:chOff x="4538985" y="8166031"/>
              <a:chExt cx="208649" cy="749787"/>
            </a:xfrm>
          </xdr:grpSpPr>
          <xdr:sp macro=""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78662" y="7313635"/>
              <a:ext cx="308612" cy="699550"/>
              <a:chOff x="5809589" y="7290612"/>
              <a:chExt cx="301595" cy="707491"/>
            </a:xfrm>
          </xdr:grpSpPr>
          <xdr:sp macro=""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5274"/>
          <a:ext cx="9188327" cy="3228503"/>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68365" y="4787265"/>
              <a:ext cx="308610" cy="685800"/>
              <a:chOff x="57686" y="45007"/>
              <a:chExt cx="3018" cy="8207"/>
            </a:xfrm>
          </xdr:grpSpPr>
          <xdr:sp macro=""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68365" y="6497955"/>
              <a:ext cx="308610" cy="683895"/>
              <a:chOff x="57631" y="54838"/>
              <a:chExt cx="3018" cy="7963"/>
            </a:xfrm>
          </xdr:grpSpPr>
          <xdr:sp macro=""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2" Type="http://schemas.openxmlformats.org/officeDocument/2006/relationships/drawing" Target="../drawings/drawing10.xml"/><Relationship Id="rId16" Type="http://schemas.openxmlformats.org/officeDocument/2006/relationships/ctrlProp" Target="../ctrlProps/ctrlProp467.xml"/><Relationship Id="rId29" Type="http://schemas.openxmlformats.org/officeDocument/2006/relationships/ctrlProp" Target="../ctrlProps/ctrlProp480.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 Id="rId3" Type="http://schemas.openxmlformats.org/officeDocument/2006/relationships/vmlDrawing" Target="../drawings/vmlDrawing10.v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0" Type="http://schemas.openxmlformats.org/officeDocument/2006/relationships/ctrlProp" Target="../ctrlProps/ctrlProp471.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2" Type="http://schemas.openxmlformats.org/officeDocument/2006/relationships/drawing" Target="../drawings/drawing11.xml"/><Relationship Id="rId16" Type="http://schemas.openxmlformats.org/officeDocument/2006/relationships/ctrlProp" Target="../ctrlProps/ctrlProp516.xml"/><Relationship Id="rId29" Type="http://schemas.openxmlformats.org/officeDocument/2006/relationships/ctrlProp" Target="../ctrlProps/ctrlProp529.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 Id="rId3" Type="http://schemas.openxmlformats.org/officeDocument/2006/relationships/vmlDrawing" Target="../drawings/vmlDrawing11.v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0" Type="http://schemas.openxmlformats.org/officeDocument/2006/relationships/ctrlProp" Target="../ctrlProps/ctrlProp520.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2" Type="http://schemas.openxmlformats.org/officeDocument/2006/relationships/drawing" Target="../drawings/drawing2.xml"/><Relationship Id="rId16" Type="http://schemas.openxmlformats.org/officeDocument/2006/relationships/ctrlProp" Target="../ctrlProps/ctrlProp75.xml"/><Relationship Id="rId29" Type="http://schemas.openxmlformats.org/officeDocument/2006/relationships/ctrlProp" Target="../ctrlProps/ctrlProp88.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 Id="rId3" Type="http://schemas.openxmlformats.org/officeDocument/2006/relationships/vmlDrawing" Target="../drawings/vmlDrawing2.v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0" Type="http://schemas.openxmlformats.org/officeDocument/2006/relationships/ctrlProp" Target="../ctrlProps/ctrlProp79.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2" Type="http://schemas.openxmlformats.org/officeDocument/2006/relationships/drawing" Target="../drawings/drawing3.xml"/><Relationship Id="rId16" Type="http://schemas.openxmlformats.org/officeDocument/2006/relationships/ctrlProp" Target="../ctrlProps/ctrlProp124.xml"/><Relationship Id="rId29" Type="http://schemas.openxmlformats.org/officeDocument/2006/relationships/ctrlProp" Target="../ctrlProps/ctrlProp137.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 Id="rId3" Type="http://schemas.openxmlformats.org/officeDocument/2006/relationships/vmlDrawing" Target="../drawings/vmlDrawing3.v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0" Type="http://schemas.openxmlformats.org/officeDocument/2006/relationships/ctrlProp" Target="../ctrlProps/ctrlProp128.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2" Type="http://schemas.openxmlformats.org/officeDocument/2006/relationships/drawing" Target="../drawings/drawing4.xml"/><Relationship Id="rId16" Type="http://schemas.openxmlformats.org/officeDocument/2006/relationships/ctrlProp" Target="../ctrlProps/ctrlProp173.xml"/><Relationship Id="rId29" Type="http://schemas.openxmlformats.org/officeDocument/2006/relationships/ctrlProp" Target="../ctrlProps/ctrlProp186.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 Id="rId3" Type="http://schemas.openxmlformats.org/officeDocument/2006/relationships/vmlDrawing" Target="../drawings/vmlDrawing4.v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0" Type="http://schemas.openxmlformats.org/officeDocument/2006/relationships/ctrlProp" Target="../ctrlProps/ctrlProp177.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2" Type="http://schemas.openxmlformats.org/officeDocument/2006/relationships/drawing" Target="../drawings/drawing5.xml"/><Relationship Id="rId16" Type="http://schemas.openxmlformats.org/officeDocument/2006/relationships/ctrlProp" Target="../ctrlProps/ctrlProp222.xml"/><Relationship Id="rId29" Type="http://schemas.openxmlformats.org/officeDocument/2006/relationships/ctrlProp" Target="../ctrlProps/ctrlProp235.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 Id="rId3" Type="http://schemas.openxmlformats.org/officeDocument/2006/relationships/vmlDrawing" Target="../drawings/vmlDrawing5.v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0" Type="http://schemas.openxmlformats.org/officeDocument/2006/relationships/ctrlProp" Target="../ctrlProps/ctrlProp226.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2" Type="http://schemas.openxmlformats.org/officeDocument/2006/relationships/drawing" Target="../drawings/drawing6.xml"/><Relationship Id="rId16" Type="http://schemas.openxmlformats.org/officeDocument/2006/relationships/ctrlProp" Target="../ctrlProps/ctrlProp271.xml"/><Relationship Id="rId29" Type="http://schemas.openxmlformats.org/officeDocument/2006/relationships/ctrlProp" Target="../ctrlProps/ctrlProp284.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 Id="rId3" Type="http://schemas.openxmlformats.org/officeDocument/2006/relationships/vmlDrawing" Target="../drawings/vmlDrawing6.v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0" Type="http://schemas.openxmlformats.org/officeDocument/2006/relationships/ctrlProp" Target="../ctrlProps/ctrlProp275.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2" Type="http://schemas.openxmlformats.org/officeDocument/2006/relationships/drawing" Target="../drawings/drawing7.xml"/><Relationship Id="rId16" Type="http://schemas.openxmlformats.org/officeDocument/2006/relationships/ctrlProp" Target="../ctrlProps/ctrlProp320.xml"/><Relationship Id="rId29" Type="http://schemas.openxmlformats.org/officeDocument/2006/relationships/ctrlProp" Target="../ctrlProps/ctrlProp333.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 Id="rId3" Type="http://schemas.openxmlformats.org/officeDocument/2006/relationships/vmlDrawing" Target="../drawings/vmlDrawing7.v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0" Type="http://schemas.openxmlformats.org/officeDocument/2006/relationships/ctrlProp" Target="../ctrlProps/ctrlProp324.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2" Type="http://schemas.openxmlformats.org/officeDocument/2006/relationships/drawing" Target="../drawings/drawing8.xml"/><Relationship Id="rId16" Type="http://schemas.openxmlformats.org/officeDocument/2006/relationships/ctrlProp" Target="../ctrlProps/ctrlProp369.xml"/><Relationship Id="rId29" Type="http://schemas.openxmlformats.org/officeDocument/2006/relationships/ctrlProp" Target="../ctrlProps/ctrlProp382.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 Id="rId3" Type="http://schemas.openxmlformats.org/officeDocument/2006/relationships/vmlDrawing" Target="../drawings/vmlDrawing8.v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0" Type="http://schemas.openxmlformats.org/officeDocument/2006/relationships/ctrlProp" Target="../ctrlProps/ctrlProp373.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2" Type="http://schemas.openxmlformats.org/officeDocument/2006/relationships/drawing" Target="../drawings/drawing9.xml"/><Relationship Id="rId16" Type="http://schemas.openxmlformats.org/officeDocument/2006/relationships/ctrlProp" Target="../ctrlProps/ctrlProp418.xml"/><Relationship Id="rId29" Type="http://schemas.openxmlformats.org/officeDocument/2006/relationships/ctrlProp" Target="../ctrlProps/ctrlProp431.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 Id="rId3" Type="http://schemas.openxmlformats.org/officeDocument/2006/relationships/vmlDrawing" Target="../drawings/vmlDrawing9.v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0" Type="http://schemas.openxmlformats.org/officeDocument/2006/relationships/ctrlProp" Target="../ctrlProps/ctrlProp422.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50"/>
  <sheetViews>
    <sheetView tabSelected="1" view="pageBreakPreview" topLeftCell="A20" zoomScaleNormal="120" zoomScaleSheetLayoutView="100" zoomScalePageLayoutView="64" workbookViewId="0">
      <selection activeCell="B15" sqref="B15"/>
    </sheetView>
  </sheetViews>
  <sheetFormatPr defaultColWidth="9" defaultRowHeight="13.2"/>
  <cols>
    <col min="1" max="1" width="2.09765625" style="1" customWidth="1"/>
    <col min="2" max="2" width="3.09765625" style="1" customWidth="1"/>
    <col min="3" max="7" width="2.59765625" style="1" customWidth="1"/>
    <col min="8" max="27" width="2.5" style="1" customWidth="1"/>
    <col min="28" max="28" width="3.5" style="1" customWidth="1"/>
    <col min="29" max="36" width="2.5" style="1" customWidth="1"/>
    <col min="37" max="37" width="2.8984375" style="1" customWidth="1"/>
    <col min="38" max="38" width="2.5" style="1" customWidth="1"/>
    <col min="39" max="39" width="6.8984375" style="1" customWidth="1"/>
    <col min="40" max="43" width="5.3984375" style="1" customWidth="1"/>
    <col min="44" max="44" width="7.3984375" style="1" customWidth="1"/>
    <col min="45" max="52" width="5.3984375" style="1" customWidth="1"/>
    <col min="53" max="55" width="5.5" style="1" customWidth="1"/>
    <col min="56" max="56" width="5.8984375" style="1" customWidth="1"/>
    <col min="57" max="57" width="6" style="1" customWidth="1"/>
    <col min="58" max="58" width="5.59765625" style="1" customWidth="1"/>
    <col min="59" max="67" width="4.09765625" style="1" customWidth="1"/>
    <col min="68" max="69" width="9" style="1"/>
    <col min="70" max="70" width="9" style="1" customWidth="1"/>
    <col min="71" max="16384" width="9" style="1"/>
  </cols>
  <sheetData>
    <row r="1" spans="1:39" ht="18.75" customHeight="1">
      <c r="A1" s="145"/>
      <c r="B1" s="146" t="s">
        <v>2181</v>
      </c>
      <c r="C1" s="69"/>
      <c r="D1" s="69"/>
      <c r="E1" s="69"/>
      <c r="F1" s="69"/>
      <c r="G1" s="69"/>
      <c r="H1" s="69"/>
      <c r="I1" s="69"/>
      <c r="J1" s="69"/>
      <c r="K1" s="69"/>
      <c r="L1" s="69"/>
      <c r="M1" s="69"/>
      <c r="N1" s="69"/>
      <c r="O1" s="69"/>
      <c r="P1" s="69"/>
      <c r="Q1" s="69"/>
      <c r="R1" s="69"/>
      <c r="S1" s="69"/>
      <c r="T1" s="69"/>
      <c r="U1" s="69"/>
      <c r="V1" s="69"/>
      <c r="W1" s="69"/>
      <c r="X1" s="69"/>
      <c r="Y1" s="69"/>
      <c r="Z1" s="915" t="s">
        <v>25</v>
      </c>
      <c r="AA1" s="915"/>
      <c r="AB1" s="915"/>
      <c r="AC1" s="915"/>
      <c r="AD1" s="916"/>
      <c r="AE1" s="916"/>
      <c r="AF1" s="916"/>
      <c r="AG1" s="916"/>
      <c r="AH1" s="916"/>
      <c r="AI1" s="916"/>
      <c r="AJ1" s="916"/>
      <c r="AK1" s="916"/>
      <c r="AL1" s="145"/>
    </row>
    <row r="2" spans="1:39" ht="10.5" customHeight="1">
      <c r="A2" s="145"/>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145"/>
    </row>
    <row r="3" spans="1:39" ht="24" customHeight="1">
      <c r="A3" s="145"/>
      <c r="B3" s="917" t="s">
        <v>2204</v>
      </c>
      <c r="C3" s="917"/>
      <c r="D3" s="917"/>
      <c r="E3" s="917"/>
      <c r="F3" s="917"/>
      <c r="G3" s="917"/>
      <c r="H3" s="917"/>
      <c r="I3" s="917"/>
      <c r="J3" s="917"/>
      <c r="K3" s="917"/>
      <c r="L3" s="917"/>
      <c r="M3" s="917"/>
      <c r="N3" s="917"/>
      <c r="O3" s="917"/>
      <c r="P3" s="917"/>
      <c r="Q3" s="917"/>
      <c r="R3" s="917"/>
      <c r="S3" s="917"/>
      <c r="T3" s="917"/>
      <c r="U3" s="917"/>
      <c r="V3" s="917"/>
      <c r="W3" s="917"/>
      <c r="X3" s="917"/>
      <c r="Y3" s="917"/>
      <c r="Z3" s="917"/>
      <c r="AA3" s="917"/>
      <c r="AB3" s="917"/>
      <c r="AC3" s="917"/>
      <c r="AD3" s="917"/>
      <c r="AE3" s="917"/>
      <c r="AF3" s="917"/>
      <c r="AG3" s="917"/>
      <c r="AH3" s="917"/>
      <c r="AI3" s="917"/>
      <c r="AJ3" s="917"/>
      <c r="AK3" s="917"/>
      <c r="AL3" s="147"/>
      <c r="AM3" s="148"/>
    </row>
    <row r="4" spans="1:39" ht="9" customHeight="1">
      <c r="A4" s="145"/>
      <c r="B4" s="149"/>
      <c r="C4" s="150"/>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145"/>
    </row>
    <row r="5" spans="1:39" ht="19.5" customHeight="1">
      <c r="A5" s="145"/>
      <c r="B5" s="151" t="s">
        <v>2017</v>
      </c>
      <c r="C5" s="151"/>
      <c r="D5" s="151"/>
      <c r="E5" s="151"/>
      <c r="F5" s="151"/>
      <c r="G5" s="151"/>
      <c r="H5" s="151"/>
      <c r="I5" s="151"/>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45"/>
    </row>
    <row r="6" spans="1:39" s="154" customFormat="1" ht="13.5" customHeight="1">
      <c r="A6" s="153"/>
      <c r="B6" s="918" t="s">
        <v>21</v>
      </c>
      <c r="C6" s="919"/>
      <c r="D6" s="919"/>
      <c r="E6" s="919"/>
      <c r="F6" s="919"/>
      <c r="G6" s="920"/>
      <c r="H6" s="510"/>
      <c r="I6" s="510"/>
      <c r="J6" s="510"/>
      <c r="K6" s="510"/>
      <c r="L6" s="510"/>
      <c r="M6" s="510"/>
      <c r="N6" s="510"/>
      <c r="O6" s="510"/>
      <c r="P6" s="510"/>
      <c r="Q6" s="510"/>
      <c r="R6" s="510"/>
      <c r="S6" s="510"/>
      <c r="T6" s="510"/>
      <c r="U6" s="510"/>
      <c r="V6" s="510"/>
      <c r="W6" s="510"/>
      <c r="X6" s="510"/>
      <c r="Y6" s="510"/>
      <c r="Z6" s="510"/>
      <c r="AA6" s="510"/>
      <c r="AB6" s="510"/>
      <c r="AC6" s="510"/>
      <c r="AD6" s="510"/>
      <c r="AE6" s="510"/>
      <c r="AF6" s="510"/>
      <c r="AG6" s="510"/>
      <c r="AH6" s="510"/>
      <c r="AI6" s="510"/>
      <c r="AJ6" s="510"/>
      <c r="AK6" s="511"/>
      <c r="AL6" s="153"/>
    </row>
    <row r="7" spans="1:39" s="154" customFormat="1" ht="25.5" customHeight="1">
      <c r="A7" s="153"/>
      <c r="B7" s="921" t="s">
        <v>20</v>
      </c>
      <c r="C7" s="922"/>
      <c r="D7" s="922"/>
      <c r="E7" s="922"/>
      <c r="F7" s="922"/>
      <c r="G7" s="923"/>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25"/>
      <c r="AL7" s="153"/>
    </row>
    <row r="8" spans="1:39" s="154" customFormat="1" ht="12.75" customHeight="1">
      <c r="A8" s="153"/>
      <c r="B8" s="941" t="s">
        <v>2018</v>
      </c>
      <c r="C8" s="942"/>
      <c r="D8" s="942"/>
      <c r="E8" s="942"/>
      <c r="F8" s="942"/>
      <c r="G8" s="943"/>
      <c r="H8" s="155" t="s">
        <v>2182</v>
      </c>
      <c r="I8" s="508"/>
      <c r="J8" s="508"/>
      <c r="K8" s="156" t="s">
        <v>2184</v>
      </c>
      <c r="L8" s="508"/>
      <c r="M8" s="509"/>
      <c r="N8" s="157"/>
      <c r="O8" s="158"/>
      <c r="P8" s="158"/>
      <c r="Q8" s="158"/>
      <c r="R8" s="158"/>
      <c r="S8" s="158"/>
      <c r="T8" s="158"/>
      <c r="U8" s="158"/>
      <c r="V8" s="158"/>
      <c r="W8" s="158"/>
      <c r="X8" s="158"/>
      <c r="Y8" s="158"/>
      <c r="Z8" s="158"/>
      <c r="AA8" s="158"/>
      <c r="AB8" s="158"/>
      <c r="AC8" s="158"/>
      <c r="AD8" s="158"/>
      <c r="AE8" s="158"/>
      <c r="AF8" s="158"/>
      <c r="AG8" s="158"/>
      <c r="AH8" s="158"/>
      <c r="AI8" s="158"/>
      <c r="AJ8" s="158"/>
      <c r="AK8" s="159"/>
      <c r="AL8" s="153"/>
    </row>
    <row r="9" spans="1:39" s="154" customFormat="1" ht="16.5" customHeight="1">
      <c r="A9" s="153"/>
      <c r="B9" s="928"/>
      <c r="C9" s="929"/>
      <c r="D9" s="929"/>
      <c r="E9" s="929"/>
      <c r="F9" s="929"/>
      <c r="G9" s="930"/>
      <c r="H9" s="944"/>
      <c r="I9" s="945"/>
      <c r="J9" s="945"/>
      <c r="K9" s="945"/>
      <c r="L9" s="945"/>
      <c r="M9" s="945"/>
      <c r="N9" s="945"/>
      <c r="O9" s="945"/>
      <c r="P9" s="945"/>
      <c r="Q9" s="945"/>
      <c r="R9" s="945"/>
      <c r="S9" s="945"/>
      <c r="T9" s="945"/>
      <c r="U9" s="945"/>
      <c r="V9" s="945"/>
      <c r="W9" s="945"/>
      <c r="X9" s="945"/>
      <c r="Y9" s="945"/>
      <c r="Z9" s="945"/>
      <c r="AA9" s="945"/>
      <c r="AB9" s="945"/>
      <c r="AC9" s="945"/>
      <c r="AD9" s="945"/>
      <c r="AE9" s="945"/>
      <c r="AF9" s="945"/>
      <c r="AG9" s="945"/>
      <c r="AH9" s="945"/>
      <c r="AI9" s="945"/>
      <c r="AJ9" s="945"/>
      <c r="AK9" s="946"/>
      <c r="AL9" s="153"/>
    </row>
    <row r="10" spans="1:39" s="154" customFormat="1" ht="16.5" customHeight="1">
      <c r="A10" s="153"/>
      <c r="B10" s="928"/>
      <c r="C10" s="929"/>
      <c r="D10" s="929"/>
      <c r="E10" s="929"/>
      <c r="F10" s="929"/>
      <c r="G10" s="930"/>
      <c r="H10" s="947"/>
      <c r="I10" s="931"/>
      <c r="J10" s="931"/>
      <c r="K10" s="931"/>
      <c r="L10" s="931"/>
      <c r="M10" s="931"/>
      <c r="N10" s="931"/>
      <c r="O10" s="931"/>
      <c r="P10" s="931"/>
      <c r="Q10" s="931"/>
      <c r="R10" s="931"/>
      <c r="S10" s="931"/>
      <c r="T10" s="931"/>
      <c r="U10" s="931"/>
      <c r="V10" s="931"/>
      <c r="W10" s="931"/>
      <c r="X10" s="931"/>
      <c r="Y10" s="931"/>
      <c r="Z10" s="931"/>
      <c r="AA10" s="931"/>
      <c r="AB10" s="931"/>
      <c r="AC10" s="931"/>
      <c r="AD10" s="931"/>
      <c r="AE10" s="931"/>
      <c r="AF10" s="931"/>
      <c r="AG10" s="931"/>
      <c r="AH10" s="931"/>
      <c r="AI10" s="931"/>
      <c r="AJ10" s="931"/>
      <c r="AK10" s="932"/>
      <c r="AL10" s="153"/>
    </row>
    <row r="11" spans="1:39" s="154" customFormat="1" ht="13.5" customHeight="1">
      <c r="A11" s="153"/>
      <c r="B11" s="948" t="s">
        <v>21</v>
      </c>
      <c r="C11" s="949"/>
      <c r="D11" s="949"/>
      <c r="E11" s="949"/>
      <c r="F11" s="949"/>
      <c r="G11" s="950"/>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1"/>
      <c r="AL11" s="153"/>
    </row>
    <row r="12" spans="1:39" s="154" customFormat="1" ht="22.5" customHeight="1">
      <c r="A12" s="153"/>
      <c r="B12" s="928" t="s">
        <v>2019</v>
      </c>
      <c r="C12" s="929"/>
      <c r="D12" s="929"/>
      <c r="E12" s="929"/>
      <c r="F12" s="929"/>
      <c r="G12" s="930"/>
      <c r="H12" s="931"/>
      <c r="I12" s="931"/>
      <c r="J12" s="931"/>
      <c r="K12" s="931"/>
      <c r="L12" s="931"/>
      <c r="M12" s="931"/>
      <c r="N12" s="931"/>
      <c r="O12" s="931"/>
      <c r="P12" s="931"/>
      <c r="Q12" s="931"/>
      <c r="R12" s="931"/>
      <c r="S12" s="931"/>
      <c r="T12" s="931"/>
      <c r="U12" s="931"/>
      <c r="V12" s="931"/>
      <c r="W12" s="931"/>
      <c r="X12" s="931"/>
      <c r="Y12" s="931"/>
      <c r="Z12" s="931"/>
      <c r="AA12" s="931"/>
      <c r="AB12" s="931"/>
      <c r="AC12" s="931"/>
      <c r="AD12" s="931"/>
      <c r="AE12" s="931"/>
      <c r="AF12" s="931"/>
      <c r="AG12" s="931"/>
      <c r="AH12" s="931"/>
      <c r="AI12" s="931"/>
      <c r="AJ12" s="931"/>
      <c r="AK12" s="932"/>
      <c r="AL12" s="153"/>
    </row>
    <row r="13" spans="1:39" s="154" customFormat="1" ht="18.75" customHeight="1">
      <c r="A13" s="153"/>
      <c r="B13" s="933" t="s">
        <v>2020</v>
      </c>
      <c r="C13" s="933"/>
      <c r="D13" s="933"/>
      <c r="E13" s="933"/>
      <c r="F13" s="933"/>
      <c r="G13" s="933"/>
      <c r="H13" s="934" t="s">
        <v>24</v>
      </c>
      <c r="I13" s="933"/>
      <c r="J13" s="933"/>
      <c r="K13" s="933"/>
      <c r="L13" s="935"/>
      <c r="M13" s="936"/>
      <c r="N13" s="936"/>
      <c r="O13" s="936"/>
      <c r="P13" s="936"/>
      <c r="Q13" s="936"/>
      <c r="R13" s="936"/>
      <c r="S13" s="936"/>
      <c r="T13" s="936"/>
      <c r="U13" s="937"/>
      <c r="V13" s="938" t="s">
        <v>2183</v>
      </c>
      <c r="W13" s="939"/>
      <c r="X13" s="939"/>
      <c r="Y13" s="934"/>
      <c r="Z13" s="940"/>
      <c r="AA13" s="936"/>
      <c r="AB13" s="936"/>
      <c r="AC13" s="936"/>
      <c r="AD13" s="936"/>
      <c r="AE13" s="936"/>
      <c r="AF13" s="936"/>
      <c r="AG13" s="936"/>
      <c r="AH13" s="936"/>
      <c r="AI13" s="936"/>
      <c r="AJ13" s="936"/>
      <c r="AK13" s="937"/>
      <c r="AL13" s="153"/>
    </row>
    <row r="14" spans="1:39" ht="7.5" customHeight="1">
      <c r="A14" s="145"/>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145"/>
    </row>
    <row r="15" spans="1:39" ht="18" customHeight="1">
      <c r="A15" s="145"/>
      <c r="B15" s="160" t="s">
        <v>28</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45"/>
    </row>
    <row r="16" spans="1:39" ht="18.75" customHeight="1">
      <c r="A16" s="145"/>
      <c r="B16" s="162" t="s">
        <v>29</v>
      </c>
      <c r="C16" s="163"/>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145"/>
    </row>
    <row r="17" spans="1:55" ht="18.75" customHeight="1">
      <c r="B17" s="528" t="s">
        <v>30</v>
      </c>
      <c r="C17" s="529"/>
      <c r="D17" s="529"/>
      <c r="E17" s="529"/>
      <c r="F17" s="529"/>
      <c r="G17" s="529"/>
      <c r="H17" s="529"/>
      <c r="I17" s="529"/>
      <c r="J17" s="529"/>
      <c r="K17" s="529"/>
      <c r="L17" s="529"/>
      <c r="M17" s="529"/>
      <c r="N17" s="529"/>
      <c r="O17" s="529"/>
      <c r="P17" s="529"/>
      <c r="Q17" s="529"/>
      <c r="R17" s="529"/>
      <c r="S17" s="529"/>
      <c r="T17" s="529"/>
      <c r="U17" s="529"/>
      <c r="V17" s="529"/>
      <c r="W17" s="530"/>
      <c r="X17" s="69"/>
      <c r="Y17" s="69"/>
      <c r="Z17" s="69"/>
      <c r="AA17" s="69"/>
      <c r="AB17" s="69"/>
      <c r="AC17" s="69"/>
      <c r="AD17" s="69"/>
      <c r="AE17" s="69"/>
      <c r="AF17" s="69"/>
      <c r="AG17" s="69"/>
      <c r="AH17" s="69"/>
      <c r="AI17" s="69"/>
      <c r="AJ17" s="69"/>
      <c r="AK17" s="69"/>
      <c r="AL17" s="145"/>
    </row>
    <row r="18" spans="1:55" ht="26.25" customHeight="1">
      <c r="A18" s="145"/>
      <c r="B18" s="164" t="s">
        <v>32</v>
      </c>
      <c r="C18" s="516" t="s">
        <v>33</v>
      </c>
      <c r="D18" s="516"/>
      <c r="E18" s="516"/>
      <c r="F18" s="516"/>
      <c r="G18" s="516"/>
      <c r="H18" s="516"/>
      <c r="I18" s="516"/>
      <c r="J18" s="516"/>
      <c r="K18" s="516"/>
      <c r="L18" s="516"/>
      <c r="M18" s="516"/>
      <c r="N18" s="516"/>
      <c r="O18" s="516"/>
      <c r="P18" s="531"/>
      <c r="Q18" s="517">
        <f>SUM('別紙様式6-2 事業所個票１:事業所個票10'!V51,'別紙様式6-2 事業所個票１:事業所個票10'!AC51)</f>
        <v>0</v>
      </c>
      <c r="R18" s="518"/>
      <c r="S18" s="518"/>
      <c r="T18" s="518"/>
      <c r="U18" s="518"/>
      <c r="V18" s="519"/>
      <c r="W18" s="165" t="s">
        <v>2203</v>
      </c>
      <c r="X18" s="145"/>
      <c r="Y18" s="145"/>
      <c r="Z18" s="69"/>
      <c r="AA18" s="69"/>
      <c r="AB18" s="69"/>
      <c r="AC18" s="69"/>
      <c r="AD18" s="145"/>
      <c r="AE18" s="145"/>
      <c r="AF18" s="145"/>
      <c r="AG18" s="145"/>
      <c r="AH18" s="145"/>
      <c r="AI18" s="145"/>
      <c r="AJ18" s="145"/>
      <c r="AK18" s="145"/>
      <c r="AL18" s="145"/>
    </row>
    <row r="19" spans="1:55" ht="26.25" customHeight="1" thickBot="1">
      <c r="A19" s="145"/>
      <c r="B19" s="166"/>
      <c r="C19" s="167" t="s">
        <v>34</v>
      </c>
      <c r="D19" s="515" t="s">
        <v>35</v>
      </c>
      <c r="E19" s="515"/>
      <c r="F19" s="515"/>
      <c r="G19" s="515"/>
      <c r="H19" s="515"/>
      <c r="I19" s="515"/>
      <c r="J19" s="515"/>
      <c r="K19" s="515"/>
      <c r="L19" s="515"/>
      <c r="M19" s="515"/>
      <c r="N19" s="515"/>
      <c r="O19" s="515"/>
      <c r="P19" s="532"/>
      <c r="Q19" s="517">
        <f>SUM('別紙様式6-2 事業所個票１:事業所個票10'!BI51)</f>
        <v>0</v>
      </c>
      <c r="R19" s="518"/>
      <c r="S19" s="518"/>
      <c r="T19" s="518"/>
      <c r="U19" s="518"/>
      <c r="V19" s="519"/>
      <c r="W19" s="165" t="s">
        <v>31</v>
      </c>
      <c r="X19" s="145"/>
      <c r="Y19" s="145"/>
      <c r="Z19" s="69"/>
      <c r="AA19" s="69"/>
      <c r="AB19" s="145"/>
      <c r="AC19" s="145"/>
      <c r="AD19" s="145"/>
      <c r="AE19" s="145"/>
      <c r="AF19" s="145"/>
      <c r="AG19" s="145"/>
      <c r="AH19" s="145"/>
      <c r="AI19" s="145"/>
      <c r="AJ19" s="145"/>
      <c r="AK19" s="145"/>
      <c r="AL19" s="145"/>
    </row>
    <row r="20" spans="1:55" ht="30" customHeight="1" thickBot="1">
      <c r="A20" s="145"/>
      <c r="B20" s="168"/>
      <c r="C20" s="169"/>
      <c r="D20" s="170" t="s">
        <v>36</v>
      </c>
      <c r="E20" s="515" t="s">
        <v>37</v>
      </c>
      <c r="F20" s="515"/>
      <c r="G20" s="515"/>
      <c r="H20" s="515"/>
      <c r="I20" s="515"/>
      <c r="J20" s="515"/>
      <c r="K20" s="515"/>
      <c r="L20" s="515"/>
      <c r="M20" s="515"/>
      <c r="N20" s="515"/>
      <c r="O20" s="515"/>
      <c r="P20" s="533"/>
      <c r="Q20" s="525"/>
      <c r="R20" s="526"/>
      <c r="S20" s="526"/>
      <c r="T20" s="526"/>
      <c r="U20" s="526"/>
      <c r="V20" s="527"/>
      <c r="W20" s="171" t="s">
        <v>31</v>
      </c>
      <c r="X20" s="69" t="s">
        <v>38</v>
      </c>
      <c r="Y20" s="172" t="str">
        <f>IF(Q20&gt;Q19,"×","")</f>
        <v/>
      </c>
      <c r="Z20" s="145"/>
      <c r="AA20" s="145"/>
      <c r="AB20" s="145"/>
      <c r="AC20" s="145"/>
      <c r="AD20" s="145"/>
      <c r="AE20" s="145"/>
      <c r="AF20" s="145"/>
      <c r="AG20" s="145"/>
      <c r="AH20" s="145"/>
      <c r="AI20" s="145"/>
      <c r="AJ20" s="145"/>
      <c r="AK20" s="145"/>
      <c r="AL20" s="145"/>
      <c r="AM20" s="512" t="s">
        <v>2073</v>
      </c>
      <c r="AN20" s="513"/>
      <c r="AO20" s="513"/>
      <c r="AP20" s="513"/>
      <c r="AQ20" s="513"/>
      <c r="AR20" s="513"/>
      <c r="AS20" s="513"/>
      <c r="AT20" s="513"/>
      <c r="AU20" s="513"/>
      <c r="AV20" s="513"/>
      <c r="AW20" s="513"/>
      <c r="AX20" s="513"/>
      <c r="AY20" s="513"/>
      <c r="AZ20" s="513"/>
      <c r="BA20" s="513"/>
      <c r="BB20" s="513"/>
      <c r="BC20" s="514"/>
    </row>
    <row r="21" spans="1:55" ht="28.5" customHeight="1" thickBot="1">
      <c r="A21" s="145"/>
      <c r="B21" s="173" t="s">
        <v>39</v>
      </c>
      <c r="C21" s="515" t="s">
        <v>2074</v>
      </c>
      <c r="D21" s="516"/>
      <c r="E21" s="516"/>
      <c r="F21" s="516"/>
      <c r="G21" s="516"/>
      <c r="H21" s="516"/>
      <c r="I21" s="516"/>
      <c r="J21" s="516"/>
      <c r="K21" s="516"/>
      <c r="L21" s="516"/>
      <c r="M21" s="516"/>
      <c r="N21" s="516"/>
      <c r="O21" s="516"/>
      <c r="P21" s="516"/>
      <c r="Q21" s="517">
        <f>Q18-Q20</f>
        <v>0</v>
      </c>
      <c r="R21" s="518"/>
      <c r="S21" s="518"/>
      <c r="T21" s="518"/>
      <c r="U21" s="518"/>
      <c r="V21" s="519"/>
      <c r="W21" s="174" t="s">
        <v>31</v>
      </c>
      <c r="X21" s="69" t="s">
        <v>38</v>
      </c>
      <c r="Y21" s="520" t="str">
        <f>IFERROR(IF(Q22&gt;=Q21,"○","×"),"")</f>
        <v>○</v>
      </c>
      <c r="Z21" s="145"/>
      <c r="AA21" s="145"/>
      <c r="AB21" s="145"/>
      <c r="AC21" s="145"/>
      <c r="AD21" s="145"/>
      <c r="AE21" s="145"/>
      <c r="AF21" s="145"/>
      <c r="AG21" s="145"/>
      <c r="AH21" s="145"/>
      <c r="AI21" s="145"/>
      <c r="AJ21" s="145"/>
      <c r="AK21" s="145"/>
      <c r="AL21" s="145"/>
      <c r="AM21" s="522" t="s">
        <v>2146</v>
      </c>
      <c r="AN21" s="523"/>
      <c r="AO21" s="523"/>
      <c r="AP21" s="523"/>
      <c r="AQ21" s="523"/>
      <c r="AR21" s="523"/>
      <c r="AS21" s="523"/>
      <c r="AT21" s="523"/>
      <c r="AU21" s="523"/>
      <c r="AV21" s="523"/>
      <c r="AW21" s="523"/>
      <c r="AX21" s="523"/>
      <c r="AY21" s="523"/>
      <c r="AZ21" s="523"/>
      <c r="BA21" s="523"/>
      <c r="BB21" s="523"/>
      <c r="BC21" s="524"/>
    </row>
    <row r="22" spans="1:55" ht="30" customHeight="1" thickBot="1">
      <c r="A22" s="145"/>
      <c r="B22" s="173" t="s">
        <v>40</v>
      </c>
      <c r="C22" s="515" t="s">
        <v>41</v>
      </c>
      <c r="D22" s="515"/>
      <c r="E22" s="515"/>
      <c r="F22" s="515"/>
      <c r="G22" s="515"/>
      <c r="H22" s="515"/>
      <c r="I22" s="515"/>
      <c r="J22" s="515"/>
      <c r="K22" s="515"/>
      <c r="L22" s="515"/>
      <c r="M22" s="515"/>
      <c r="N22" s="515"/>
      <c r="O22" s="515"/>
      <c r="P22" s="515"/>
      <c r="Q22" s="525"/>
      <c r="R22" s="526"/>
      <c r="S22" s="526"/>
      <c r="T22" s="526"/>
      <c r="U22" s="526"/>
      <c r="V22" s="527"/>
      <c r="W22" s="175" t="s">
        <v>31</v>
      </c>
      <c r="X22" s="69" t="s">
        <v>38</v>
      </c>
      <c r="Y22" s="521"/>
      <c r="Z22" s="69"/>
      <c r="AA22" s="69"/>
      <c r="AB22" s="145"/>
      <c r="AC22" s="145"/>
      <c r="AD22" s="145"/>
      <c r="AE22" s="145"/>
      <c r="AF22" s="145"/>
      <c r="AG22" s="145"/>
      <c r="AH22" s="145"/>
      <c r="AI22" s="145"/>
      <c r="AJ22" s="145"/>
      <c r="AK22" s="145"/>
      <c r="AL22" s="145"/>
    </row>
    <row r="23" spans="1:55" ht="12.75" customHeight="1">
      <c r="A23" s="69"/>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145"/>
      <c r="AC23" s="145"/>
      <c r="AD23" s="145"/>
      <c r="AE23" s="145"/>
      <c r="AF23" s="145"/>
      <c r="AG23" s="145"/>
      <c r="AH23" s="145"/>
      <c r="AI23" s="145"/>
      <c r="AJ23" s="145"/>
      <c r="AK23" s="145"/>
      <c r="AL23" s="145"/>
    </row>
    <row r="24" spans="1:55" ht="17.25" customHeight="1" thickBot="1">
      <c r="A24" s="145"/>
      <c r="B24" s="528" t="s">
        <v>42</v>
      </c>
      <c r="C24" s="529"/>
      <c r="D24" s="529"/>
      <c r="E24" s="529"/>
      <c r="F24" s="529"/>
      <c r="G24" s="529"/>
      <c r="H24" s="529"/>
      <c r="I24" s="529"/>
      <c r="J24" s="529"/>
      <c r="K24" s="529"/>
      <c r="L24" s="529"/>
      <c r="M24" s="529"/>
      <c r="N24" s="529"/>
      <c r="O24" s="529"/>
      <c r="P24" s="529"/>
      <c r="Q24" s="951"/>
      <c r="R24" s="951"/>
      <c r="S24" s="951"/>
      <c r="T24" s="951"/>
      <c r="U24" s="951"/>
      <c r="V24" s="951"/>
      <c r="W24" s="530"/>
      <c r="X24" s="69"/>
      <c r="Y24" s="69"/>
      <c r="Z24" s="69"/>
      <c r="AA24" s="69"/>
      <c r="AB24" s="145"/>
      <c r="AC24" s="145"/>
      <c r="AD24" s="145"/>
      <c r="AE24" s="145"/>
      <c r="AF24" s="145"/>
      <c r="AG24" s="145"/>
      <c r="AH24" s="145"/>
      <c r="AI24" s="145"/>
      <c r="AJ24" s="145"/>
      <c r="AK24" s="145"/>
      <c r="AL24" s="145"/>
    </row>
    <row r="25" spans="1:55" ht="27" customHeight="1" thickBot="1">
      <c r="A25" s="145"/>
      <c r="B25" s="173" t="s">
        <v>43</v>
      </c>
      <c r="C25" s="515" t="s">
        <v>2075</v>
      </c>
      <c r="D25" s="515"/>
      <c r="E25" s="515"/>
      <c r="F25" s="515"/>
      <c r="G25" s="515"/>
      <c r="H25" s="515"/>
      <c r="I25" s="515"/>
      <c r="J25" s="515"/>
      <c r="K25" s="515"/>
      <c r="L25" s="515"/>
      <c r="M25" s="515"/>
      <c r="N25" s="515"/>
      <c r="O25" s="515"/>
      <c r="P25" s="532"/>
      <c r="Q25" s="912">
        <f>Q19-Q20</f>
        <v>0</v>
      </c>
      <c r="R25" s="913"/>
      <c r="S25" s="913"/>
      <c r="T25" s="913"/>
      <c r="U25" s="913"/>
      <c r="V25" s="913"/>
      <c r="W25" s="165" t="s">
        <v>31</v>
      </c>
      <c r="X25" s="69" t="s">
        <v>38</v>
      </c>
      <c r="Y25" s="677" t="str">
        <f>IFERROR(IF(Q25&lt;=0,"",IF(Q26&gt;=Q25,"○","△")),"")</f>
        <v/>
      </c>
      <c r="Z25" s="69" t="s">
        <v>38</v>
      </c>
      <c r="AA25" s="520" t="str">
        <f>IFERROR(IF(Y25="△",IF(Q28&gt;=Q25,"○","△"),""),"")</f>
        <v/>
      </c>
      <c r="AB25" s="145"/>
      <c r="AC25" s="145"/>
      <c r="AD25" s="145"/>
      <c r="AE25" s="145"/>
      <c r="AF25" s="145"/>
      <c r="AG25" s="145"/>
      <c r="AH25" s="145"/>
      <c r="AI25" s="145"/>
      <c r="AJ25" s="145"/>
      <c r="AK25" s="145"/>
      <c r="AL25" s="145"/>
    </row>
    <row r="26" spans="1:55" ht="37.5" customHeight="1" thickBot="1">
      <c r="A26" s="145"/>
      <c r="B26" s="173" t="s">
        <v>44</v>
      </c>
      <c r="C26" s="515" t="s">
        <v>2147</v>
      </c>
      <c r="D26" s="515"/>
      <c r="E26" s="515"/>
      <c r="F26" s="515"/>
      <c r="G26" s="515"/>
      <c r="H26" s="515"/>
      <c r="I26" s="515"/>
      <c r="J26" s="515"/>
      <c r="K26" s="515"/>
      <c r="L26" s="515"/>
      <c r="M26" s="515"/>
      <c r="N26" s="515"/>
      <c r="O26" s="515"/>
      <c r="P26" s="532"/>
      <c r="Q26" s="525"/>
      <c r="R26" s="526"/>
      <c r="S26" s="526"/>
      <c r="T26" s="526"/>
      <c r="U26" s="526"/>
      <c r="V26" s="527"/>
      <c r="W26" s="165" t="s">
        <v>31</v>
      </c>
      <c r="X26" s="69" t="s">
        <v>38</v>
      </c>
      <c r="Y26" s="678"/>
      <c r="Z26" s="69"/>
      <c r="AA26" s="914"/>
      <c r="AB26" s="145"/>
      <c r="AC26" s="145"/>
      <c r="AD26" s="145"/>
      <c r="AE26" s="145"/>
      <c r="AF26" s="145"/>
      <c r="AG26" s="145"/>
      <c r="AH26" s="145"/>
      <c r="AI26" s="145"/>
      <c r="AJ26" s="145"/>
      <c r="AK26" s="145"/>
      <c r="AL26" s="145"/>
    </row>
    <row r="27" spans="1:55" ht="26.25" customHeight="1" thickBot="1">
      <c r="A27" s="145"/>
      <c r="B27" s="173" t="s">
        <v>45</v>
      </c>
      <c r="C27" s="515" t="s">
        <v>2076</v>
      </c>
      <c r="D27" s="515"/>
      <c r="E27" s="515"/>
      <c r="F27" s="515"/>
      <c r="G27" s="515"/>
      <c r="H27" s="515"/>
      <c r="I27" s="515"/>
      <c r="J27" s="515"/>
      <c r="K27" s="515"/>
      <c r="L27" s="515"/>
      <c r="M27" s="515"/>
      <c r="N27" s="515"/>
      <c r="O27" s="515"/>
      <c r="P27" s="532"/>
      <c r="Q27" s="525"/>
      <c r="R27" s="526"/>
      <c r="S27" s="526"/>
      <c r="T27" s="526"/>
      <c r="U27" s="526"/>
      <c r="V27" s="527"/>
      <c r="W27" s="165" t="s">
        <v>31</v>
      </c>
      <c r="X27" s="69"/>
      <c r="Y27" s="69"/>
      <c r="Z27" s="69"/>
      <c r="AA27" s="914"/>
      <c r="AB27" s="145"/>
      <c r="AC27" s="145"/>
      <c r="AD27" s="145"/>
      <c r="AE27" s="145"/>
      <c r="AF27" s="145"/>
      <c r="AG27" s="145"/>
      <c r="AH27" s="145"/>
      <c r="AI27" s="145"/>
      <c r="AJ27" s="145"/>
      <c r="AK27" s="145"/>
      <c r="AL27" s="145"/>
      <c r="AM27" s="602" t="s">
        <v>2148</v>
      </c>
      <c r="AN27" s="603"/>
      <c r="AO27" s="603"/>
      <c r="AP27" s="603"/>
      <c r="AQ27" s="603"/>
      <c r="AR27" s="603"/>
      <c r="AS27" s="603"/>
      <c r="AT27" s="603"/>
      <c r="AU27" s="603"/>
      <c r="AV27" s="603"/>
      <c r="AW27" s="603"/>
      <c r="AX27" s="603"/>
      <c r="AY27" s="603"/>
      <c r="AZ27" s="603"/>
      <c r="BA27" s="603"/>
      <c r="BB27" s="603"/>
      <c r="BC27" s="604"/>
    </row>
    <row r="28" spans="1:55" ht="16.5" customHeight="1" thickBot="1">
      <c r="A28" s="145"/>
      <c r="B28" s="173" t="s">
        <v>46</v>
      </c>
      <c r="C28" s="515" t="s">
        <v>2077</v>
      </c>
      <c r="D28" s="515"/>
      <c r="E28" s="515"/>
      <c r="F28" s="515"/>
      <c r="G28" s="515"/>
      <c r="H28" s="515"/>
      <c r="I28" s="515"/>
      <c r="J28" s="515"/>
      <c r="K28" s="515"/>
      <c r="L28" s="515"/>
      <c r="M28" s="515"/>
      <c r="N28" s="515"/>
      <c r="O28" s="515"/>
      <c r="P28" s="532"/>
      <c r="Q28" s="908">
        <f>Q26+Q27</f>
        <v>0</v>
      </c>
      <c r="R28" s="909"/>
      <c r="S28" s="909"/>
      <c r="T28" s="909"/>
      <c r="U28" s="909"/>
      <c r="V28" s="910"/>
      <c r="W28" s="165" t="s">
        <v>31</v>
      </c>
      <c r="X28" s="145"/>
      <c r="Y28" s="145"/>
      <c r="Z28" s="145" t="s">
        <v>38</v>
      </c>
      <c r="AA28" s="521"/>
      <c r="AB28" s="145"/>
      <c r="AC28" s="145"/>
      <c r="AD28" s="145"/>
      <c r="AE28" s="145"/>
      <c r="AF28" s="145"/>
      <c r="AG28" s="145"/>
      <c r="AH28" s="145"/>
      <c r="AI28" s="145"/>
      <c r="AJ28" s="145"/>
      <c r="AK28" s="145"/>
      <c r="AL28" s="145"/>
      <c r="AM28" s="605"/>
      <c r="AN28" s="606"/>
      <c r="AO28" s="606"/>
      <c r="AP28" s="606"/>
      <c r="AQ28" s="606"/>
      <c r="AR28" s="606"/>
      <c r="AS28" s="606"/>
      <c r="AT28" s="606"/>
      <c r="AU28" s="606"/>
      <c r="AV28" s="606"/>
      <c r="AW28" s="606"/>
      <c r="AX28" s="606"/>
      <c r="AY28" s="606"/>
      <c r="AZ28" s="606"/>
      <c r="BA28" s="606"/>
      <c r="BB28" s="606"/>
      <c r="BC28" s="607"/>
    </row>
    <row r="29" spans="1:55" ht="3.75" customHeight="1">
      <c r="A29" s="69"/>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U29" s="176"/>
      <c r="AV29" s="177"/>
      <c r="AW29" s="177"/>
      <c r="AX29" s="177"/>
      <c r="AY29" s="177"/>
      <c r="AZ29" s="177"/>
    </row>
    <row r="30" spans="1:55" ht="16.5" customHeight="1">
      <c r="A30" s="178"/>
      <c r="B30" s="179" t="s">
        <v>26</v>
      </c>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row>
    <row r="31" spans="1:55" ht="37.5" customHeight="1">
      <c r="A31" s="145"/>
      <c r="B31" s="180" t="s">
        <v>27</v>
      </c>
      <c r="C31" s="911" t="s">
        <v>2194</v>
      </c>
      <c r="D31" s="911"/>
      <c r="E31" s="911"/>
      <c r="F31" s="911"/>
      <c r="G31" s="911"/>
      <c r="H31" s="911"/>
      <c r="I31" s="911"/>
      <c r="J31" s="911"/>
      <c r="K31" s="911"/>
      <c r="L31" s="911"/>
      <c r="M31" s="911"/>
      <c r="N31" s="911"/>
      <c r="O31" s="911"/>
      <c r="P31" s="911"/>
      <c r="Q31" s="911"/>
      <c r="R31" s="911"/>
      <c r="S31" s="911"/>
      <c r="T31" s="911"/>
      <c r="U31" s="911"/>
      <c r="V31" s="911"/>
      <c r="W31" s="911"/>
      <c r="X31" s="911"/>
      <c r="Y31" s="911"/>
      <c r="Z31" s="911"/>
      <c r="AA31" s="911"/>
      <c r="AB31" s="911"/>
      <c r="AC31" s="911"/>
      <c r="AD31" s="911"/>
      <c r="AE31" s="911"/>
      <c r="AF31" s="911"/>
      <c r="AG31" s="911"/>
      <c r="AH31" s="911"/>
      <c r="AI31" s="911"/>
      <c r="AJ31" s="911"/>
      <c r="AK31" s="911"/>
      <c r="AL31" s="145"/>
    </row>
    <row r="32" spans="1:55" ht="48" customHeight="1">
      <c r="A32" s="145"/>
      <c r="B32" s="180" t="s">
        <v>27</v>
      </c>
      <c r="C32" s="911" t="s">
        <v>2205</v>
      </c>
      <c r="D32" s="911"/>
      <c r="E32" s="911"/>
      <c r="F32" s="911"/>
      <c r="G32" s="911"/>
      <c r="H32" s="911"/>
      <c r="I32" s="911"/>
      <c r="J32" s="911"/>
      <c r="K32" s="911"/>
      <c r="L32" s="911"/>
      <c r="M32" s="911"/>
      <c r="N32" s="911"/>
      <c r="O32" s="911"/>
      <c r="P32" s="911"/>
      <c r="Q32" s="911"/>
      <c r="R32" s="911"/>
      <c r="S32" s="911"/>
      <c r="T32" s="911"/>
      <c r="U32" s="911"/>
      <c r="V32" s="911"/>
      <c r="W32" s="911"/>
      <c r="X32" s="911"/>
      <c r="Y32" s="911"/>
      <c r="Z32" s="911"/>
      <c r="AA32" s="911"/>
      <c r="AB32" s="911"/>
      <c r="AC32" s="911"/>
      <c r="AD32" s="911"/>
      <c r="AE32" s="911"/>
      <c r="AF32" s="911"/>
      <c r="AG32" s="911"/>
      <c r="AH32" s="911"/>
      <c r="AI32" s="911"/>
      <c r="AJ32" s="911"/>
      <c r="AK32" s="911"/>
      <c r="AL32" s="145"/>
    </row>
    <row r="33" spans="1:55" ht="24.75" customHeight="1">
      <c r="A33" s="145"/>
      <c r="B33" s="180" t="s">
        <v>27</v>
      </c>
      <c r="C33" s="911" t="s">
        <v>2206</v>
      </c>
      <c r="D33" s="911"/>
      <c r="E33" s="911"/>
      <c r="F33" s="911"/>
      <c r="G33" s="911"/>
      <c r="H33" s="911"/>
      <c r="I33" s="911"/>
      <c r="J33" s="911"/>
      <c r="K33" s="911"/>
      <c r="L33" s="911"/>
      <c r="M33" s="911"/>
      <c r="N33" s="911"/>
      <c r="O33" s="911"/>
      <c r="P33" s="911"/>
      <c r="Q33" s="911"/>
      <c r="R33" s="911"/>
      <c r="S33" s="911"/>
      <c r="T33" s="911"/>
      <c r="U33" s="911"/>
      <c r="V33" s="911"/>
      <c r="W33" s="911"/>
      <c r="X33" s="911"/>
      <c r="Y33" s="911"/>
      <c r="Z33" s="911"/>
      <c r="AA33" s="911"/>
      <c r="AB33" s="911"/>
      <c r="AC33" s="911"/>
      <c r="AD33" s="911"/>
      <c r="AE33" s="911"/>
      <c r="AF33" s="911"/>
      <c r="AG33" s="911"/>
      <c r="AH33" s="911"/>
      <c r="AI33" s="911"/>
      <c r="AJ33" s="911"/>
      <c r="AK33" s="911"/>
      <c r="AL33" s="145"/>
    </row>
    <row r="34" spans="1:55" ht="35.25" customHeight="1">
      <c r="A34" s="145"/>
      <c r="B34" s="180" t="s">
        <v>27</v>
      </c>
      <c r="C34" s="911" t="s">
        <v>2207</v>
      </c>
      <c r="D34" s="911"/>
      <c r="E34" s="911"/>
      <c r="F34" s="911"/>
      <c r="G34" s="911"/>
      <c r="H34" s="911"/>
      <c r="I34" s="911"/>
      <c r="J34" s="911"/>
      <c r="K34" s="911"/>
      <c r="L34" s="911"/>
      <c r="M34" s="911"/>
      <c r="N34" s="911"/>
      <c r="O34" s="911"/>
      <c r="P34" s="911"/>
      <c r="Q34" s="911"/>
      <c r="R34" s="911"/>
      <c r="S34" s="911"/>
      <c r="T34" s="911"/>
      <c r="U34" s="911"/>
      <c r="V34" s="911"/>
      <c r="W34" s="911"/>
      <c r="X34" s="911"/>
      <c r="Y34" s="911"/>
      <c r="Z34" s="911"/>
      <c r="AA34" s="911"/>
      <c r="AB34" s="911"/>
      <c r="AC34" s="911"/>
      <c r="AD34" s="911"/>
      <c r="AE34" s="911"/>
      <c r="AF34" s="911"/>
      <c r="AG34" s="911"/>
      <c r="AH34" s="911"/>
      <c r="AI34" s="911"/>
      <c r="AJ34" s="911"/>
      <c r="AK34" s="911"/>
      <c r="AL34" s="145"/>
    </row>
    <row r="35" spans="1:55" ht="6.75" customHeight="1">
      <c r="A35" s="145"/>
      <c r="B35" s="181"/>
      <c r="C35" s="179"/>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row>
    <row r="36" spans="1:55" ht="18" customHeight="1" thickBot="1">
      <c r="A36" s="145"/>
      <c r="B36" s="162" t="s">
        <v>2008</v>
      </c>
      <c r="C36" s="163"/>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145"/>
      <c r="AM36" s="66" t="b">
        <v>0</v>
      </c>
      <c r="BA36" s="182"/>
    </row>
    <row r="37" spans="1:55" ht="18.75" customHeight="1" thickBot="1">
      <c r="A37" s="145"/>
      <c r="B37" s="905" t="b">
        <v>1</v>
      </c>
      <c r="C37" s="906"/>
      <c r="D37" s="805" t="s">
        <v>47</v>
      </c>
      <c r="E37" s="907"/>
      <c r="F37" s="907"/>
      <c r="G37" s="907"/>
      <c r="H37" s="907"/>
      <c r="I37" s="907"/>
      <c r="J37" s="907"/>
      <c r="K37" s="907"/>
      <c r="L37" s="907"/>
      <c r="M37" s="907"/>
      <c r="N37" s="907"/>
      <c r="O37" s="907"/>
      <c r="P37" s="907"/>
      <c r="Q37" s="907"/>
      <c r="R37" s="907"/>
      <c r="S37" s="907"/>
      <c r="T37" s="907"/>
      <c r="U37" s="907"/>
      <c r="V37" s="907"/>
      <c r="W37" s="907"/>
      <c r="X37" s="907"/>
      <c r="Y37" s="907"/>
      <c r="Z37" s="907"/>
      <c r="AA37" s="69" t="s">
        <v>38</v>
      </c>
      <c r="AB37" s="172" t="str">
        <f>IFERROR(IF(AM36=TRUE,"○","×"),"")</f>
        <v>×</v>
      </c>
      <c r="AC37" s="69"/>
      <c r="AD37" s="69"/>
      <c r="AE37" s="69"/>
      <c r="AF37" s="69"/>
      <c r="AG37" s="69"/>
      <c r="AH37" s="69"/>
      <c r="AI37" s="69"/>
      <c r="AJ37" s="69"/>
      <c r="AK37" s="69"/>
      <c r="AL37" s="145"/>
      <c r="AM37" s="522" t="s">
        <v>48</v>
      </c>
      <c r="AN37" s="523"/>
      <c r="AO37" s="523"/>
      <c r="AP37" s="523"/>
      <c r="AQ37" s="523"/>
      <c r="AR37" s="523"/>
      <c r="AS37" s="523"/>
      <c r="AT37" s="523"/>
      <c r="AU37" s="523"/>
      <c r="AV37" s="523"/>
      <c r="AW37" s="523"/>
      <c r="AX37" s="523"/>
      <c r="AY37" s="523"/>
      <c r="AZ37" s="523"/>
      <c r="BA37" s="523"/>
      <c r="BB37" s="523"/>
      <c r="BC37" s="524"/>
    </row>
    <row r="38" spans="1:55" ht="3.75" customHeight="1">
      <c r="A38" s="145"/>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145"/>
      <c r="AM38" s="183"/>
      <c r="AN38" s="183"/>
      <c r="AO38" s="183"/>
      <c r="AP38" s="183"/>
      <c r="AQ38" s="183"/>
      <c r="AR38" s="183"/>
      <c r="AS38" s="183"/>
      <c r="AT38" s="183"/>
      <c r="AU38" s="183"/>
      <c r="AV38" s="183"/>
      <c r="AW38" s="183"/>
      <c r="AX38" s="183"/>
      <c r="AY38" s="183"/>
      <c r="AZ38" s="183"/>
      <c r="BA38" s="183"/>
      <c r="BB38" s="183"/>
      <c r="BC38" s="183"/>
    </row>
    <row r="39" spans="1:55" ht="11.25" customHeight="1">
      <c r="A39" s="145"/>
      <c r="B39" s="179" t="s">
        <v>26</v>
      </c>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145"/>
      <c r="AM39" s="183"/>
      <c r="AN39" s="183"/>
      <c r="AO39" s="183"/>
      <c r="AP39" s="183"/>
      <c r="AQ39" s="183"/>
      <c r="AR39" s="183"/>
      <c r="AS39" s="183"/>
      <c r="AT39" s="183"/>
      <c r="AU39" s="183"/>
      <c r="AV39" s="183"/>
      <c r="AW39" s="183"/>
      <c r="AX39" s="183"/>
      <c r="AY39" s="183"/>
      <c r="AZ39" s="183"/>
      <c r="BA39" s="183"/>
      <c r="BB39" s="183"/>
      <c r="BC39" s="183"/>
    </row>
    <row r="40" spans="1:55" ht="45.75" customHeight="1">
      <c r="A40" s="145"/>
      <c r="B40" s="180" t="s">
        <v>27</v>
      </c>
      <c r="C40" s="806" t="s">
        <v>2078</v>
      </c>
      <c r="D40" s="806"/>
      <c r="E40" s="806"/>
      <c r="F40" s="806"/>
      <c r="G40" s="806"/>
      <c r="H40" s="806"/>
      <c r="I40" s="806"/>
      <c r="J40" s="806"/>
      <c r="K40" s="806"/>
      <c r="L40" s="806"/>
      <c r="M40" s="806"/>
      <c r="N40" s="806"/>
      <c r="O40" s="806"/>
      <c r="P40" s="806"/>
      <c r="Q40" s="806"/>
      <c r="R40" s="806"/>
      <c r="S40" s="806"/>
      <c r="T40" s="806"/>
      <c r="U40" s="806"/>
      <c r="V40" s="806"/>
      <c r="W40" s="806"/>
      <c r="X40" s="806"/>
      <c r="Y40" s="806"/>
      <c r="Z40" s="806"/>
      <c r="AA40" s="806"/>
      <c r="AB40" s="806"/>
      <c r="AC40" s="806"/>
      <c r="AD40" s="806"/>
      <c r="AE40" s="806"/>
      <c r="AF40" s="806"/>
      <c r="AG40" s="806"/>
      <c r="AH40" s="806"/>
      <c r="AI40" s="806"/>
      <c r="AJ40" s="806"/>
      <c r="AK40" s="806"/>
      <c r="AL40" s="145"/>
    </row>
    <row r="41" spans="1:55" ht="24.75" customHeight="1" thickBot="1">
      <c r="A41" s="145"/>
      <c r="B41" s="180" t="s">
        <v>27</v>
      </c>
      <c r="C41" s="806" t="s">
        <v>49</v>
      </c>
      <c r="D41" s="806"/>
      <c r="E41" s="806"/>
      <c r="F41" s="806"/>
      <c r="G41" s="806"/>
      <c r="H41" s="806"/>
      <c r="I41" s="806"/>
      <c r="J41" s="806"/>
      <c r="K41" s="806"/>
      <c r="L41" s="806"/>
      <c r="M41" s="806"/>
      <c r="N41" s="806"/>
      <c r="O41" s="806"/>
      <c r="P41" s="806"/>
      <c r="Q41" s="806"/>
      <c r="R41" s="806"/>
      <c r="S41" s="806"/>
      <c r="T41" s="806"/>
      <c r="U41" s="806"/>
      <c r="V41" s="806"/>
      <c r="W41" s="806"/>
      <c r="X41" s="806"/>
      <c r="Y41" s="806"/>
      <c r="Z41" s="806"/>
      <c r="AA41" s="806"/>
      <c r="AB41" s="806"/>
      <c r="AC41" s="806"/>
      <c r="AD41" s="806"/>
      <c r="AE41" s="806"/>
      <c r="AF41" s="806"/>
      <c r="AG41" s="806"/>
      <c r="AH41" s="806"/>
      <c r="AI41" s="806"/>
      <c r="AJ41" s="806"/>
      <c r="AK41" s="806"/>
      <c r="AL41" s="145"/>
    </row>
    <row r="42" spans="1:55" ht="22.5" customHeight="1" thickBot="1">
      <c r="A42" s="145"/>
      <c r="B42" s="184" t="s">
        <v>50</v>
      </c>
      <c r="C42" s="178"/>
      <c r="D42" s="178"/>
      <c r="E42" s="178"/>
      <c r="F42" s="178"/>
      <c r="G42" s="178"/>
      <c r="H42" s="178"/>
      <c r="I42" s="178"/>
      <c r="J42" s="178"/>
      <c r="K42" s="178"/>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172" t="str">
        <f>IFERROR(IF(AND(AND(Q43&lt;&gt;"",T43&lt;&gt;"",AA43&lt;&gt;"",AD43&lt;&gt;""),OR(AM50=TRUE,AM51=TRUE,AM52=TRUE,AM53=TRUE,AND(AM54=TRUE,AE44&lt;&gt;"")),OR(AR49=TRUE,AR50=TRUE,AND(AR51=TRUE,Y46&lt;&gt;"")),AND(F48&lt;&gt;"",P54&lt;&gt;"",S54&lt;&gt;""),OR(AR52=TRUE,AR53=TRUE),OR(AR54=TRUE,N55&lt;&gt;"")),"○","×"),"")</f>
        <v>×</v>
      </c>
      <c r="AL42" s="145"/>
      <c r="AM42" s="616" t="s">
        <v>2149</v>
      </c>
      <c r="AN42" s="523"/>
      <c r="AO42" s="523"/>
      <c r="AP42" s="523"/>
      <c r="AQ42" s="523"/>
      <c r="AR42" s="523"/>
      <c r="AS42" s="523"/>
      <c r="AT42" s="523"/>
      <c r="AU42" s="523"/>
      <c r="AV42" s="523"/>
      <c r="AW42" s="523"/>
      <c r="AX42" s="523"/>
      <c r="AY42" s="523"/>
      <c r="AZ42" s="523"/>
      <c r="BA42" s="523"/>
      <c r="BB42" s="523"/>
      <c r="BC42" s="524"/>
    </row>
    <row r="43" spans="1:55" ht="21.75" customHeight="1" thickBot="1">
      <c r="A43" s="145"/>
      <c r="B43" s="895" t="s">
        <v>51</v>
      </c>
      <c r="C43" s="896"/>
      <c r="D43" s="896"/>
      <c r="E43" s="896"/>
      <c r="F43" s="896"/>
      <c r="G43" s="896"/>
      <c r="H43" s="896"/>
      <c r="I43" s="896"/>
      <c r="J43" s="896"/>
      <c r="K43" s="896"/>
      <c r="L43" s="896"/>
      <c r="M43" s="896"/>
      <c r="N43" s="897"/>
      <c r="O43" s="898" t="s">
        <v>52</v>
      </c>
      <c r="P43" s="899"/>
      <c r="Q43" s="900"/>
      <c r="R43" s="900"/>
      <c r="S43" s="185" t="s">
        <v>53</v>
      </c>
      <c r="T43" s="901"/>
      <c r="U43" s="902"/>
      <c r="V43" s="186" t="s">
        <v>54</v>
      </c>
      <c r="W43" s="903" t="s">
        <v>55</v>
      </c>
      <c r="X43" s="903"/>
      <c r="Y43" s="903" t="s">
        <v>52</v>
      </c>
      <c r="Z43" s="904"/>
      <c r="AA43" s="901"/>
      <c r="AB43" s="902"/>
      <c r="AC43" s="187" t="s">
        <v>53</v>
      </c>
      <c r="AD43" s="901"/>
      <c r="AE43" s="902"/>
      <c r="AF43" s="186" t="s">
        <v>54</v>
      </c>
      <c r="AG43" s="186" t="s">
        <v>56</v>
      </c>
      <c r="AH43" s="186" t="str">
        <f>IF(Q43&gt;=1,(AA43*12+AD43)-(Q43*12+T43)+1,"")</f>
        <v/>
      </c>
      <c r="AI43" s="903" t="s">
        <v>57</v>
      </c>
      <c r="AJ43" s="903"/>
      <c r="AK43" s="188" t="s">
        <v>58</v>
      </c>
      <c r="AL43" s="145"/>
      <c r="AM43" s="177"/>
      <c r="BB43" s="182"/>
    </row>
    <row r="44" spans="1:55" s="154" customFormat="1" ht="25.5" customHeight="1" thickBot="1">
      <c r="A44" s="153"/>
      <c r="B44" s="885" t="s">
        <v>59</v>
      </c>
      <c r="C44" s="886"/>
      <c r="D44" s="886"/>
      <c r="E44" s="886"/>
      <c r="F44" s="189" t="b">
        <v>1</v>
      </c>
      <c r="G44" s="887" t="s">
        <v>60</v>
      </c>
      <c r="H44" s="888"/>
      <c r="I44" s="889"/>
      <c r="J44" s="190" t="b">
        <v>0</v>
      </c>
      <c r="K44" s="887" t="s">
        <v>61</v>
      </c>
      <c r="L44" s="888"/>
      <c r="M44" s="888"/>
      <c r="N44" s="888"/>
      <c r="O44" s="668"/>
      <c r="P44" s="191" t="b">
        <v>0</v>
      </c>
      <c r="Q44" s="890" t="s">
        <v>62</v>
      </c>
      <c r="R44" s="891"/>
      <c r="S44" s="891"/>
      <c r="T44" s="891"/>
      <c r="U44" s="891"/>
      <c r="V44" s="892"/>
      <c r="W44" s="191"/>
      <c r="X44" s="890" t="s">
        <v>63</v>
      </c>
      <c r="Y44" s="891"/>
      <c r="Z44" s="892"/>
      <c r="AA44" s="191" t="b">
        <v>1</v>
      </c>
      <c r="AB44" s="893" t="s">
        <v>64</v>
      </c>
      <c r="AC44" s="894"/>
      <c r="AD44" s="192" t="s">
        <v>6</v>
      </c>
      <c r="AE44" s="868"/>
      <c r="AF44" s="868"/>
      <c r="AG44" s="868"/>
      <c r="AH44" s="868"/>
      <c r="AI44" s="868"/>
      <c r="AJ44" s="725" t="s">
        <v>65</v>
      </c>
      <c r="AK44" s="869"/>
      <c r="AL44" s="153"/>
      <c r="AM44" s="616" t="s">
        <v>2009</v>
      </c>
      <c r="AN44" s="523"/>
      <c r="AO44" s="523"/>
      <c r="AP44" s="523"/>
      <c r="AQ44" s="523"/>
      <c r="AR44" s="523"/>
      <c r="AS44" s="523"/>
      <c r="AT44" s="523"/>
      <c r="AU44" s="523"/>
      <c r="AV44" s="523"/>
      <c r="AW44" s="523"/>
      <c r="AX44" s="523"/>
      <c r="AY44" s="523"/>
      <c r="AZ44" s="523"/>
      <c r="BA44" s="523"/>
      <c r="BB44" s="523"/>
      <c r="BC44" s="524"/>
    </row>
    <row r="45" spans="1:55" s="154" customFormat="1" ht="18.75" customHeight="1" thickBot="1">
      <c r="A45" s="153"/>
      <c r="B45" s="863" t="s">
        <v>66</v>
      </c>
      <c r="C45" s="864"/>
      <c r="D45" s="864"/>
      <c r="E45" s="864"/>
      <c r="F45" s="193" t="s">
        <v>67</v>
      </c>
      <c r="G45" s="194"/>
      <c r="H45" s="195"/>
      <c r="I45" s="195"/>
      <c r="J45" s="163"/>
      <c r="K45" s="195"/>
      <c r="L45" s="195"/>
      <c r="M45" s="195"/>
      <c r="N45" s="195"/>
      <c r="O45" s="195"/>
      <c r="P45" s="196"/>
      <c r="Q45" s="195"/>
      <c r="R45" s="195"/>
      <c r="S45" s="195"/>
      <c r="T45" s="195"/>
      <c r="U45" s="195"/>
      <c r="V45" s="195"/>
      <c r="W45" s="196"/>
      <c r="X45" s="195"/>
      <c r="Y45" s="195"/>
      <c r="Z45" s="163"/>
      <c r="AA45" s="163"/>
      <c r="AB45" s="195"/>
      <c r="AC45" s="195"/>
      <c r="AD45" s="195"/>
      <c r="AE45" s="195"/>
      <c r="AF45" s="195"/>
      <c r="AG45" s="195"/>
      <c r="AH45" s="195"/>
      <c r="AI45" s="195"/>
      <c r="AJ45" s="195"/>
      <c r="AK45" s="197"/>
      <c r="AL45" s="153"/>
    </row>
    <row r="46" spans="1:55" s="154" customFormat="1" ht="15" customHeight="1">
      <c r="A46" s="153"/>
      <c r="B46" s="865"/>
      <c r="C46" s="730"/>
      <c r="D46" s="730"/>
      <c r="E46" s="730"/>
      <c r="F46" s="198" t="b">
        <v>1</v>
      </c>
      <c r="G46" s="199" t="s">
        <v>2079</v>
      </c>
      <c r="H46" s="163"/>
      <c r="I46" s="163"/>
      <c r="J46" s="163"/>
      <c r="K46" s="163"/>
      <c r="L46" s="163"/>
      <c r="M46" s="200" t="b">
        <v>1</v>
      </c>
      <c r="N46" s="199" t="s">
        <v>2080</v>
      </c>
      <c r="O46" s="163"/>
      <c r="P46" s="163"/>
      <c r="Q46" s="196"/>
      <c r="R46" s="196"/>
      <c r="S46" s="199"/>
      <c r="T46" s="200" t="b">
        <v>1</v>
      </c>
      <c r="U46" s="199" t="s">
        <v>64</v>
      </c>
      <c r="V46" s="196"/>
      <c r="W46" s="163"/>
      <c r="X46" s="199" t="s">
        <v>68</v>
      </c>
      <c r="Y46" s="870"/>
      <c r="Z46" s="870"/>
      <c r="AA46" s="870"/>
      <c r="AB46" s="870"/>
      <c r="AC46" s="870"/>
      <c r="AD46" s="870"/>
      <c r="AE46" s="870"/>
      <c r="AF46" s="870"/>
      <c r="AG46" s="870"/>
      <c r="AH46" s="870"/>
      <c r="AI46" s="870"/>
      <c r="AJ46" s="870"/>
      <c r="AK46" s="201" t="s">
        <v>69</v>
      </c>
      <c r="AL46" s="153"/>
      <c r="AM46" s="602" t="s">
        <v>2009</v>
      </c>
      <c r="AN46" s="871"/>
      <c r="AO46" s="871"/>
      <c r="AP46" s="871"/>
      <c r="AQ46" s="871"/>
      <c r="AR46" s="871"/>
      <c r="AS46" s="871"/>
      <c r="AT46" s="871"/>
      <c r="AU46" s="871"/>
      <c r="AV46" s="871"/>
      <c r="AW46" s="871"/>
      <c r="AX46" s="871"/>
      <c r="AY46" s="871"/>
      <c r="AZ46" s="871"/>
      <c r="BA46" s="871"/>
      <c r="BB46" s="871"/>
      <c r="BC46" s="872"/>
    </row>
    <row r="47" spans="1:55" s="154" customFormat="1" ht="19.5" customHeight="1" thickBot="1">
      <c r="A47" s="153"/>
      <c r="B47" s="865"/>
      <c r="C47" s="730"/>
      <c r="D47" s="730"/>
      <c r="E47" s="730"/>
      <c r="F47" s="202" t="s">
        <v>70</v>
      </c>
      <c r="G47" s="199"/>
      <c r="H47" s="163"/>
      <c r="I47" s="163"/>
      <c r="J47" s="163"/>
      <c r="K47" s="163"/>
      <c r="L47" s="163"/>
      <c r="M47" s="163"/>
      <c r="N47" s="163"/>
      <c r="O47" s="196"/>
      <c r="P47" s="196"/>
      <c r="Q47" s="199"/>
      <c r="R47" s="199"/>
      <c r="S47" s="199"/>
      <c r="T47" s="203"/>
      <c r="U47" s="203"/>
      <c r="V47" s="203"/>
      <c r="W47" s="203"/>
      <c r="X47" s="203"/>
      <c r="Z47" s="203"/>
      <c r="AA47" s="203"/>
      <c r="AB47" s="203"/>
      <c r="AC47" s="203"/>
      <c r="AD47" s="203"/>
      <c r="AE47" s="203"/>
      <c r="AF47" s="203"/>
      <c r="AG47" s="203"/>
      <c r="AH47" s="203"/>
      <c r="AI47" s="203"/>
      <c r="AJ47" s="203"/>
      <c r="AK47" s="201"/>
      <c r="AL47" s="153"/>
      <c r="AM47" s="873"/>
      <c r="AN47" s="874"/>
      <c r="AO47" s="874"/>
      <c r="AP47" s="874"/>
      <c r="AQ47" s="874"/>
      <c r="AR47" s="874"/>
      <c r="AS47" s="874"/>
      <c r="AT47" s="874"/>
      <c r="AU47" s="874"/>
      <c r="AV47" s="874"/>
      <c r="AW47" s="874"/>
      <c r="AX47" s="874"/>
      <c r="AY47" s="874"/>
      <c r="AZ47" s="874"/>
      <c r="BA47" s="874"/>
      <c r="BB47" s="874"/>
      <c r="BC47" s="875"/>
    </row>
    <row r="48" spans="1:55" s="154" customFormat="1" ht="20.25" customHeight="1">
      <c r="A48" s="153"/>
      <c r="B48" s="865"/>
      <c r="C48" s="730"/>
      <c r="D48" s="730"/>
      <c r="E48" s="730"/>
      <c r="F48" s="876"/>
      <c r="G48" s="877"/>
      <c r="H48" s="877"/>
      <c r="I48" s="877"/>
      <c r="J48" s="877"/>
      <c r="K48" s="877"/>
      <c r="L48" s="877"/>
      <c r="M48" s="877"/>
      <c r="N48" s="877"/>
      <c r="O48" s="877"/>
      <c r="P48" s="877"/>
      <c r="Q48" s="877"/>
      <c r="R48" s="877"/>
      <c r="S48" s="877"/>
      <c r="T48" s="877"/>
      <c r="U48" s="877"/>
      <c r="V48" s="877"/>
      <c r="W48" s="877"/>
      <c r="X48" s="877"/>
      <c r="Y48" s="877"/>
      <c r="Z48" s="877"/>
      <c r="AA48" s="877"/>
      <c r="AB48" s="877"/>
      <c r="AC48" s="877"/>
      <c r="AD48" s="877"/>
      <c r="AE48" s="877"/>
      <c r="AF48" s="877"/>
      <c r="AG48" s="877"/>
      <c r="AH48" s="877"/>
      <c r="AI48" s="877"/>
      <c r="AJ48" s="877"/>
      <c r="AK48" s="878"/>
      <c r="AL48" s="153"/>
    </row>
    <row r="49" spans="1:59" s="154" customFormat="1" ht="18" customHeight="1">
      <c r="A49" s="153"/>
      <c r="B49" s="865"/>
      <c r="C49" s="730"/>
      <c r="D49" s="730"/>
      <c r="E49" s="730"/>
      <c r="F49" s="879"/>
      <c r="G49" s="880"/>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1"/>
      <c r="AL49" s="153"/>
      <c r="AM49" s="204" t="s">
        <v>2081</v>
      </c>
      <c r="AR49" s="66" t="b">
        <v>0</v>
      </c>
      <c r="AS49" s="704" t="s">
        <v>2079</v>
      </c>
      <c r="AT49" s="704"/>
    </row>
    <row r="50" spans="1:59" s="154" customFormat="1" ht="18" customHeight="1">
      <c r="A50" s="153"/>
      <c r="B50" s="865"/>
      <c r="C50" s="730"/>
      <c r="D50" s="730"/>
      <c r="E50" s="730"/>
      <c r="F50" s="879"/>
      <c r="G50" s="880"/>
      <c r="H50" s="880"/>
      <c r="I50" s="880"/>
      <c r="J50" s="880"/>
      <c r="K50" s="880"/>
      <c r="L50" s="880"/>
      <c r="M50" s="880"/>
      <c r="N50" s="880"/>
      <c r="O50" s="880"/>
      <c r="P50" s="880"/>
      <c r="Q50" s="880"/>
      <c r="R50" s="880"/>
      <c r="S50" s="880"/>
      <c r="T50" s="880"/>
      <c r="U50" s="880"/>
      <c r="V50" s="880"/>
      <c r="W50" s="880"/>
      <c r="X50" s="880"/>
      <c r="Y50" s="880"/>
      <c r="Z50" s="880"/>
      <c r="AA50" s="880"/>
      <c r="AB50" s="880"/>
      <c r="AC50" s="880"/>
      <c r="AD50" s="880"/>
      <c r="AE50" s="880"/>
      <c r="AF50" s="880"/>
      <c r="AG50" s="880"/>
      <c r="AH50" s="880"/>
      <c r="AI50" s="880"/>
      <c r="AJ50" s="880"/>
      <c r="AK50" s="881"/>
      <c r="AL50" s="153"/>
      <c r="AM50" s="66" t="b">
        <v>0</v>
      </c>
      <c r="AN50" s="704" t="s">
        <v>2082</v>
      </c>
      <c r="AO50" s="704"/>
      <c r="AP50" s="704"/>
      <c r="AR50" s="66" t="b">
        <v>0</v>
      </c>
      <c r="AS50" s="704" t="s">
        <v>2080</v>
      </c>
      <c r="AT50" s="704"/>
    </row>
    <row r="51" spans="1:59" s="154" customFormat="1" ht="18" customHeight="1">
      <c r="A51" s="153"/>
      <c r="B51" s="865"/>
      <c r="C51" s="730"/>
      <c r="D51" s="730"/>
      <c r="E51" s="730"/>
      <c r="F51" s="879"/>
      <c r="G51" s="880"/>
      <c r="H51" s="880"/>
      <c r="I51" s="880"/>
      <c r="J51" s="880"/>
      <c r="K51" s="880"/>
      <c r="L51" s="880"/>
      <c r="M51" s="880"/>
      <c r="N51" s="880"/>
      <c r="O51" s="880"/>
      <c r="P51" s="880"/>
      <c r="Q51" s="880"/>
      <c r="R51" s="880"/>
      <c r="S51" s="880"/>
      <c r="T51" s="880"/>
      <c r="U51" s="880"/>
      <c r="V51" s="880"/>
      <c r="W51" s="880"/>
      <c r="X51" s="880"/>
      <c r="Y51" s="880"/>
      <c r="Z51" s="880"/>
      <c r="AA51" s="880"/>
      <c r="AB51" s="880"/>
      <c r="AC51" s="880"/>
      <c r="AD51" s="880"/>
      <c r="AE51" s="880"/>
      <c r="AF51" s="880"/>
      <c r="AG51" s="880"/>
      <c r="AH51" s="880"/>
      <c r="AI51" s="880"/>
      <c r="AJ51" s="880"/>
      <c r="AK51" s="881"/>
      <c r="AL51" s="153"/>
      <c r="AM51" s="66" t="b">
        <v>0</v>
      </c>
      <c r="AN51" s="704" t="s">
        <v>61</v>
      </c>
      <c r="AO51" s="704"/>
      <c r="AP51" s="704"/>
      <c r="AR51" s="66" t="b">
        <v>0</v>
      </c>
      <c r="AS51" s="704" t="s">
        <v>64</v>
      </c>
      <c r="AT51" s="704"/>
    </row>
    <row r="52" spans="1:59" s="154" customFormat="1" ht="18" customHeight="1">
      <c r="A52" s="153"/>
      <c r="B52" s="865"/>
      <c r="C52" s="730"/>
      <c r="D52" s="730"/>
      <c r="E52" s="730"/>
      <c r="F52" s="882"/>
      <c r="G52" s="883"/>
      <c r="H52" s="883"/>
      <c r="I52" s="883"/>
      <c r="J52" s="883"/>
      <c r="K52" s="883"/>
      <c r="L52" s="883"/>
      <c r="M52" s="883"/>
      <c r="N52" s="883"/>
      <c r="O52" s="883"/>
      <c r="P52" s="883"/>
      <c r="Q52" s="883"/>
      <c r="R52" s="883"/>
      <c r="S52" s="883"/>
      <c r="T52" s="883"/>
      <c r="U52" s="883"/>
      <c r="V52" s="883"/>
      <c r="W52" s="883"/>
      <c r="X52" s="883"/>
      <c r="Y52" s="883"/>
      <c r="Z52" s="883"/>
      <c r="AA52" s="883"/>
      <c r="AB52" s="883"/>
      <c r="AC52" s="883"/>
      <c r="AD52" s="883"/>
      <c r="AE52" s="883"/>
      <c r="AF52" s="883"/>
      <c r="AG52" s="883"/>
      <c r="AH52" s="883"/>
      <c r="AI52" s="883"/>
      <c r="AJ52" s="883"/>
      <c r="AK52" s="884"/>
      <c r="AL52" s="153"/>
      <c r="AM52" s="66" t="b">
        <v>0</v>
      </c>
      <c r="AN52" s="704" t="s">
        <v>62</v>
      </c>
      <c r="AO52" s="704"/>
      <c r="AP52" s="704"/>
      <c r="AR52" s="66" t="b">
        <v>0</v>
      </c>
      <c r="AS52" s="704" t="s">
        <v>2083</v>
      </c>
      <c r="AT52" s="704"/>
    </row>
    <row r="53" spans="1:59" s="154" customFormat="1" ht="18.75" customHeight="1">
      <c r="A53" s="153"/>
      <c r="B53" s="865"/>
      <c r="C53" s="730"/>
      <c r="D53" s="730"/>
      <c r="E53" s="730"/>
      <c r="F53" s="205" t="s">
        <v>71</v>
      </c>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206"/>
      <c r="AL53" s="153"/>
      <c r="AM53" s="66" t="b">
        <v>0</v>
      </c>
      <c r="AN53" s="704" t="s">
        <v>63</v>
      </c>
      <c r="AO53" s="704"/>
      <c r="AP53" s="704"/>
      <c r="AQ53" s="1"/>
      <c r="AR53" s="66" t="b">
        <v>0</v>
      </c>
      <c r="AS53" s="704" t="s">
        <v>76</v>
      </c>
      <c r="AT53" s="704"/>
      <c r="AV53" s="1"/>
      <c r="AW53" s="1"/>
      <c r="AX53" s="1"/>
      <c r="AY53" s="1"/>
      <c r="AZ53" s="1"/>
      <c r="BG53" s="1"/>
    </row>
    <row r="54" spans="1:59" ht="18.75" customHeight="1">
      <c r="A54" s="145"/>
      <c r="B54" s="866"/>
      <c r="C54" s="867"/>
      <c r="D54" s="867"/>
      <c r="E54" s="867"/>
      <c r="F54" s="207" t="s">
        <v>72</v>
      </c>
      <c r="G54" s="208"/>
      <c r="H54" s="208"/>
      <c r="I54" s="208"/>
      <c r="J54" s="208"/>
      <c r="K54" s="208"/>
      <c r="L54" s="208"/>
      <c r="M54" s="842"/>
      <c r="N54" s="843"/>
      <c r="O54" s="843"/>
      <c r="P54" s="843"/>
      <c r="Q54" s="843"/>
      <c r="R54" s="203" t="s">
        <v>73</v>
      </c>
      <c r="S54" s="843"/>
      <c r="T54" s="843"/>
      <c r="U54" s="203" t="s">
        <v>74</v>
      </c>
      <c r="V54" s="203" t="s">
        <v>68</v>
      </c>
      <c r="W54" s="209"/>
      <c r="X54" s="210" t="s">
        <v>75</v>
      </c>
      <c r="Y54" s="203"/>
      <c r="Z54" s="203"/>
      <c r="AA54" s="209"/>
      <c r="AB54" s="210" t="s">
        <v>76</v>
      </c>
      <c r="AC54" s="203"/>
      <c r="AD54" s="203" t="s">
        <v>69</v>
      </c>
      <c r="AE54" s="211"/>
      <c r="AF54" s="211"/>
      <c r="AG54" s="211"/>
      <c r="AH54" s="211"/>
      <c r="AI54" s="211"/>
      <c r="AJ54" s="211"/>
      <c r="AK54" s="212"/>
      <c r="AL54" s="153"/>
      <c r="AM54" s="66" t="b">
        <v>0</v>
      </c>
      <c r="AN54" s="704" t="s">
        <v>64</v>
      </c>
      <c r="AO54" s="704"/>
      <c r="AP54" s="704"/>
      <c r="AR54" s="66" t="b">
        <v>0</v>
      </c>
      <c r="AS54" s="704" t="s">
        <v>2084</v>
      </c>
      <c r="AT54" s="704"/>
    </row>
    <row r="55" spans="1:59" ht="24.75" customHeight="1">
      <c r="A55" s="145"/>
      <c r="B55" s="844" t="s">
        <v>77</v>
      </c>
      <c r="C55" s="845"/>
      <c r="D55" s="845"/>
      <c r="E55" s="846"/>
      <c r="F55" s="850"/>
      <c r="G55" s="852" t="s">
        <v>78</v>
      </c>
      <c r="H55" s="853"/>
      <c r="I55" s="854"/>
      <c r="J55" s="852" t="s">
        <v>79</v>
      </c>
      <c r="K55" s="853"/>
      <c r="L55" s="853"/>
      <c r="M55" s="858"/>
      <c r="N55" s="859"/>
      <c r="O55" s="859"/>
      <c r="P55" s="859"/>
      <c r="Q55" s="859"/>
      <c r="R55" s="859"/>
      <c r="S55" s="859"/>
      <c r="T55" s="859"/>
      <c r="U55" s="859"/>
      <c r="V55" s="859"/>
      <c r="W55" s="859"/>
      <c r="X55" s="859"/>
      <c r="Y55" s="859"/>
      <c r="Z55" s="859"/>
      <c r="AA55" s="859"/>
      <c r="AB55" s="859"/>
      <c r="AC55" s="859"/>
      <c r="AD55" s="859"/>
      <c r="AE55" s="859"/>
      <c r="AF55" s="859"/>
      <c r="AG55" s="859"/>
      <c r="AH55" s="859"/>
      <c r="AI55" s="859"/>
      <c r="AJ55" s="859"/>
      <c r="AK55" s="860"/>
      <c r="AL55" s="211"/>
      <c r="AM55" s="154"/>
    </row>
    <row r="56" spans="1:59" ht="18.75" customHeight="1" thickBot="1">
      <c r="A56" s="145"/>
      <c r="B56" s="847"/>
      <c r="C56" s="848"/>
      <c r="D56" s="848"/>
      <c r="E56" s="849"/>
      <c r="F56" s="851"/>
      <c r="G56" s="855"/>
      <c r="H56" s="856"/>
      <c r="I56" s="857"/>
      <c r="J56" s="855"/>
      <c r="K56" s="856"/>
      <c r="L56" s="856"/>
      <c r="M56" s="857"/>
      <c r="N56" s="861"/>
      <c r="O56" s="861"/>
      <c r="P56" s="861"/>
      <c r="Q56" s="861"/>
      <c r="R56" s="861"/>
      <c r="S56" s="861"/>
      <c r="T56" s="861"/>
      <c r="U56" s="861"/>
      <c r="V56" s="861"/>
      <c r="W56" s="861"/>
      <c r="X56" s="861"/>
      <c r="Y56" s="861"/>
      <c r="Z56" s="861"/>
      <c r="AA56" s="861"/>
      <c r="AB56" s="861"/>
      <c r="AC56" s="861"/>
      <c r="AD56" s="861"/>
      <c r="AE56" s="861"/>
      <c r="AF56" s="861"/>
      <c r="AG56" s="861"/>
      <c r="AH56" s="861"/>
      <c r="AI56" s="861"/>
      <c r="AJ56" s="861"/>
      <c r="AK56" s="862"/>
      <c r="AL56" s="211"/>
      <c r="BB56" s="182"/>
    </row>
    <row r="57" spans="1:59" ht="7.5" customHeight="1">
      <c r="A57" s="145"/>
      <c r="B57" s="213"/>
      <c r="C57" s="213"/>
      <c r="D57" s="213"/>
      <c r="E57" s="213"/>
      <c r="F57" s="210"/>
      <c r="G57" s="211"/>
      <c r="H57" s="211"/>
      <c r="I57" s="211"/>
      <c r="J57" s="211"/>
      <c r="K57" s="211"/>
      <c r="L57" s="211"/>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153"/>
      <c r="AM57" s="154"/>
      <c r="BA57" s="182"/>
    </row>
    <row r="58" spans="1:59" ht="21" customHeight="1">
      <c r="A58" s="145"/>
      <c r="B58" s="826" t="s">
        <v>2232</v>
      </c>
      <c r="C58" s="826"/>
      <c r="D58" s="826"/>
      <c r="E58" s="826"/>
      <c r="F58" s="826"/>
      <c r="G58" s="826"/>
      <c r="H58" s="826"/>
      <c r="I58" s="826"/>
      <c r="J58" s="826"/>
      <c r="K58" s="826"/>
      <c r="L58" s="826"/>
      <c r="M58" s="826"/>
      <c r="N58" s="826"/>
      <c r="O58" s="826"/>
      <c r="P58" s="826"/>
      <c r="Q58" s="826"/>
      <c r="R58" s="826"/>
      <c r="S58" s="826"/>
      <c r="T58" s="826"/>
      <c r="U58" s="826"/>
      <c r="V58" s="826"/>
      <c r="W58" s="826"/>
      <c r="X58" s="826"/>
      <c r="Y58" s="826"/>
      <c r="Z58" s="826"/>
      <c r="AA58" s="826"/>
      <c r="AB58" s="826"/>
      <c r="AC58" s="826"/>
      <c r="AD58" s="826"/>
      <c r="AE58" s="826"/>
      <c r="AF58" s="826"/>
      <c r="AG58" s="826"/>
      <c r="AH58" s="826"/>
      <c r="AI58" s="826"/>
      <c r="AJ58" s="826"/>
      <c r="AK58" s="826"/>
      <c r="AL58" s="145"/>
    </row>
    <row r="59" spans="1:59" ht="33" customHeight="1" thickBot="1">
      <c r="A59" s="145"/>
      <c r="B59" s="827" t="s">
        <v>2085</v>
      </c>
      <c r="C59" s="827"/>
      <c r="D59" s="827"/>
      <c r="E59" s="827"/>
      <c r="F59" s="827"/>
      <c r="G59" s="827"/>
      <c r="H59" s="827"/>
      <c r="I59" s="827"/>
      <c r="J59" s="827"/>
      <c r="K59" s="827"/>
      <c r="L59" s="827"/>
      <c r="M59" s="827"/>
      <c r="N59" s="827"/>
      <c r="O59" s="827"/>
      <c r="P59" s="827"/>
      <c r="Q59" s="827"/>
      <c r="R59" s="827"/>
      <c r="S59" s="827"/>
      <c r="T59" s="827"/>
      <c r="U59" s="827"/>
      <c r="V59" s="827"/>
      <c r="W59" s="827"/>
      <c r="X59" s="827"/>
      <c r="Y59" s="827"/>
      <c r="Z59" s="827"/>
      <c r="AA59" s="827"/>
      <c r="AB59" s="827"/>
      <c r="AC59" s="827"/>
      <c r="AD59" s="827"/>
      <c r="AE59" s="827"/>
      <c r="AF59" s="827"/>
      <c r="AG59" s="827"/>
      <c r="AH59" s="827"/>
      <c r="AI59" s="827"/>
      <c r="AJ59" s="827"/>
      <c r="AK59" s="827"/>
      <c r="AL59" s="145"/>
      <c r="AS59" s="182"/>
    </row>
    <row r="60" spans="1:59" ht="18.75" customHeight="1">
      <c r="A60" s="145"/>
      <c r="B60" s="214" t="s">
        <v>32</v>
      </c>
      <c r="C60" s="828" t="s">
        <v>80</v>
      </c>
      <c r="D60" s="829"/>
      <c r="E60" s="829"/>
      <c r="F60" s="829"/>
      <c r="G60" s="829"/>
      <c r="H60" s="829"/>
      <c r="I60" s="829"/>
      <c r="J60" s="829"/>
      <c r="K60" s="829"/>
      <c r="L60" s="829"/>
      <c r="M60" s="829"/>
      <c r="N60" s="829"/>
      <c r="O60" s="829"/>
      <c r="P60" s="829"/>
      <c r="Q60" s="829"/>
      <c r="R60" s="829"/>
      <c r="S60" s="830"/>
      <c r="T60" s="831">
        <f>SUM('別紙様式6-2 事業所個票１:事業所個票10'!$BN$51)</f>
        <v>0</v>
      </c>
      <c r="U60" s="832"/>
      <c r="V60" s="832"/>
      <c r="W60" s="832"/>
      <c r="X60" s="832"/>
      <c r="Y60" s="833"/>
      <c r="Z60" s="174" t="s">
        <v>31</v>
      </c>
      <c r="AA60" s="163" t="s">
        <v>38</v>
      </c>
      <c r="AB60" s="834" t="str">
        <f>IFERROR(IF(T61&gt;=T60,"○","×"),"")</f>
        <v>○</v>
      </c>
      <c r="AC60" s="215"/>
      <c r="AD60" s="216"/>
      <c r="AE60" s="216"/>
      <c r="AF60" s="216"/>
      <c r="AG60" s="216"/>
      <c r="AH60" s="216"/>
      <c r="AI60" s="216"/>
      <c r="AJ60" s="216"/>
      <c r="AK60" s="216"/>
      <c r="AL60" s="145"/>
      <c r="AM60" s="602" t="s">
        <v>2086</v>
      </c>
      <c r="AN60" s="603"/>
      <c r="AO60" s="603"/>
      <c r="AP60" s="603"/>
      <c r="AQ60" s="603"/>
      <c r="AR60" s="603"/>
      <c r="AS60" s="603"/>
      <c r="AT60" s="603"/>
      <c r="AU60" s="603"/>
      <c r="AV60" s="603"/>
      <c r="AW60" s="603"/>
      <c r="AX60" s="603"/>
      <c r="AY60" s="603"/>
      <c r="AZ60" s="603"/>
      <c r="BA60" s="603"/>
      <c r="BB60" s="603"/>
      <c r="BC60" s="604"/>
    </row>
    <row r="61" spans="1:59" ht="27" customHeight="1" thickBot="1">
      <c r="A61" s="145"/>
      <c r="B61" s="214" t="s">
        <v>39</v>
      </c>
      <c r="C61" s="836" t="s">
        <v>81</v>
      </c>
      <c r="D61" s="837"/>
      <c r="E61" s="837"/>
      <c r="F61" s="837"/>
      <c r="G61" s="837"/>
      <c r="H61" s="837"/>
      <c r="I61" s="837"/>
      <c r="J61" s="837"/>
      <c r="K61" s="837"/>
      <c r="L61" s="837"/>
      <c r="M61" s="837"/>
      <c r="N61" s="837"/>
      <c r="O61" s="837"/>
      <c r="P61" s="837"/>
      <c r="Q61" s="837"/>
      <c r="R61" s="837"/>
      <c r="S61" s="838"/>
      <c r="T61" s="839"/>
      <c r="U61" s="840"/>
      <c r="V61" s="840"/>
      <c r="W61" s="840"/>
      <c r="X61" s="840"/>
      <c r="Y61" s="841"/>
      <c r="Z61" s="165" t="s">
        <v>31</v>
      </c>
      <c r="AA61" s="163" t="s">
        <v>38</v>
      </c>
      <c r="AB61" s="835"/>
      <c r="AC61" s="215"/>
      <c r="AD61" s="216"/>
      <c r="AE61" s="216"/>
      <c r="AF61" s="216"/>
      <c r="AG61" s="216"/>
      <c r="AH61" s="216"/>
      <c r="AI61" s="216"/>
      <c r="AJ61" s="216"/>
      <c r="AK61" s="216"/>
      <c r="AL61" s="145"/>
      <c r="AM61" s="605"/>
      <c r="AN61" s="606"/>
      <c r="AO61" s="606"/>
      <c r="AP61" s="606"/>
      <c r="AQ61" s="606"/>
      <c r="AR61" s="606"/>
      <c r="AS61" s="606"/>
      <c r="AT61" s="606"/>
      <c r="AU61" s="606"/>
      <c r="AV61" s="606"/>
      <c r="AW61" s="606"/>
      <c r="AX61" s="606"/>
      <c r="AY61" s="606"/>
      <c r="AZ61" s="606"/>
      <c r="BA61" s="606"/>
      <c r="BB61" s="606"/>
      <c r="BC61" s="607"/>
    </row>
    <row r="62" spans="1:59" ht="3.75" customHeight="1">
      <c r="A62" s="145"/>
      <c r="B62" s="179"/>
      <c r="C62" s="217"/>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218"/>
      <c r="AN62" s="218"/>
      <c r="AO62" s="218"/>
      <c r="AP62" s="218"/>
      <c r="BB62" s="182"/>
    </row>
    <row r="63" spans="1:59">
      <c r="A63" s="145"/>
      <c r="B63" s="179" t="s">
        <v>26</v>
      </c>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219"/>
      <c r="AM63" s="218"/>
      <c r="AN63" s="218"/>
      <c r="AO63" s="218"/>
      <c r="AP63" s="218"/>
      <c r="BB63" s="182"/>
    </row>
    <row r="64" spans="1:59" ht="33.75" customHeight="1">
      <c r="A64" s="145"/>
      <c r="B64" s="180" t="s">
        <v>27</v>
      </c>
      <c r="C64" s="806" t="s">
        <v>2150</v>
      </c>
      <c r="D64" s="806"/>
      <c r="E64" s="806"/>
      <c r="F64" s="806"/>
      <c r="G64" s="806"/>
      <c r="H64" s="806"/>
      <c r="I64" s="806"/>
      <c r="J64" s="806"/>
      <c r="K64" s="806"/>
      <c r="L64" s="806"/>
      <c r="M64" s="806"/>
      <c r="N64" s="806"/>
      <c r="O64" s="806"/>
      <c r="P64" s="806"/>
      <c r="Q64" s="806"/>
      <c r="R64" s="806"/>
      <c r="S64" s="806"/>
      <c r="T64" s="806"/>
      <c r="U64" s="806"/>
      <c r="V64" s="806"/>
      <c r="W64" s="806"/>
      <c r="X64" s="806"/>
      <c r="Y64" s="806"/>
      <c r="Z64" s="806"/>
      <c r="AA64" s="806"/>
      <c r="AB64" s="806"/>
      <c r="AC64" s="806"/>
      <c r="AD64" s="806"/>
      <c r="AE64" s="806"/>
      <c r="AF64" s="806"/>
      <c r="AG64" s="806"/>
      <c r="AH64" s="806"/>
      <c r="AI64" s="806"/>
      <c r="AJ64" s="806"/>
      <c r="AK64" s="806"/>
      <c r="AL64" s="219"/>
      <c r="AM64" s="218"/>
      <c r="AN64" s="218"/>
      <c r="AO64" s="218"/>
      <c r="AP64" s="218"/>
      <c r="BB64" s="182"/>
    </row>
    <row r="65" spans="1:81" ht="7.5" customHeight="1">
      <c r="A65" s="145"/>
      <c r="B65" s="180"/>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19"/>
      <c r="AM65" s="218"/>
      <c r="AN65" s="218"/>
      <c r="AO65" s="218"/>
      <c r="AP65" s="218"/>
      <c r="BB65" s="182"/>
    </row>
    <row r="66" spans="1:81" ht="30.75" customHeight="1" thickBot="1">
      <c r="A66" s="145"/>
      <c r="B66" s="816" t="s">
        <v>2151</v>
      </c>
      <c r="C66" s="816"/>
      <c r="D66" s="816"/>
      <c r="E66" s="816"/>
      <c r="F66" s="816"/>
      <c r="G66" s="816"/>
      <c r="H66" s="816"/>
      <c r="I66" s="816"/>
      <c r="J66" s="816"/>
      <c r="K66" s="816"/>
      <c r="L66" s="816"/>
      <c r="M66" s="816"/>
      <c r="N66" s="816"/>
      <c r="O66" s="816"/>
      <c r="P66" s="816"/>
      <c r="Q66" s="816"/>
      <c r="R66" s="816"/>
      <c r="S66" s="816"/>
      <c r="T66" s="816"/>
      <c r="U66" s="816"/>
      <c r="V66" s="816"/>
      <c r="W66" s="816"/>
      <c r="X66" s="816"/>
      <c r="Y66" s="816"/>
      <c r="Z66" s="816"/>
      <c r="AA66" s="816"/>
      <c r="AB66" s="816"/>
      <c r="AC66" s="816"/>
      <c r="AD66" s="816"/>
      <c r="AE66" s="816"/>
      <c r="AF66" s="816"/>
      <c r="AG66" s="816"/>
      <c r="AH66" s="816"/>
      <c r="AI66" s="816"/>
      <c r="AJ66" s="816"/>
      <c r="AK66" s="816"/>
      <c r="AL66" s="145"/>
    </row>
    <row r="67" spans="1:81" ht="23.25" customHeight="1" thickBot="1">
      <c r="A67" s="145"/>
      <c r="B67" s="817" t="s">
        <v>84</v>
      </c>
      <c r="C67" s="653"/>
      <c r="D67" s="653"/>
      <c r="E67" s="653"/>
      <c r="F67" s="653"/>
      <c r="G67" s="653"/>
      <c r="H67" s="653"/>
      <c r="I67" s="653"/>
      <c r="J67" s="653"/>
      <c r="K67" s="653"/>
      <c r="L67" s="653"/>
      <c r="M67" s="653"/>
      <c r="N67" s="653"/>
      <c r="O67" s="653"/>
      <c r="P67" s="653"/>
      <c r="Q67" s="653"/>
      <c r="R67" s="653"/>
      <c r="S67" s="654"/>
      <c r="T67" s="808">
        <f>SUM('別紙様式6-2 事業所個票１:事業所個票10'!BV51)</f>
        <v>0</v>
      </c>
      <c r="U67" s="809"/>
      <c r="V67" s="809"/>
      <c r="W67" s="809"/>
      <c r="X67" s="809"/>
      <c r="Y67" s="221" t="s">
        <v>31</v>
      </c>
      <c r="Z67" s="222" t="s">
        <v>38</v>
      </c>
      <c r="AA67" s="223"/>
      <c r="AB67" s="145"/>
      <c r="AC67" s="145"/>
      <c r="AD67" s="145"/>
      <c r="AE67" s="145"/>
      <c r="AF67" s="145"/>
      <c r="AG67" s="145" t="s">
        <v>38</v>
      </c>
      <c r="AH67" s="224" t="str">
        <f>IF(T68&lt;T67,"×","")</f>
        <v/>
      </c>
      <c r="AI67" s="145"/>
      <c r="AJ67" s="145"/>
      <c r="AK67" s="145"/>
      <c r="AL67" s="145"/>
      <c r="AM67" s="616" t="s">
        <v>2152</v>
      </c>
      <c r="AN67" s="617"/>
      <c r="AO67" s="617"/>
      <c r="AP67" s="617"/>
      <c r="AQ67" s="617"/>
      <c r="AR67" s="617"/>
      <c r="AS67" s="617"/>
      <c r="AT67" s="617"/>
      <c r="AU67" s="617"/>
      <c r="AV67" s="617"/>
      <c r="AW67" s="617"/>
      <c r="AX67" s="617"/>
      <c r="AY67" s="617"/>
      <c r="AZ67" s="617"/>
      <c r="BA67" s="617"/>
      <c r="BB67" s="617"/>
      <c r="BC67" s="618"/>
    </row>
    <row r="68" spans="1:81" ht="23.25" customHeight="1" thickBot="1">
      <c r="A68" s="145"/>
      <c r="B68" s="818" t="s">
        <v>2153</v>
      </c>
      <c r="C68" s="819"/>
      <c r="D68" s="819"/>
      <c r="E68" s="819"/>
      <c r="F68" s="819"/>
      <c r="G68" s="819"/>
      <c r="H68" s="819"/>
      <c r="I68" s="819"/>
      <c r="J68" s="819"/>
      <c r="K68" s="819"/>
      <c r="L68" s="819"/>
      <c r="M68" s="819"/>
      <c r="N68" s="819"/>
      <c r="O68" s="819"/>
      <c r="P68" s="819"/>
      <c r="Q68" s="819"/>
      <c r="R68" s="819"/>
      <c r="S68" s="819"/>
      <c r="T68" s="820"/>
      <c r="U68" s="821"/>
      <c r="V68" s="821"/>
      <c r="W68" s="821"/>
      <c r="X68" s="822"/>
      <c r="Y68" s="225" t="s">
        <v>31</v>
      </c>
      <c r="Z68" s="145"/>
      <c r="AA68" s="226" t="s">
        <v>68</v>
      </c>
      <c r="AB68" s="823">
        <f>IFERROR(T69/T67*100,0)</f>
        <v>0</v>
      </c>
      <c r="AC68" s="824"/>
      <c r="AD68" s="825"/>
      <c r="AE68" s="227" t="s">
        <v>85</v>
      </c>
      <c r="AF68" s="227" t="s">
        <v>69</v>
      </c>
      <c r="AG68" s="145" t="s">
        <v>38</v>
      </c>
      <c r="AH68" s="172" t="str">
        <f>IF(T67=0,"",(IF(AB68&gt;=200/3,"○","×")))</f>
        <v/>
      </c>
      <c r="AI68" s="210"/>
      <c r="AJ68" s="210"/>
      <c r="AK68" s="210"/>
      <c r="AL68" s="145"/>
      <c r="AM68" s="616" t="s">
        <v>2154</v>
      </c>
      <c r="AN68" s="617"/>
      <c r="AO68" s="617"/>
      <c r="AP68" s="617"/>
      <c r="AQ68" s="617"/>
      <c r="AR68" s="617"/>
      <c r="AS68" s="617"/>
      <c r="AT68" s="617"/>
      <c r="AU68" s="617"/>
      <c r="AV68" s="617"/>
      <c r="AW68" s="617"/>
      <c r="AX68" s="617"/>
      <c r="AY68" s="617"/>
      <c r="AZ68" s="617"/>
      <c r="BA68" s="617"/>
      <c r="BB68" s="617"/>
      <c r="BC68" s="618"/>
    </row>
    <row r="69" spans="1:81" ht="19.5" customHeight="1" thickBot="1">
      <c r="A69" s="145"/>
      <c r="B69" s="228"/>
      <c r="C69" s="810" t="s">
        <v>2155</v>
      </c>
      <c r="D69" s="810"/>
      <c r="E69" s="810"/>
      <c r="F69" s="810"/>
      <c r="G69" s="810"/>
      <c r="H69" s="810"/>
      <c r="I69" s="810"/>
      <c r="J69" s="810"/>
      <c r="K69" s="810"/>
      <c r="L69" s="810"/>
      <c r="M69" s="810"/>
      <c r="N69" s="810"/>
      <c r="O69" s="810"/>
      <c r="P69" s="810"/>
      <c r="Q69" s="810"/>
      <c r="R69" s="810"/>
      <c r="S69" s="810"/>
      <c r="T69" s="812"/>
      <c r="U69" s="813"/>
      <c r="V69" s="813"/>
      <c r="W69" s="813"/>
      <c r="X69" s="814"/>
      <c r="Y69" s="229" t="s">
        <v>31</v>
      </c>
      <c r="Z69" s="230" t="s">
        <v>38</v>
      </c>
      <c r="AA69" s="25"/>
      <c r="AB69" s="231"/>
      <c r="AC69" s="232"/>
      <c r="AD69" s="233"/>
      <c r="AE69" s="233"/>
      <c r="AF69" s="227"/>
      <c r="AG69" s="145"/>
      <c r="AH69" s="145"/>
      <c r="AI69" s="210"/>
      <c r="AJ69" s="145"/>
      <c r="AK69" s="210"/>
      <c r="AL69" s="210"/>
    </row>
    <row r="70" spans="1:81" ht="16.5" customHeight="1">
      <c r="A70" s="145"/>
      <c r="B70" s="234"/>
      <c r="C70" s="811"/>
      <c r="D70" s="811"/>
      <c r="E70" s="811"/>
      <c r="F70" s="811"/>
      <c r="G70" s="811"/>
      <c r="H70" s="811"/>
      <c r="I70" s="811"/>
      <c r="J70" s="811"/>
      <c r="K70" s="811"/>
      <c r="L70" s="811"/>
      <c r="M70" s="811"/>
      <c r="N70" s="811"/>
      <c r="O70" s="811"/>
      <c r="P70" s="811"/>
      <c r="Q70" s="811"/>
      <c r="R70" s="811"/>
      <c r="S70" s="811"/>
      <c r="T70" s="235" t="s">
        <v>68</v>
      </c>
      <c r="U70" s="769">
        <f>T69/10</f>
        <v>0</v>
      </c>
      <c r="V70" s="769"/>
      <c r="W70" s="769"/>
      <c r="X70" s="26" t="s">
        <v>31</v>
      </c>
      <c r="Y70" s="2" t="s">
        <v>69</v>
      </c>
      <c r="Z70" s="145"/>
      <c r="AA70" s="145"/>
      <c r="AB70" s="145"/>
      <c r="AC70" s="145"/>
      <c r="AD70" s="145"/>
      <c r="AE70" s="145"/>
      <c r="AF70" s="145"/>
      <c r="AG70" s="145"/>
      <c r="AH70" s="236"/>
      <c r="AI70" s="210"/>
      <c r="AJ70" s="210"/>
      <c r="AK70" s="210"/>
      <c r="AL70" s="210"/>
    </row>
    <row r="71" spans="1:81" ht="9.75" customHeight="1">
      <c r="A71" s="145"/>
      <c r="B71" s="145"/>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210"/>
      <c r="AK71" s="210"/>
      <c r="AL71" s="210"/>
    </row>
    <row r="72" spans="1:81" ht="20.25" customHeight="1">
      <c r="A72" s="145"/>
      <c r="B72" s="815" t="s">
        <v>86</v>
      </c>
      <c r="C72" s="594"/>
      <c r="D72" s="594"/>
      <c r="E72" s="594"/>
      <c r="F72" s="594"/>
      <c r="G72" s="594"/>
      <c r="H72" s="594"/>
      <c r="I72" s="594"/>
      <c r="J72" s="594"/>
      <c r="K72" s="594"/>
      <c r="L72" s="594"/>
      <c r="M72" s="594"/>
      <c r="N72" s="594"/>
      <c r="O72" s="594"/>
      <c r="P72" s="594"/>
      <c r="Q72" s="594"/>
      <c r="R72" s="594"/>
      <c r="S72" s="594"/>
      <c r="T72" s="594"/>
      <c r="U72" s="594"/>
      <c r="V72" s="594"/>
      <c r="W72" s="594"/>
      <c r="X72" s="594"/>
      <c r="Y72" s="594"/>
      <c r="Z72" s="594"/>
      <c r="AA72" s="594"/>
      <c r="AB72" s="594"/>
      <c r="AC72" s="594"/>
      <c r="AD72" s="594"/>
      <c r="AE72" s="594"/>
      <c r="AF72" s="594"/>
      <c r="AG72" s="594"/>
      <c r="AH72" s="594"/>
      <c r="AI72" s="594"/>
      <c r="AJ72" s="594"/>
      <c r="AK72" s="594"/>
      <c r="AL72" s="145"/>
    </row>
    <row r="73" spans="1:81" s="237" customFormat="1" ht="14.25" customHeight="1">
      <c r="A73" s="179"/>
      <c r="B73" s="179"/>
      <c r="C73" s="217" t="s">
        <v>87</v>
      </c>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c r="AK73" s="196"/>
      <c r="AL73" s="196"/>
      <c r="AN73" s="238"/>
      <c r="AO73" s="238"/>
      <c r="AP73" s="238"/>
      <c r="AQ73" s="238"/>
      <c r="AR73" s="238"/>
      <c r="AS73" s="238"/>
      <c r="AT73" s="238"/>
      <c r="AU73" s="238"/>
      <c r="AV73" s="238"/>
      <c r="AW73" s="238"/>
      <c r="AX73" s="238"/>
      <c r="AY73" s="238"/>
      <c r="AZ73" s="238"/>
      <c r="BA73" s="238"/>
      <c r="BB73" s="238"/>
      <c r="BC73" s="238"/>
      <c r="BD73" s="238"/>
      <c r="BE73" s="238"/>
      <c r="BF73" s="238"/>
      <c r="BG73" s="238"/>
      <c r="BH73" s="238"/>
      <c r="BI73" s="238"/>
      <c r="BJ73" s="238"/>
      <c r="BK73" s="238"/>
      <c r="BL73" s="238"/>
      <c r="BM73" s="238"/>
      <c r="BN73" s="238"/>
      <c r="BO73" s="238"/>
      <c r="BP73" s="238"/>
      <c r="BQ73" s="238"/>
    </row>
    <row r="74" spans="1:81" s="237" customFormat="1" ht="15" customHeight="1" thickBot="1">
      <c r="A74" s="179"/>
      <c r="B74" s="179"/>
      <c r="C74" s="149" t="s">
        <v>82</v>
      </c>
      <c r="D74" s="757" t="s">
        <v>2156</v>
      </c>
      <c r="E74" s="757"/>
      <c r="F74" s="757"/>
      <c r="G74" s="757"/>
      <c r="H74" s="757"/>
      <c r="I74" s="757"/>
      <c r="J74" s="757"/>
      <c r="K74" s="757"/>
      <c r="L74" s="757"/>
      <c r="M74" s="757"/>
      <c r="N74" s="757"/>
      <c r="O74" s="757"/>
      <c r="P74" s="757"/>
      <c r="Q74" s="757"/>
      <c r="R74" s="757"/>
      <c r="S74" s="757"/>
      <c r="T74" s="757"/>
      <c r="U74" s="757"/>
      <c r="V74" s="757"/>
      <c r="W74" s="757"/>
      <c r="X74" s="757"/>
      <c r="Y74" s="757"/>
      <c r="Z74" s="757"/>
      <c r="AA74" s="757"/>
      <c r="AB74" s="757"/>
      <c r="AC74" s="757"/>
      <c r="AD74" s="757"/>
      <c r="AE74" s="757"/>
      <c r="AF74" s="757"/>
      <c r="AG74" s="757"/>
      <c r="AH74" s="757"/>
      <c r="AI74" s="757"/>
      <c r="AJ74" s="757"/>
      <c r="AK74" s="757"/>
      <c r="AL74" s="219"/>
      <c r="AM74" s="66" t="b">
        <v>0</v>
      </c>
      <c r="AN74" s="704" t="s">
        <v>2087</v>
      </c>
      <c r="AO74" s="704"/>
      <c r="AP74" s="704"/>
      <c r="AQ74" s="238"/>
      <c r="AR74" s="239" t="str">
        <f>IF(SUM('別紙様式6-2 事業所個票１:事業所個票10'!CI3)&gt;=1,"該当","")</f>
        <v/>
      </c>
      <c r="AT74" s="238"/>
      <c r="AU74" s="238"/>
      <c r="AV74" s="238"/>
      <c r="AW74" s="238"/>
      <c r="AX74" s="238"/>
      <c r="AY74" s="238"/>
      <c r="AZ74" s="238"/>
      <c r="BA74" s="238"/>
      <c r="BB74" s="238"/>
      <c r="BC74" s="238"/>
      <c r="BD74" s="238"/>
      <c r="BE74" s="238"/>
      <c r="BF74" s="238"/>
      <c r="BG74" s="238"/>
      <c r="BH74" s="238"/>
      <c r="BI74" s="238"/>
      <c r="BJ74" s="238"/>
      <c r="BK74" s="238"/>
      <c r="BL74" s="238"/>
      <c r="BM74" s="238"/>
      <c r="BN74" s="238"/>
      <c r="BO74" s="238"/>
      <c r="BP74" s="238"/>
      <c r="BQ74" s="238"/>
    </row>
    <row r="75" spans="1:81" s="237" customFormat="1" ht="21" customHeight="1" thickBot="1">
      <c r="A75" s="179"/>
      <c r="B75" s="179"/>
      <c r="C75" s="802"/>
      <c r="D75" s="803"/>
      <c r="E75" s="804" t="s">
        <v>2157</v>
      </c>
      <c r="F75" s="804"/>
      <c r="G75" s="804"/>
      <c r="H75" s="804"/>
      <c r="I75" s="804"/>
      <c r="J75" s="804"/>
      <c r="K75" s="804"/>
      <c r="L75" s="804"/>
      <c r="M75" s="804"/>
      <c r="N75" s="804"/>
      <c r="O75" s="804"/>
      <c r="P75" s="804"/>
      <c r="Q75" s="804"/>
      <c r="R75" s="804"/>
      <c r="S75" s="804"/>
      <c r="T75" s="804"/>
      <c r="U75" s="804"/>
      <c r="V75" s="804"/>
      <c r="W75" s="804"/>
      <c r="X75" s="805"/>
      <c r="Y75" s="69" t="s">
        <v>38</v>
      </c>
      <c r="Z75" s="172" t="str">
        <f>IF(AR74&lt;&gt;"該当","",IF(AM74=TRUE,"○","×"))</f>
        <v/>
      </c>
      <c r="AA75" s="240"/>
      <c r="AB75" s="240"/>
      <c r="AC75" s="240"/>
      <c r="AD75" s="240"/>
      <c r="AE75" s="240"/>
      <c r="AF75" s="240"/>
      <c r="AG75" s="240"/>
      <c r="AH75" s="240"/>
      <c r="AI75" s="240"/>
      <c r="AJ75" s="240"/>
      <c r="AK75" s="240"/>
      <c r="AL75" s="240"/>
      <c r="AM75" s="616" t="s">
        <v>83</v>
      </c>
      <c r="AN75" s="523"/>
      <c r="AO75" s="523"/>
      <c r="AP75" s="523"/>
      <c r="AQ75" s="523"/>
      <c r="AR75" s="696"/>
      <c r="AS75" s="696"/>
      <c r="AT75" s="523"/>
      <c r="AU75" s="523"/>
      <c r="AV75" s="523"/>
      <c r="AW75" s="523"/>
      <c r="AX75" s="523"/>
      <c r="AY75" s="523"/>
      <c r="AZ75" s="523"/>
      <c r="BA75" s="523"/>
      <c r="BB75" s="523"/>
      <c r="BC75" s="524"/>
      <c r="BD75" s="238"/>
      <c r="BE75" s="238"/>
      <c r="BF75" s="238"/>
      <c r="BG75" s="238"/>
      <c r="BH75" s="238"/>
      <c r="BI75" s="238"/>
      <c r="BJ75" s="238"/>
      <c r="BK75" s="238"/>
      <c r="BL75" s="238"/>
      <c r="BM75" s="238"/>
      <c r="BN75" s="238"/>
      <c r="BO75" s="238"/>
      <c r="BP75" s="238"/>
      <c r="BQ75" s="238"/>
    </row>
    <row r="76" spans="1:81" s="237" customFormat="1" ht="5.25" customHeight="1">
      <c r="A76" s="179"/>
      <c r="B76" s="179"/>
      <c r="C76" s="179"/>
      <c r="D76" s="179"/>
      <c r="E76" s="179"/>
      <c r="F76" s="179"/>
      <c r="G76" s="179"/>
      <c r="H76" s="179"/>
      <c r="I76" s="179"/>
      <c r="J76" s="241"/>
      <c r="K76" s="241"/>
      <c r="L76" s="241"/>
      <c r="M76" s="241"/>
      <c r="N76" s="241"/>
      <c r="O76" s="241"/>
      <c r="P76" s="241"/>
      <c r="Q76" s="241"/>
      <c r="R76" s="241"/>
      <c r="S76" s="241"/>
      <c r="T76" s="241"/>
      <c r="U76" s="241"/>
      <c r="V76" s="241"/>
      <c r="W76" s="241"/>
      <c r="X76" s="241"/>
      <c r="Y76" s="240"/>
      <c r="Z76" s="240"/>
      <c r="AA76" s="240"/>
      <c r="AB76" s="240"/>
      <c r="AC76" s="240"/>
      <c r="AD76" s="240"/>
      <c r="AE76" s="240"/>
      <c r="AF76" s="240"/>
      <c r="AG76" s="240"/>
      <c r="AH76" s="240"/>
      <c r="AI76" s="240"/>
      <c r="AJ76" s="240"/>
      <c r="AK76" s="240"/>
      <c r="AL76" s="240"/>
      <c r="AN76" s="242"/>
      <c r="AO76" s="242"/>
      <c r="AP76" s="242"/>
      <c r="AQ76" s="242"/>
      <c r="AR76" s="242"/>
      <c r="AS76" s="242"/>
      <c r="AT76" s="242"/>
      <c r="AU76" s="242"/>
      <c r="AV76" s="242"/>
      <c r="AW76" s="242"/>
      <c r="AX76" s="242"/>
      <c r="AY76" s="242"/>
      <c r="AZ76" s="242"/>
      <c r="BA76" s="242"/>
      <c r="BB76" s="242"/>
      <c r="BC76" s="242"/>
      <c r="BD76" s="242"/>
      <c r="BE76" s="238"/>
      <c r="BF76" s="238"/>
      <c r="BG76" s="238"/>
      <c r="BH76" s="238"/>
      <c r="BI76" s="238"/>
      <c r="BJ76" s="238"/>
      <c r="BK76" s="238"/>
      <c r="BL76" s="238"/>
      <c r="BM76" s="238"/>
      <c r="BN76" s="238"/>
      <c r="BO76" s="238"/>
      <c r="BP76" s="238"/>
      <c r="BQ76" s="238"/>
      <c r="BR76" s="238"/>
      <c r="BS76" s="238"/>
      <c r="BT76" s="238"/>
      <c r="BU76" s="238"/>
      <c r="BV76" s="238"/>
      <c r="BW76" s="238"/>
      <c r="BX76" s="238"/>
      <c r="BY76" s="238"/>
      <c r="BZ76" s="238"/>
      <c r="CA76" s="238"/>
      <c r="CB76" s="238"/>
      <c r="CC76" s="238"/>
    </row>
    <row r="77" spans="1:81" s="237" customFormat="1" ht="14.4">
      <c r="A77" s="179"/>
      <c r="B77" s="179"/>
      <c r="C77" s="217" t="s">
        <v>2158</v>
      </c>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N77" s="242"/>
      <c r="AO77" s="242"/>
      <c r="AP77" s="242"/>
      <c r="AQ77" s="242"/>
      <c r="AR77" s="242"/>
      <c r="AS77" s="242"/>
      <c r="AT77" s="242"/>
      <c r="AU77" s="242"/>
      <c r="AV77" s="242"/>
      <c r="AW77" s="242"/>
      <c r="AX77" s="242"/>
      <c r="AY77" s="242"/>
      <c r="AZ77" s="242"/>
      <c r="BA77" s="242"/>
      <c r="BB77" s="242"/>
      <c r="BC77" s="242"/>
      <c r="BD77" s="242"/>
      <c r="BE77" s="238"/>
      <c r="BF77" s="238"/>
      <c r="BG77" s="238"/>
      <c r="BH77" s="238"/>
      <c r="BI77" s="238"/>
      <c r="BJ77" s="238"/>
      <c r="BK77" s="238"/>
      <c r="BL77" s="238"/>
      <c r="BM77" s="238"/>
      <c r="BN77" s="238"/>
      <c r="BO77" s="238"/>
      <c r="BP77" s="238"/>
      <c r="BQ77" s="238"/>
      <c r="BR77" s="238"/>
      <c r="BS77" s="238"/>
      <c r="BT77" s="238"/>
      <c r="BU77" s="238"/>
      <c r="BV77" s="238"/>
      <c r="BW77" s="238"/>
      <c r="BX77" s="238"/>
      <c r="BY77" s="238"/>
      <c r="BZ77" s="238"/>
      <c r="CA77" s="238"/>
      <c r="CB77" s="238"/>
      <c r="CC77" s="238"/>
    </row>
    <row r="78" spans="1:81" s="237" customFormat="1" ht="24.75" customHeight="1" thickBot="1">
      <c r="A78" s="179"/>
      <c r="B78" s="179"/>
      <c r="C78" s="243" t="s">
        <v>82</v>
      </c>
      <c r="D78" s="806" t="s">
        <v>2231</v>
      </c>
      <c r="E78" s="806"/>
      <c r="F78" s="806"/>
      <c r="G78" s="806"/>
      <c r="H78" s="806"/>
      <c r="I78" s="806"/>
      <c r="J78" s="806"/>
      <c r="K78" s="806"/>
      <c r="L78" s="806"/>
      <c r="M78" s="806"/>
      <c r="N78" s="806"/>
      <c r="O78" s="806"/>
      <c r="P78" s="806"/>
      <c r="Q78" s="806"/>
      <c r="R78" s="806"/>
      <c r="S78" s="806"/>
      <c r="T78" s="806"/>
      <c r="U78" s="806"/>
      <c r="V78" s="806"/>
      <c r="W78" s="806"/>
      <c r="X78" s="806"/>
      <c r="Y78" s="806"/>
      <c r="Z78" s="806"/>
      <c r="AA78" s="806"/>
      <c r="AB78" s="806"/>
      <c r="AC78" s="806"/>
      <c r="AD78" s="806"/>
      <c r="AE78" s="806"/>
      <c r="AF78" s="806"/>
      <c r="AG78" s="806"/>
      <c r="AH78" s="806"/>
      <c r="AI78" s="806"/>
      <c r="AJ78" s="806"/>
      <c r="AK78" s="806"/>
      <c r="AL78" s="219"/>
      <c r="AN78" s="242"/>
      <c r="AO78" s="242"/>
      <c r="AP78" s="242"/>
      <c r="AQ78" s="242"/>
      <c r="AR78" s="242"/>
      <c r="AS78" s="242"/>
      <c r="AT78" s="242"/>
      <c r="AU78" s="242"/>
      <c r="AV78" s="242"/>
      <c r="AW78" s="242"/>
      <c r="AX78" s="242"/>
      <c r="AY78" s="242"/>
      <c r="AZ78" s="242"/>
      <c r="BA78" s="242"/>
      <c r="BB78" s="242"/>
      <c r="BC78" s="242"/>
      <c r="BD78" s="242"/>
      <c r="BE78" s="238"/>
      <c r="BF78" s="238"/>
      <c r="BG78" s="238"/>
      <c r="BH78" s="238"/>
      <c r="BI78" s="238"/>
      <c r="BJ78" s="238"/>
      <c r="BK78" s="238"/>
      <c r="BL78" s="238"/>
      <c r="BM78" s="238"/>
      <c r="BN78" s="238"/>
      <c r="BO78" s="238"/>
      <c r="BP78" s="238"/>
      <c r="BQ78" s="238"/>
      <c r="BR78" s="238"/>
      <c r="BS78" s="238"/>
      <c r="BT78" s="238"/>
      <c r="BU78" s="238"/>
      <c r="BV78" s="238"/>
      <c r="BW78" s="238"/>
      <c r="BX78" s="238"/>
      <c r="BY78" s="238"/>
      <c r="BZ78" s="238"/>
      <c r="CA78" s="238"/>
      <c r="CB78" s="238"/>
      <c r="CC78" s="238"/>
    </row>
    <row r="79" spans="1:81" ht="18" customHeight="1">
      <c r="A79" s="145"/>
      <c r="B79" s="244"/>
      <c r="C79" s="807" t="s">
        <v>88</v>
      </c>
      <c r="D79" s="653"/>
      <c r="E79" s="653"/>
      <c r="F79" s="653"/>
      <c r="G79" s="653"/>
      <c r="H79" s="653"/>
      <c r="I79" s="653"/>
      <c r="J79" s="653"/>
      <c r="K79" s="653"/>
      <c r="L79" s="653"/>
      <c r="M79" s="653"/>
      <c r="N79" s="653"/>
      <c r="O79" s="653"/>
      <c r="P79" s="653"/>
      <c r="Q79" s="653"/>
      <c r="R79" s="653"/>
      <c r="S79" s="653"/>
      <c r="T79" s="654"/>
      <c r="U79" s="808">
        <f>SUM('別紙様式6-2 事業所個票１:事業所個票10'!BA51)</f>
        <v>0</v>
      </c>
      <c r="V79" s="809"/>
      <c r="W79" s="809"/>
      <c r="X79" s="809"/>
      <c r="Y79" s="809"/>
      <c r="Z79" s="245" t="s">
        <v>31</v>
      </c>
      <c r="AA79" s="163" t="s">
        <v>38</v>
      </c>
      <c r="AB79" s="520" t="str">
        <f>IF(U80&gt;=U79,"○","×")</f>
        <v>○</v>
      </c>
      <c r="AC79" s="223"/>
      <c r="AD79" s="145"/>
      <c r="AE79" s="145"/>
      <c r="AF79" s="145"/>
      <c r="AG79" s="145"/>
      <c r="AH79" s="145"/>
      <c r="AI79" s="145"/>
      <c r="AJ79" s="145"/>
      <c r="AK79" s="145"/>
      <c r="AL79" s="145"/>
      <c r="AN79" s="242"/>
      <c r="AO79" s="242"/>
      <c r="AP79" s="242"/>
      <c r="AQ79" s="242"/>
      <c r="AR79" s="242"/>
      <c r="AS79" s="242"/>
      <c r="AT79" s="242"/>
      <c r="AU79" s="242"/>
      <c r="AV79" s="242"/>
      <c r="AW79" s="242"/>
      <c r="AX79" s="242"/>
      <c r="AY79" s="242"/>
      <c r="AZ79" s="242"/>
      <c r="BA79" s="242"/>
      <c r="BB79" s="242"/>
      <c r="BC79" s="242"/>
      <c r="BD79" s="242"/>
    </row>
    <row r="80" spans="1:81" ht="19.5" customHeight="1" thickBot="1">
      <c r="A80" s="145"/>
      <c r="B80" s="244"/>
      <c r="C80" s="662" t="s">
        <v>89</v>
      </c>
      <c r="D80" s="662"/>
      <c r="E80" s="662"/>
      <c r="F80" s="662"/>
      <c r="G80" s="662"/>
      <c r="H80" s="662"/>
      <c r="I80" s="662"/>
      <c r="J80" s="662"/>
      <c r="K80" s="662"/>
      <c r="L80" s="662"/>
      <c r="M80" s="662"/>
      <c r="N80" s="662"/>
      <c r="O80" s="662"/>
      <c r="P80" s="662"/>
      <c r="Q80" s="662"/>
      <c r="R80" s="662"/>
      <c r="S80" s="662"/>
      <c r="T80" s="663"/>
      <c r="U80" s="808">
        <f>U81+U86</f>
        <v>0</v>
      </c>
      <c r="V80" s="809"/>
      <c r="W80" s="809"/>
      <c r="X80" s="809"/>
      <c r="Y80" s="809"/>
      <c r="Z80" s="221" t="s">
        <v>31</v>
      </c>
      <c r="AA80" s="163" t="s">
        <v>38</v>
      </c>
      <c r="AB80" s="521"/>
      <c r="AC80" s="163"/>
      <c r="AD80" s="163"/>
      <c r="AE80" s="163"/>
      <c r="AF80" s="163"/>
      <c r="AG80" s="163"/>
      <c r="AH80" s="210"/>
      <c r="AI80" s="210"/>
      <c r="AJ80" s="210"/>
      <c r="AK80" s="210"/>
      <c r="AL80" s="210"/>
      <c r="AM80" s="246"/>
    </row>
    <row r="81" spans="1:55" ht="9.75" customHeight="1" thickBot="1">
      <c r="A81" s="145"/>
      <c r="B81" s="244"/>
      <c r="C81" s="773" t="s">
        <v>2233</v>
      </c>
      <c r="D81" s="774"/>
      <c r="E81" s="778" t="s">
        <v>90</v>
      </c>
      <c r="F81" s="779"/>
      <c r="G81" s="779"/>
      <c r="H81" s="779"/>
      <c r="I81" s="779"/>
      <c r="J81" s="779"/>
      <c r="K81" s="779"/>
      <c r="L81" s="779"/>
      <c r="M81" s="779"/>
      <c r="N81" s="779"/>
      <c r="O81" s="779"/>
      <c r="P81" s="779"/>
      <c r="Q81" s="779"/>
      <c r="R81" s="779"/>
      <c r="S81" s="779"/>
      <c r="T81" s="780"/>
      <c r="U81" s="784"/>
      <c r="V81" s="785"/>
      <c r="W81" s="785"/>
      <c r="X81" s="785"/>
      <c r="Y81" s="786"/>
      <c r="Z81" s="797" t="s">
        <v>31</v>
      </c>
      <c r="AA81" s="768" t="s">
        <v>38</v>
      </c>
      <c r="AB81" s="145"/>
      <c r="AC81" s="227"/>
      <c r="AD81" s="247"/>
      <c r="AE81" s="247"/>
      <c r="AF81" s="227"/>
      <c r="AG81" s="145"/>
      <c r="AH81" s="210"/>
      <c r="AI81" s="145"/>
      <c r="AJ81" s="210"/>
      <c r="AK81" s="145"/>
      <c r="AL81" s="210"/>
      <c r="AM81" s="246"/>
    </row>
    <row r="82" spans="1:55" ht="9.75" customHeight="1" thickBot="1">
      <c r="A82" s="145"/>
      <c r="B82" s="244"/>
      <c r="C82" s="775"/>
      <c r="D82" s="774"/>
      <c r="E82" s="781"/>
      <c r="F82" s="782"/>
      <c r="G82" s="782"/>
      <c r="H82" s="782"/>
      <c r="I82" s="782"/>
      <c r="J82" s="782"/>
      <c r="K82" s="782"/>
      <c r="L82" s="782"/>
      <c r="M82" s="782"/>
      <c r="N82" s="782"/>
      <c r="O82" s="782"/>
      <c r="P82" s="782"/>
      <c r="Q82" s="782"/>
      <c r="R82" s="782"/>
      <c r="S82" s="782"/>
      <c r="T82" s="783"/>
      <c r="U82" s="763"/>
      <c r="V82" s="764"/>
      <c r="W82" s="764"/>
      <c r="X82" s="764"/>
      <c r="Y82" s="765"/>
      <c r="Z82" s="798"/>
      <c r="AA82" s="768"/>
      <c r="AB82" s="789" t="s">
        <v>68</v>
      </c>
      <c r="AC82" s="790">
        <f>IFERROR(U83/U81*100,0)</f>
        <v>0</v>
      </c>
      <c r="AD82" s="791"/>
      <c r="AE82" s="792"/>
      <c r="AF82" s="796" t="s">
        <v>85</v>
      </c>
      <c r="AG82" s="796" t="s">
        <v>69</v>
      </c>
      <c r="AH82" s="747" t="s">
        <v>38</v>
      </c>
      <c r="AI82" s="520" t="str">
        <f>IF(U81=0,"",IF(AND(AC82&gt;=200/3,AC82&lt;=100),"○","×"))</f>
        <v/>
      </c>
      <c r="AJ82" s="210"/>
      <c r="AK82" s="145"/>
      <c r="AL82" s="210"/>
      <c r="AM82" s="748" t="s">
        <v>2340</v>
      </c>
      <c r="AN82" s="749"/>
      <c r="AO82" s="749"/>
      <c r="AP82" s="749"/>
      <c r="AQ82" s="749"/>
      <c r="AR82" s="749"/>
      <c r="AS82" s="749"/>
      <c r="AT82" s="749"/>
      <c r="AU82" s="749"/>
      <c r="AV82" s="749"/>
      <c r="AW82" s="749"/>
      <c r="AX82" s="749"/>
      <c r="AY82" s="749"/>
      <c r="AZ82" s="749"/>
      <c r="BA82" s="749"/>
      <c r="BB82" s="749"/>
      <c r="BC82" s="750"/>
    </row>
    <row r="83" spans="1:55" ht="9.75" customHeight="1" thickBot="1">
      <c r="A83" s="145"/>
      <c r="B83" s="244"/>
      <c r="C83" s="775"/>
      <c r="D83" s="774"/>
      <c r="E83" s="199"/>
      <c r="F83" s="754" t="s">
        <v>2159</v>
      </c>
      <c r="G83" s="755"/>
      <c r="H83" s="755"/>
      <c r="I83" s="755"/>
      <c r="J83" s="755"/>
      <c r="K83" s="755"/>
      <c r="L83" s="755"/>
      <c r="M83" s="755"/>
      <c r="N83" s="755"/>
      <c r="O83" s="755"/>
      <c r="P83" s="755"/>
      <c r="Q83" s="755"/>
      <c r="R83" s="755"/>
      <c r="S83" s="755"/>
      <c r="T83" s="755"/>
      <c r="U83" s="760"/>
      <c r="V83" s="761"/>
      <c r="W83" s="761"/>
      <c r="X83" s="761"/>
      <c r="Y83" s="762"/>
      <c r="Z83" s="799" t="s">
        <v>31</v>
      </c>
      <c r="AA83" s="768" t="s">
        <v>38</v>
      </c>
      <c r="AB83" s="789"/>
      <c r="AC83" s="793"/>
      <c r="AD83" s="794"/>
      <c r="AE83" s="795"/>
      <c r="AF83" s="796"/>
      <c r="AG83" s="796"/>
      <c r="AH83" s="747"/>
      <c r="AI83" s="521"/>
      <c r="AJ83" s="210"/>
      <c r="AK83" s="145"/>
      <c r="AL83" s="210"/>
      <c r="AM83" s="751"/>
      <c r="AN83" s="752"/>
      <c r="AO83" s="752"/>
      <c r="AP83" s="752"/>
      <c r="AQ83" s="752"/>
      <c r="AR83" s="752"/>
      <c r="AS83" s="752"/>
      <c r="AT83" s="752"/>
      <c r="AU83" s="752"/>
      <c r="AV83" s="752"/>
      <c r="AW83" s="752"/>
      <c r="AX83" s="752"/>
      <c r="AY83" s="752"/>
      <c r="AZ83" s="752"/>
      <c r="BA83" s="752"/>
      <c r="BB83" s="752"/>
      <c r="BC83" s="753"/>
    </row>
    <row r="84" spans="1:55" ht="9.75" customHeight="1" thickBot="1">
      <c r="A84" s="145"/>
      <c r="B84" s="244"/>
      <c r="C84" s="775"/>
      <c r="D84" s="774"/>
      <c r="E84" s="248"/>
      <c r="F84" s="756"/>
      <c r="G84" s="757"/>
      <c r="H84" s="757"/>
      <c r="I84" s="757"/>
      <c r="J84" s="757"/>
      <c r="K84" s="757"/>
      <c r="L84" s="757"/>
      <c r="M84" s="757"/>
      <c r="N84" s="757"/>
      <c r="O84" s="757"/>
      <c r="P84" s="757"/>
      <c r="Q84" s="757"/>
      <c r="R84" s="757"/>
      <c r="S84" s="757"/>
      <c r="T84" s="757"/>
      <c r="U84" s="763"/>
      <c r="V84" s="764"/>
      <c r="W84" s="764"/>
      <c r="X84" s="764"/>
      <c r="Y84" s="765"/>
      <c r="Z84" s="800"/>
      <c r="AA84" s="768"/>
      <c r="AB84" s="145"/>
      <c r="AC84" s="145"/>
      <c r="AD84" s="145"/>
      <c r="AE84" s="145"/>
      <c r="AF84" s="145"/>
      <c r="AG84" s="145"/>
      <c r="AH84" s="145"/>
      <c r="AI84" s="145"/>
      <c r="AJ84" s="210"/>
      <c r="AK84" s="210"/>
      <c r="AL84" s="210"/>
    </row>
    <row r="85" spans="1:55" ht="15" customHeight="1" thickBot="1">
      <c r="A85" s="145"/>
      <c r="B85" s="244"/>
      <c r="C85" s="776"/>
      <c r="D85" s="777"/>
      <c r="E85" s="249"/>
      <c r="F85" s="758"/>
      <c r="G85" s="759"/>
      <c r="H85" s="759"/>
      <c r="I85" s="759"/>
      <c r="J85" s="759"/>
      <c r="K85" s="759"/>
      <c r="L85" s="759"/>
      <c r="M85" s="759"/>
      <c r="N85" s="759"/>
      <c r="O85" s="759"/>
      <c r="P85" s="759"/>
      <c r="Q85" s="759"/>
      <c r="R85" s="759"/>
      <c r="S85" s="759"/>
      <c r="T85" s="759"/>
      <c r="U85" s="250" t="s">
        <v>68</v>
      </c>
      <c r="V85" s="801">
        <f>U83/2</f>
        <v>0</v>
      </c>
      <c r="W85" s="801"/>
      <c r="X85" s="801"/>
      <c r="Y85" s="27" t="s">
        <v>31</v>
      </c>
      <c r="Z85" s="2" t="s">
        <v>69</v>
      </c>
      <c r="AA85" s="28"/>
      <c r="AB85" s="231"/>
      <c r="AC85" s="231"/>
      <c r="AD85" s="232"/>
      <c r="AE85" s="770"/>
      <c r="AF85" s="770"/>
      <c r="AG85" s="227"/>
      <c r="AH85" s="145"/>
      <c r="AI85" s="236"/>
      <c r="AJ85" s="210"/>
      <c r="AK85" s="210"/>
      <c r="AL85" s="210"/>
      <c r="AM85" s="246"/>
    </row>
    <row r="86" spans="1:55" ht="9.75" customHeight="1" thickBot="1">
      <c r="A86" s="145"/>
      <c r="B86" s="244"/>
      <c r="C86" s="771" t="s">
        <v>91</v>
      </c>
      <c r="D86" s="772"/>
      <c r="E86" s="778" t="s">
        <v>92</v>
      </c>
      <c r="F86" s="779"/>
      <c r="G86" s="779"/>
      <c r="H86" s="779"/>
      <c r="I86" s="779"/>
      <c r="J86" s="779"/>
      <c r="K86" s="779"/>
      <c r="L86" s="779"/>
      <c r="M86" s="779"/>
      <c r="N86" s="779"/>
      <c r="O86" s="779"/>
      <c r="P86" s="779"/>
      <c r="Q86" s="779"/>
      <c r="R86" s="779"/>
      <c r="S86" s="779"/>
      <c r="T86" s="780"/>
      <c r="U86" s="784"/>
      <c r="V86" s="785"/>
      <c r="W86" s="785"/>
      <c r="X86" s="785"/>
      <c r="Y86" s="786"/>
      <c r="Z86" s="787" t="s">
        <v>31</v>
      </c>
      <c r="AA86" s="768" t="s">
        <v>38</v>
      </c>
      <c r="AB86" s="231"/>
      <c r="AC86" s="145"/>
      <c r="AD86" s="227"/>
      <c r="AE86" s="247"/>
      <c r="AF86" s="247"/>
      <c r="AG86" s="227"/>
      <c r="AH86" s="145"/>
      <c r="AI86" s="145"/>
      <c r="AJ86" s="210"/>
      <c r="AK86" s="210"/>
      <c r="AL86" s="210"/>
      <c r="AM86" s="246"/>
    </row>
    <row r="87" spans="1:55" ht="9.75" customHeight="1" thickBot="1">
      <c r="A87" s="145"/>
      <c r="B87" s="244"/>
      <c r="C87" s="773"/>
      <c r="D87" s="774"/>
      <c r="E87" s="781"/>
      <c r="F87" s="782"/>
      <c r="G87" s="782"/>
      <c r="H87" s="782"/>
      <c r="I87" s="782"/>
      <c r="J87" s="782"/>
      <c r="K87" s="782"/>
      <c r="L87" s="782"/>
      <c r="M87" s="782"/>
      <c r="N87" s="782"/>
      <c r="O87" s="782"/>
      <c r="P87" s="782"/>
      <c r="Q87" s="782"/>
      <c r="R87" s="782"/>
      <c r="S87" s="782"/>
      <c r="T87" s="783"/>
      <c r="U87" s="763"/>
      <c r="V87" s="764"/>
      <c r="W87" s="764"/>
      <c r="X87" s="764"/>
      <c r="Y87" s="765"/>
      <c r="Z87" s="788"/>
      <c r="AA87" s="768"/>
      <c r="AB87" s="789" t="s">
        <v>68</v>
      </c>
      <c r="AC87" s="790">
        <f>IFERROR(U88/U86*100,0)</f>
        <v>0</v>
      </c>
      <c r="AD87" s="791"/>
      <c r="AE87" s="792"/>
      <c r="AF87" s="796" t="s">
        <v>85</v>
      </c>
      <c r="AG87" s="796" t="s">
        <v>69</v>
      </c>
      <c r="AH87" s="747" t="s">
        <v>38</v>
      </c>
      <c r="AI87" s="520" t="str">
        <f>IF(U86=0,"",IF(AND(AC87&gt;=200/3,AC82&lt;=100),"○","×"))</f>
        <v/>
      </c>
      <c r="AJ87" s="210"/>
      <c r="AK87" s="210"/>
      <c r="AL87" s="210"/>
      <c r="AM87" s="748" t="s">
        <v>2160</v>
      </c>
      <c r="AN87" s="749"/>
      <c r="AO87" s="749"/>
      <c r="AP87" s="749"/>
      <c r="AQ87" s="749"/>
      <c r="AR87" s="749"/>
      <c r="AS87" s="749"/>
      <c r="AT87" s="749"/>
      <c r="AU87" s="749"/>
      <c r="AV87" s="749"/>
      <c r="AW87" s="749"/>
      <c r="AX87" s="749"/>
      <c r="AY87" s="749"/>
      <c r="AZ87" s="749"/>
      <c r="BA87" s="749"/>
      <c r="BB87" s="749"/>
      <c r="BC87" s="750"/>
    </row>
    <row r="88" spans="1:55" ht="9.75" customHeight="1" thickBot="1">
      <c r="A88" s="145"/>
      <c r="B88" s="244"/>
      <c r="C88" s="773"/>
      <c r="D88" s="774"/>
      <c r="E88" s="251"/>
      <c r="F88" s="754" t="s">
        <v>2161</v>
      </c>
      <c r="G88" s="755"/>
      <c r="H88" s="755"/>
      <c r="I88" s="755"/>
      <c r="J88" s="755"/>
      <c r="K88" s="755"/>
      <c r="L88" s="755"/>
      <c r="M88" s="755"/>
      <c r="N88" s="755"/>
      <c r="O88" s="755"/>
      <c r="P88" s="755"/>
      <c r="Q88" s="755"/>
      <c r="R88" s="755"/>
      <c r="S88" s="755"/>
      <c r="T88" s="755"/>
      <c r="U88" s="760"/>
      <c r="V88" s="761"/>
      <c r="W88" s="761"/>
      <c r="X88" s="761"/>
      <c r="Y88" s="762"/>
      <c r="Z88" s="766" t="s">
        <v>31</v>
      </c>
      <c r="AA88" s="768" t="s">
        <v>38</v>
      </c>
      <c r="AB88" s="789"/>
      <c r="AC88" s="793"/>
      <c r="AD88" s="794"/>
      <c r="AE88" s="795"/>
      <c r="AF88" s="796"/>
      <c r="AG88" s="796"/>
      <c r="AH88" s="747"/>
      <c r="AI88" s="521"/>
      <c r="AJ88" s="210"/>
      <c r="AK88" s="210"/>
      <c r="AL88" s="210"/>
      <c r="AM88" s="751"/>
      <c r="AN88" s="752"/>
      <c r="AO88" s="752"/>
      <c r="AP88" s="752"/>
      <c r="AQ88" s="752"/>
      <c r="AR88" s="752"/>
      <c r="AS88" s="752"/>
      <c r="AT88" s="752"/>
      <c r="AU88" s="752"/>
      <c r="AV88" s="752"/>
      <c r="AW88" s="752"/>
      <c r="AX88" s="752"/>
      <c r="AY88" s="752"/>
      <c r="AZ88" s="752"/>
      <c r="BA88" s="752"/>
      <c r="BB88" s="752"/>
      <c r="BC88" s="753"/>
    </row>
    <row r="89" spans="1:55" ht="9.75" customHeight="1" thickBot="1">
      <c r="A89" s="145"/>
      <c r="B89" s="244"/>
      <c r="C89" s="775"/>
      <c r="D89" s="774"/>
      <c r="E89" s="252"/>
      <c r="F89" s="756"/>
      <c r="G89" s="757"/>
      <c r="H89" s="757"/>
      <c r="I89" s="757"/>
      <c r="J89" s="757"/>
      <c r="K89" s="757"/>
      <c r="L89" s="757"/>
      <c r="M89" s="757"/>
      <c r="N89" s="757"/>
      <c r="O89" s="757"/>
      <c r="P89" s="757"/>
      <c r="Q89" s="757"/>
      <c r="R89" s="757"/>
      <c r="S89" s="757"/>
      <c r="T89" s="757"/>
      <c r="U89" s="763"/>
      <c r="V89" s="764"/>
      <c r="W89" s="764"/>
      <c r="X89" s="764"/>
      <c r="Y89" s="765"/>
      <c r="Z89" s="767"/>
      <c r="AA89" s="768"/>
      <c r="AB89" s="145"/>
      <c r="AC89" s="145"/>
      <c r="AD89" s="145"/>
      <c r="AE89" s="145"/>
      <c r="AF89" s="145"/>
      <c r="AG89" s="145"/>
      <c r="AH89" s="145"/>
      <c r="AI89" s="145"/>
      <c r="AJ89" s="210"/>
      <c r="AK89" s="210"/>
      <c r="AL89" s="210"/>
    </row>
    <row r="90" spans="1:55" ht="16.5" customHeight="1">
      <c r="A90" s="145"/>
      <c r="B90" s="244"/>
      <c r="C90" s="776"/>
      <c r="D90" s="777"/>
      <c r="E90" s="253"/>
      <c r="F90" s="758"/>
      <c r="G90" s="759"/>
      <c r="H90" s="759"/>
      <c r="I90" s="759"/>
      <c r="J90" s="759"/>
      <c r="K90" s="759"/>
      <c r="L90" s="759"/>
      <c r="M90" s="759"/>
      <c r="N90" s="759"/>
      <c r="O90" s="759"/>
      <c r="P90" s="759"/>
      <c r="Q90" s="759"/>
      <c r="R90" s="759"/>
      <c r="S90" s="759"/>
      <c r="T90" s="759"/>
      <c r="U90" s="235" t="s">
        <v>68</v>
      </c>
      <c r="V90" s="769">
        <f>U88/2</f>
        <v>0</v>
      </c>
      <c r="W90" s="769"/>
      <c r="X90" s="769"/>
      <c r="Y90" s="26" t="s">
        <v>31</v>
      </c>
      <c r="Z90" s="3" t="s">
        <v>69</v>
      </c>
      <c r="AA90" s="28"/>
      <c r="AB90" s="231"/>
      <c r="AC90" s="232"/>
      <c r="AD90" s="770"/>
      <c r="AE90" s="770"/>
      <c r="AF90" s="227"/>
      <c r="AG90" s="145"/>
      <c r="AH90" s="145"/>
      <c r="AI90" s="254"/>
      <c r="AJ90" s="210"/>
      <c r="AK90" s="210"/>
      <c r="AL90" s="210"/>
      <c r="AM90" s="246"/>
    </row>
    <row r="91" spans="1:55" ht="6.75" customHeight="1">
      <c r="A91" s="145"/>
      <c r="B91" s="213" t="s">
        <v>93</v>
      </c>
      <c r="C91" s="213"/>
      <c r="D91" s="213"/>
      <c r="E91" s="213"/>
      <c r="F91" s="210"/>
      <c r="G91" s="211"/>
      <c r="H91" s="211"/>
      <c r="I91" s="211"/>
      <c r="J91" s="211"/>
      <c r="K91" s="211"/>
      <c r="L91" s="211"/>
      <c r="M91" s="255"/>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211"/>
      <c r="AL91" s="153"/>
      <c r="AM91" s="154"/>
      <c r="AR91" s="182"/>
    </row>
    <row r="92" spans="1:55" s="258" customFormat="1" ht="21" customHeight="1" thickBot="1">
      <c r="A92" s="256"/>
      <c r="B92" s="713" t="s">
        <v>94</v>
      </c>
      <c r="C92" s="713"/>
      <c r="D92" s="713"/>
      <c r="E92" s="713"/>
      <c r="F92" s="713"/>
      <c r="G92" s="713"/>
      <c r="H92" s="713"/>
      <c r="I92" s="713"/>
      <c r="J92" s="713"/>
      <c r="K92" s="713"/>
      <c r="L92" s="713"/>
      <c r="M92" s="713"/>
      <c r="N92" s="713"/>
      <c r="O92" s="713"/>
      <c r="P92" s="713"/>
      <c r="Q92" s="713"/>
      <c r="R92" s="713"/>
      <c r="S92" s="713"/>
      <c r="T92" s="713"/>
      <c r="U92" s="713"/>
      <c r="V92" s="713"/>
      <c r="W92" s="713"/>
      <c r="X92" s="713"/>
      <c r="Y92" s="713"/>
      <c r="Z92" s="713"/>
      <c r="AA92" s="713"/>
      <c r="AB92" s="713"/>
      <c r="AC92" s="713"/>
      <c r="AD92" s="713"/>
      <c r="AE92" s="713"/>
      <c r="AF92" s="713"/>
      <c r="AG92" s="713"/>
      <c r="AH92" s="713"/>
      <c r="AI92" s="713"/>
      <c r="AJ92" s="713"/>
      <c r="AK92" s="713"/>
      <c r="AL92" s="256"/>
      <c r="AM92" s="257"/>
    </row>
    <row r="93" spans="1:55" s="154" customFormat="1" ht="13.8" thickBot="1">
      <c r="A93" s="153"/>
      <c r="B93" s="217" t="s">
        <v>95</v>
      </c>
      <c r="C93" s="196"/>
      <c r="D93" s="196"/>
      <c r="E93" s="196"/>
      <c r="F93" s="196"/>
      <c r="G93" s="196"/>
      <c r="H93" s="196"/>
      <c r="I93" s="196"/>
      <c r="J93" s="196"/>
      <c r="K93" s="196"/>
      <c r="L93" s="196"/>
      <c r="M93" s="196"/>
      <c r="N93" s="196"/>
      <c r="O93" s="196"/>
      <c r="P93" s="196"/>
      <c r="Q93" s="196"/>
      <c r="R93" s="259" t="s">
        <v>82</v>
      </c>
      <c r="S93" s="260" t="s">
        <v>96</v>
      </c>
      <c r="T93" s="153"/>
      <c r="U93" s="196"/>
      <c r="V93" s="196"/>
      <c r="W93" s="196"/>
      <c r="X93" s="196"/>
      <c r="Y93" s="196"/>
      <c r="Z93" s="196"/>
      <c r="AA93" s="196"/>
      <c r="AB93" s="196"/>
      <c r="AC93" s="196"/>
      <c r="AD93" s="196"/>
      <c r="AE93" s="196"/>
      <c r="AF93" s="196"/>
      <c r="AG93" s="196"/>
      <c r="AH93" s="196"/>
      <c r="AI93" s="744" t="str">
        <f>IF(SUM('別紙様式6-2 事業所個票１:事業所個票10'!CI4)&gt;=1,"該当","")</f>
        <v/>
      </c>
      <c r="AJ93" s="745"/>
      <c r="AK93" s="746"/>
      <c r="AL93" s="153"/>
      <c r="AM93" s="1"/>
    </row>
    <row r="94" spans="1:55" s="154" customFormat="1" ht="2.25" customHeight="1" thickBot="1">
      <c r="A94" s="153"/>
      <c r="B94" s="153"/>
      <c r="C94" s="153"/>
      <c r="D94" s="261"/>
      <c r="E94" s="261"/>
      <c r="F94" s="261"/>
      <c r="G94" s="261"/>
      <c r="H94" s="261"/>
      <c r="I94" s="261"/>
      <c r="J94" s="261"/>
      <c r="K94" s="261"/>
      <c r="L94" s="261"/>
      <c r="M94" s="261"/>
      <c r="N94" s="261"/>
      <c r="O94" s="261"/>
      <c r="P94" s="261"/>
      <c r="Q94" s="261"/>
      <c r="R94" s="262"/>
      <c r="S94" s="262"/>
      <c r="T94" s="262"/>
      <c r="U94" s="261"/>
      <c r="V94" s="261"/>
      <c r="W94" s="261"/>
      <c r="X94" s="261"/>
      <c r="Y94" s="261"/>
      <c r="Z94" s="261"/>
      <c r="AA94" s="261"/>
      <c r="AB94" s="261"/>
      <c r="AC94" s="261"/>
      <c r="AD94" s="261"/>
      <c r="AE94" s="261"/>
      <c r="AF94" s="261"/>
      <c r="AG94" s="261"/>
      <c r="AH94" s="261"/>
      <c r="AI94" s="261"/>
      <c r="AJ94" s="261"/>
      <c r="AK94" s="261"/>
      <c r="AL94" s="153"/>
      <c r="AM94" s="1"/>
    </row>
    <row r="95" spans="1:55" s="154" customFormat="1" ht="13.8" thickBot="1">
      <c r="A95" s="153"/>
      <c r="B95" s="217" t="s">
        <v>97</v>
      </c>
      <c r="C95" s="263"/>
      <c r="D95" s="263"/>
      <c r="E95" s="263"/>
      <c r="F95" s="263"/>
      <c r="G95" s="263"/>
      <c r="H95" s="263"/>
      <c r="I95" s="263"/>
      <c r="J95" s="263"/>
      <c r="K95" s="263"/>
      <c r="L95" s="263"/>
      <c r="M95" s="263"/>
      <c r="N95" s="263"/>
      <c r="O95" s="263"/>
      <c r="P95" s="263"/>
      <c r="Q95" s="263"/>
      <c r="R95" s="259" t="s">
        <v>82</v>
      </c>
      <c r="S95" s="260" t="s">
        <v>98</v>
      </c>
      <c r="T95" s="153"/>
      <c r="U95" s="263"/>
      <c r="V95" s="263"/>
      <c r="W95" s="263"/>
      <c r="X95" s="263"/>
      <c r="Y95" s="263"/>
      <c r="Z95" s="263"/>
      <c r="AA95" s="263"/>
      <c r="AB95" s="263"/>
      <c r="AC95" s="263"/>
      <c r="AD95" s="263"/>
      <c r="AE95" s="263"/>
      <c r="AF95" s="263"/>
      <c r="AG95" s="263"/>
      <c r="AH95" s="263"/>
      <c r="AI95" s="744" t="str">
        <f>IF(SUM('別紙様式6-2 事業所個票１:事業所個票10'!CI4)=0,"該当","")</f>
        <v>該当</v>
      </c>
      <c r="AJ95" s="745"/>
      <c r="AK95" s="746"/>
      <c r="AL95" s="153"/>
      <c r="AM95" s="1"/>
    </row>
    <row r="96" spans="1:55" s="154" customFormat="1" ht="5.25" customHeight="1">
      <c r="A96" s="153"/>
      <c r="B96" s="243"/>
      <c r="C96" s="264"/>
      <c r="D96" s="264"/>
      <c r="E96" s="264"/>
      <c r="F96" s="264"/>
      <c r="G96" s="264"/>
      <c r="H96" s="264"/>
      <c r="I96" s="264"/>
      <c r="J96" s="264"/>
      <c r="K96" s="264"/>
      <c r="L96" s="264"/>
      <c r="M96" s="264"/>
      <c r="N96" s="264"/>
      <c r="O96" s="264"/>
      <c r="P96" s="264"/>
      <c r="Q96" s="264"/>
      <c r="R96" s="264"/>
      <c r="S96" s="264"/>
      <c r="T96" s="264"/>
      <c r="U96" s="264"/>
      <c r="V96" s="264"/>
      <c r="W96" s="264"/>
      <c r="X96" s="264"/>
      <c r="Y96" s="264"/>
      <c r="Z96" s="264"/>
      <c r="AA96" s="153"/>
      <c r="AB96" s="264"/>
      <c r="AC96" s="264"/>
      <c r="AD96" s="264"/>
      <c r="AE96" s="264"/>
      <c r="AF96" s="264"/>
      <c r="AG96" s="264"/>
      <c r="AH96" s="264"/>
      <c r="AI96" s="264"/>
      <c r="AJ96" s="264"/>
      <c r="AK96" s="264"/>
      <c r="AL96" s="153"/>
      <c r="AM96" s="1"/>
    </row>
    <row r="97" spans="1:55" s="237" customFormat="1" ht="12.75" customHeight="1" thickBot="1">
      <c r="A97" s="179"/>
      <c r="B97" s="179"/>
      <c r="C97" s="724" t="s">
        <v>99</v>
      </c>
      <c r="D97" s="724"/>
      <c r="E97" s="724"/>
      <c r="F97" s="724"/>
      <c r="G97" s="724"/>
      <c r="H97" s="724"/>
      <c r="I97" s="724"/>
      <c r="J97" s="724"/>
      <c r="K97" s="724"/>
      <c r="L97" s="724"/>
      <c r="M97" s="724"/>
      <c r="N97" s="724"/>
      <c r="O97" s="724"/>
      <c r="P97" s="724"/>
      <c r="Q97" s="724"/>
      <c r="R97" s="724"/>
      <c r="S97" s="724"/>
      <c r="T97" s="724"/>
      <c r="U97" s="179"/>
      <c r="V97" s="179"/>
      <c r="W97" s="179"/>
      <c r="X97" s="179"/>
      <c r="Y97" s="179"/>
      <c r="Z97" s="179"/>
      <c r="AA97" s="179"/>
      <c r="AB97" s="179"/>
      <c r="AC97" s="179"/>
      <c r="AD97" s="220"/>
      <c r="AE97" s="220"/>
      <c r="AF97" s="220"/>
      <c r="AG97" s="220"/>
      <c r="AH97" s="220"/>
      <c r="AI97" s="220"/>
      <c r="AJ97" s="220"/>
      <c r="AK97" s="220"/>
      <c r="AL97" s="179"/>
      <c r="AM97" s="265"/>
    </row>
    <row r="98" spans="1:55" s="154" customFormat="1" ht="18" customHeight="1" thickBot="1">
      <c r="A98" s="153"/>
      <c r="B98" s="153"/>
      <c r="C98" s="670"/>
      <c r="D98" s="671"/>
      <c r="E98" s="725" t="s">
        <v>100</v>
      </c>
      <c r="F98" s="725"/>
      <c r="G98" s="725"/>
      <c r="H98" s="725"/>
      <c r="I98" s="725"/>
      <c r="J98" s="725"/>
      <c r="K98" s="725"/>
      <c r="L98" s="725"/>
      <c r="M98" s="725"/>
      <c r="N98" s="725"/>
      <c r="O98" s="725"/>
      <c r="P98" s="725"/>
      <c r="Q98" s="725"/>
      <c r="R98" s="726"/>
      <c r="S98" s="266" t="s">
        <v>38</v>
      </c>
      <c r="T98" s="224" t="str">
        <f>IFERROR(IF(AM99=TRUE,"○",IF(AND(AI95="該当",OR(AM107=TRUE,AM108=TRUE)),"","×")),"")</f>
        <v>×</v>
      </c>
      <c r="U98" s="153"/>
      <c r="V98" s="267"/>
      <c r="W98" s="267"/>
      <c r="X98" s="267"/>
      <c r="Y98" s="267"/>
      <c r="Z98" s="267"/>
      <c r="AA98" s="267"/>
      <c r="AB98" s="267"/>
      <c r="AC98" s="267"/>
      <c r="AD98" s="267"/>
      <c r="AE98" s="267"/>
      <c r="AF98" s="267"/>
      <c r="AG98" s="267"/>
      <c r="AH98" s="267"/>
      <c r="AI98" s="267"/>
      <c r="AJ98" s="267"/>
      <c r="AK98" s="267"/>
      <c r="AL98" s="179"/>
      <c r="AM98" s="204" t="s">
        <v>2081</v>
      </c>
    </row>
    <row r="99" spans="1:55" s="154" customFormat="1" ht="16.5" customHeight="1">
      <c r="A99" s="153"/>
      <c r="B99" s="268"/>
      <c r="C99" s="269" t="s">
        <v>101</v>
      </c>
      <c r="D99" s="270" t="s">
        <v>2230</v>
      </c>
      <c r="E99" s="199"/>
      <c r="F99" s="199"/>
      <c r="G99" s="199"/>
      <c r="H99" s="199"/>
      <c r="I99" s="199"/>
      <c r="J99" s="199"/>
      <c r="K99" s="199"/>
      <c r="L99" s="199"/>
      <c r="M99" s="199"/>
      <c r="N99" s="199"/>
      <c r="O99" s="199"/>
      <c r="P99" s="199"/>
      <c r="Q99" s="199"/>
      <c r="R99" s="199"/>
      <c r="S99" s="270"/>
      <c r="T99" s="270"/>
      <c r="U99" s="270"/>
      <c r="V99" s="199"/>
      <c r="W99" s="199"/>
      <c r="X99" s="199"/>
      <c r="Y99" s="199"/>
      <c r="Z99" s="271"/>
      <c r="AA99" s="271"/>
      <c r="AB99" s="271"/>
      <c r="AC99" s="271"/>
      <c r="AD99" s="163"/>
      <c r="AE99" s="163"/>
      <c r="AF99" s="163"/>
      <c r="AG99" s="163"/>
      <c r="AH99" s="196"/>
      <c r="AI99" s="196"/>
      <c r="AJ99" s="196"/>
      <c r="AK99" s="272"/>
      <c r="AL99" s="216"/>
      <c r="AM99" s="66" t="b">
        <v>0</v>
      </c>
      <c r="AN99" s="704" t="s">
        <v>2087</v>
      </c>
      <c r="AO99" s="704"/>
      <c r="AP99" s="704"/>
    </row>
    <row r="100" spans="1:55" s="154" customFormat="1" ht="16.5" customHeight="1">
      <c r="A100" s="153"/>
      <c r="B100" s="268"/>
      <c r="C100" s="273" t="s">
        <v>102</v>
      </c>
      <c r="D100" s="274" t="s">
        <v>103</v>
      </c>
      <c r="E100" s="274"/>
      <c r="F100" s="274"/>
      <c r="G100" s="274"/>
      <c r="H100" s="274"/>
      <c r="I100" s="274"/>
      <c r="J100" s="274"/>
      <c r="K100" s="274"/>
      <c r="L100" s="274"/>
      <c r="M100" s="274"/>
      <c r="N100" s="274"/>
      <c r="O100" s="274"/>
      <c r="P100" s="274"/>
      <c r="Q100" s="274"/>
      <c r="R100" s="274"/>
      <c r="S100" s="274"/>
      <c r="T100" s="274"/>
      <c r="U100" s="274"/>
      <c r="V100" s="274"/>
      <c r="W100" s="274"/>
      <c r="X100" s="274"/>
      <c r="Y100" s="274"/>
      <c r="Z100" s="275"/>
      <c r="AA100" s="275"/>
      <c r="AB100" s="275"/>
      <c r="AC100" s="275"/>
      <c r="AD100" s="276"/>
      <c r="AE100" s="276"/>
      <c r="AF100" s="276"/>
      <c r="AG100" s="276"/>
      <c r="AH100" s="277"/>
      <c r="AI100" s="277"/>
      <c r="AJ100" s="277"/>
      <c r="AK100" s="278"/>
      <c r="AL100" s="216"/>
      <c r="AM100" s="66" t="b">
        <v>0</v>
      </c>
      <c r="AN100" s="704" t="s">
        <v>2088</v>
      </c>
      <c r="AO100" s="704"/>
      <c r="AP100" s="704"/>
    </row>
    <row r="101" spans="1:55" s="154" customFormat="1" ht="16.5" customHeight="1">
      <c r="A101" s="153"/>
      <c r="B101" s="268"/>
      <c r="C101" s="279" t="s">
        <v>104</v>
      </c>
      <c r="D101" s="280" t="s">
        <v>2229</v>
      </c>
      <c r="E101" s="281"/>
      <c r="F101" s="281"/>
      <c r="G101" s="281"/>
      <c r="H101" s="281"/>
      <c r="I101" s="281"/>
      <c r="J101" s="281"/>
      <c r="K101" s="281"/>
      <c r="L101" s="281"/>
      <c r="M101" s="281"/>
      <c r="N101" s="281"/>
      <c r="O101" s="281"/>
      <c r="P101" s="281"/>
      <c r="Q101" s="281"/>
      <c r="R101" s="281"/>
      <c r="S101" s="281"/>
      <c r="T101" s="281"/>
      <c r="U101" s="281"/>
      <c r="V101" s="281"/>
      <c r="W101" s="281"/>
      <c r="X101" s="281"/>
      <c r="Y101" s="281"/>
      <c r="Z101" s="282"/>
      <c r="AA101" s="282"/>
      <c r="AB101" s="282"/>
      <c r="AC101" s="282"/>
      <c r="AD101" s="192"/>
      <c r="AE101" s="192"/>
      <c r="AF101" s="192"/>
      <c r="AG101" s="192"/>
      <c r="AH101" s="283"/>
      <c r="AI101" s="283"/>
      <c r="AJ101" s="283"/>
      <c r="AK101" s="284"/>
      <c r="AL101" s="216"/>
      <c r="AM101" s="285"/>
    </row>
    <row r="102" spans="1:55" s="154" customFormat="1" ht="6.75" customHeight="1" thickBot="1">
      <c r="A102" s="153"/>
      <c r="B102" s="268"/>
      <c r="C102" s="203"/>
      <c r="D102" s="199"/>
      <c r="E102" s="213"/>
      <c r="F102" s="213"/>
      <c r="G102" s="213"/>
      <c r="H102" s="213"/>
      <c r="I102" s="213"/>
      <c r="J102" s="213"/>
      <c r="K102" s="213"/>
      <c r="L102" s="213"/>
      <c r="M102" s="213"/>
      <c r="N102" s="213"/>
      <c r="O102" s="213"/>
      <c r="P102" s="213"/>
      <c r="Q102" s="213"/>
      <c r="R102" s="213"/>
      <c r="S102" s="213"/>
      <c r="T102" s="213"/>
      <c r="U102" s="213"/>
      <c r="V102" s="213"/>
      <c r="W102" s="213"/>
      <c r="X102" s="213"/>
      <c r="Y102" s="213"/>
      <c r="Z102" s="271"/>
      <c r="AA102" s="271"/>
      <c r="AB102" s="271"/>
      <c r="AC102" s="271"/>
      <c r="AD102" s="163"/>
      <c r="AE102" s="163"/>
      <c r="AF102" s="163"/>
      <c r="AG102" s="163"/>
      <c r="AH102" s="196"/>
      <c r="AI102" s="196"/>
      <c r="AJ102" s="196"/>
      <c r="AK102" s="196"/>
      <c r="AL102" s="216"/>
      <c r="AM102" s="285"/>
      <c r="AN102" s="1"/>
      <c r="AO102" s="1"/>
      <c r="AP102" s="1"/>
      <c r="AQ102" s="1"/>
    </row>
    <row r="103" spans="1:55" s="154" customFormat="1" ht="26.25" customHeight="1" thickBot="1">
      <c r="A103" s="153"/>
      <c r="B103" s="268"/>
      <c r="C103" s="709" t="s">
        <v>105</v>
      </c>
      <c r="D103" s="709"/>
      <c r="E103" s="709"/>
      <c r="F103" s="709"/>
      <c r="G103" s="709"/>
      <c r="H103" s="709"/>
      <c r="I103" s="709"/>
      <c r="J103" s="709"/>
      <c r="K103" s="709"/>
      <c r="L103" s="213"/>
      <c r="M103" s="670"/>
      <c r="N103" s="671"/>
      <c r="O103" s="741" t="s">
        <v>2234</v>
      </c>
      <c r="P103" s="742"/>
      <c r="Q103" s="742"/>
      <c r="R103" s="742"/>
      <c r="S103" s="742"/>
      <c r="T103" s="742"/>
      <c r="U103" s="742"/>
      <c r="V103" s="742"/>
      <c r="W103" s="742"/>
      <c r="X103" s="742"/>
      <c r="Y103" s="742"/>
      <c r="Z103" s="742"/>
      <c r="AA103" s="742"/>
      <c r="AB103" s="742"/>
      <c r="AC103" s="742"/>
      <c r="AD103" s="742"/>
      <c r="AE103" s="742"/>
      <c r="AF103" s="742"/>
      <c r="AG103" s="742"/>
      <c r="AH103" s="742"/>
      <c r="AI103" s="742"/>
      <c r="AJ103" s="743"/>
      <c r="AK103" s="172" t="str">
        <f>IF(T98="○","",(IF(AM100=TRUE,"○","×")))</f>
        <v>×</v>
      </c>
      <c r="AL103" s="153"/>
      <c r="AM103" s="658" t="s">
        <v>2010</v>
      </c>
      <c r="AN103" s="664"/>
      <c r="AO103" s="664"/>
      <c r="AP103" s="664"/>
      <c r="AQ103" s="664"/>
      <c r="AR103" s="664"/>
      <c r="AS103" s="664"/>
      <c r="AT103" s="664"/>
      <c r="AU103" s="664"/>
      <c r="AV103" s="664"/>
      <c r="AW103" s="664"/>
      <c r="AX103" s="664"/>
      <c r="AY103" s="664"/>
      <c r="AZ103" s="664"/>
      <c r="BA103" s="664"/>
      <c r="BB103" s="664"/>
      <c r="BC103" s="665"/>
    </row>
    <row r="104" spans="1:55" s="154" customFormat="1" ht="6.75" customHeight="1">
      <c r="A104" s="153"/>
      <c r="B104" s="268"/>
      <c r="C104" s="210"/>
      <c r="D104" s="199"/>
      <c r="E104" s="213"/>
      <c r="F104" s="213"/>
      <c r="G104" s="213"/>
      <c r="H104" s="213"/>
      <c r="I104" s="213"/>
      <c r="J104" s="213"/>
      <c r="K104" s="213"/>
      <c r="L104" s="213"/>
      <c r="M104" s="213"/>
      <c r="N104" s="213"/>
      <c r="O104" s="213"/>
      <c r="P104" s="213"/>
      <c r="Q104" s="213"/>
      <c r="R104" s="213"/>
      <c r="S104" s="213"/>
      <c r="T104" s="213"/>
      <c r="U104" s="213"/>
      <c r="V104" s="213"/>
      <c r="W104" s="213"/>
      <c r="X104" s="213"/>
      <c r="Y104" s="213"/>
      <c r="Z104" s="271"/>
      <c r="AA104" s="271"/>
      <c r="AB104" s="271"/>
      <c r="AC104" s="271"/>
      <c r="AD104" s="163"/>
      <c r="AE104" s="163"/>
      <c r="AF104" s="163"/>
      <c r="AG104" s="163"/>
      <c r="AH104" s="196"/>
      <c r="AI104" s="196"/>
      <c r="AJ104" s="196"/>
      <c r="AK104" s="196"/>
      <c r="AL104" s="216"/>
      <c r="AM104" s="285"/>
      <c r="AN104" s="1"/>
      <c r="AO104" s="1"/>
      <c r="AP104" s="1"/>
      <c r="AQ104" s="1"/>
    </row>
    <row r="105" spans="1:55" s="154" customFormat="1" ht="16.5" customHeight="1" thickBot="1">
      <c r="A105" s="153"/>
      <c r="B105" s="153"/>
      <c r="C105" s="724" t="s">
        <v>106</v>
      </c>
      <c r="D105" s="724"/>
      <c r="E105" s="724"/>
      <c r="F105" s="724"/>
      <c r="G105" s="724"/>
      <c r="H105" s="724"/>
      <c r="I105" s="724"/>
      <c r="J105" s="724"/>
      <c r="K105" s="724"/>
      <c r="L105" s="724"/>
      <c r="M105" s="724"/>
      <c r="N105" s="724"/>
      <c r="O105" s="724"/>
      <c r="P105" s="724"/>
      <c r="Q105" s="724"/>
      <c r="R105" s="724"/>
      <c r="S105" s="286"/>
      <c r="T105" s="286"/>
      <c r="U105" s="286"/>
      <c r="V105" s="286"/>
      <c r="W105" s="286"/>
      <c r="X105" s="286"/>
      <c r="Y105" s="213"/>
      <c r="Z105" s="286"/>
      <c r="AA105" s="286"/>
      <c r="AB105" s="286"/>
      <c r="AC105" s="286"/>
      <c r="AD105" s="286"/>
      <c r="AE105" s="286"/>
      <c r="AF105" s="286"/>
      <c r="AG105" s="286"/>
      <c r="AH105" s="286"/>
      <c r="AI105" s="286"/>
      <c r="AJ105" s="286"/>
      <c r="AK105" s="286"/>
      <c r="AL105" s="286"/>
    </row>
    <row r="106" spans="1:55" s="154" customFormat="1" ht="16.5" customHeight="1" thickBot="1">
      <c r="A106" s="153"/>
      <c r="B106" s="287"/>
      <c r="C106" s="670"/>
      <c r="D106" s="671"/>
      <c r="E106" s="725" t="s">
        <v>107</v>
      </c>
      <c r="F106" s="725"/>
      <c r="G106" s="725"/>
      <c r="H106" s="725"/>
      <c r="I106" s="725"/>
      <c r="J106" s="725"/>
      <c r="K106" s="725"/>
      <c r="L106" s="725"/>
      <c r="M106" s="725"/>
      <c r="N106" s="725"/>
      <c r="O106" s="725"/>
      <c r="P106" s="725"/>
      <c r="Q106" s="725"/>
      <c r="R106" s="726"/>
      <c r="S106" s="266" t="s">
        <v>38</v>
      </c>
      <c r="T106" s="224" t="str">
        <f>IFERROR(IF(AND(AM107=TRUE,OR(AND(AR107=TRUE,J109&lt;&gt;""),AND(AR108=TRUE,J111&lt;&gt;""))),"○",IF(AND(AI95="該当",OR(AM99=TRUE,AM100=TRUE)),"","×")),"")</f>
        <v>×</v>
      </c>
      <c r="U106" s="288"/>
      <c r="V106" s="289"/>
      <c r="W106" s="289"/>
      <c r="X106" s="289"/>
      <c r="Y106" s="289"/>
      <c r="Z106" s="289"/>
      <c r="AA106" s="289"/>
      <c r="AB106" s="289"/>
      <c r="AC106" s="289"/>
      <c r="AD106" s="289"/>
      <c r="AE106" s="289"/>
      <c r="AF106" s="289"/>
      <c r="AG106" s="289"/>
      <c r="AH106" s="289"/>
      <c r="AI106" s="289"/>
      <c r="AJ106" s="289"/>
      <c r="AK106" s="289"/>
      <c r="AL106" s="286"/>
      <c r="AM106" s="204" t="s">
        <v>2081</v>
      </c>
    </row>
    <row r="107" spans="1:55" s="154" customFormat="1" ht="26.25" customHeight="1" thickBot="1">
      <c r="A107" s="153"/>
      <c r="B107" s="727"/>
      <c r="C107" s="269" t="s">
        <v>101</v>
      </c>
      <c r="D107" s="728" t="s">
        <v>2208</v>
      </c>
      <c r="E107" s="729"/>
      <c r="F107" s="729"/>
      <c r="G107" s="729"/>
      <c r="H107" s="730"/>
      <c r="I107" s="730"/>
      <c r="J107" s="730"/>
      <c r="K107" s="730"/>
      <c r="L107" s="730"/>
      <c r="M107" s="730"/>
      <c r="N107" s="730"/>
      <c r="O107" s="730"/>
      <c r="P107" s="730"/>
      <c r="Q107" s="730"/>
      <c r="R107" s="730"/>
      <c r="S107" s="730"/>
      <c r="T107" s="730"/>
      <c r="U107" s="730"/>
      <c r="V107" s="730"/>
      <c r="W107" s="730"/>
      <c r="X107" s="730"/>
      <c r="Y107" s="730"/>
      <c r="Z107" s="730"/>
      <c r="AA107" s="730"/>
      <c r="AB107" s="730"/>
      <c r="AC107" s="730"/>
      <c r="AD107" s="730"/>
      <c r="AE107" s="730"/>
      <c r="AF107" s="730"/>
      <c r="AG107" s="730"/>
      <c r="AH107" s="730"/>
      <c r="AI107" s="730"/>
      <c r="AJ107" s="730"/>
      <c r="AK107" s="731"/>
      <c r="AL107" s="153"/>
      <c r="AM107" s="66" t="b">
        <v>0</v>
      </c>
      <c r="AN107" s="704" t="s">
        <v>2087</v>
      </c>
      <c r="AO107" s="704"/>
      <c r="AP107" s="704"/>
      <c r="AQ107" s="1"/>
      <c r="AR107" s="66" t="b">
        <v>0</v>
      </c>
      <c r="AS107" s="704" t="s">
        <v>2089</v>
      </c>
      <c r="AT107" s="704"/>
      <c r="AU107" s="704"/>
    </row>
    <row r="108" spans="1:55" s="154" customFormat="1" ht="25.5" customHeight="1" thickBot="1">
      <c r="A108" s="153"/>
      <c r="B108" s="727"/>
      <c r="C108" s="679"/>
      <c r="D108" s="681" t="s">
        <v>108</v>
      </c>
      <c r="E108" s="682"/>
      <c r="F108" s="682"/>
      <c r="G108" s="682"/>
      <c r="H108" s="714"/>
      <c r="I108" s="716" t="s">
        <v>32</v>
      </c>
      <c r="J108" s="718" t="s">
        <v>2228</v>
      </c>
      <c r="K108" s="719"/>
      <c r="L108" s="719"/>
      <c r="M108" s="719"/>
      <c r="N108" s="719"/>
      <c r="O108" s="719"/>
      <c r="P108" s="719"/>
      <c r="Q108" s="719"/>
      <c r="R108" s="719"/>
      <c r="S108" s="719"/>
      <c r="T108" s="719"/>
      <c r="U108" s="719"/>
      <c r="V108" s="719"/>
      <c r="W108" s="719"/>
      <c r="X108" s="719"/>
      <c r="Y108" s="719"/>
      <c r="Z108" s="719"/>
      <c r="AA108" s="719"/>
      <c r="AB108" s="719"/>
      <c r="AC108" s="719"/>
      <c r="AD108" s="719"/>
      <c r="AE108" s="719"/>
      <c r="AF108" s="719"/>
      <c r="AG108" s="719"/>
      <c r="AH108" s="719"/>
      <c r="AI108" s="719"/>
      <c r="AJ108" s="719"/>
      <c r="AK108" s="720"/>
      <c r="AL108" s="153"/>
      <c r="AM108" s="66" t="b">
        <v>0</v>
      </c>
      <c r="AN108" s="704" t="s">
        <v>2088</v>
      </c>
      <c r="AO108" s="704"/>
      <c r="AP108" s="704"/>
      <c r="AQ108" s="290"/>
      <c r="AR108" s="66" t="b">
        <v>0</v>
      </c>
      <c r="AS108" s="704" t="s">
        <v>2090</v>
      </c>
      <c r="AT108" s="704"/>
      <c r="AU108" s="704"/>
      <c r="AV108" s="290"/>
      <c r="AW108" s="290"/>
      <c r="AX108" s="290"/>
      <c r="AY108" s="290"/>
      <c r="AZ108" s="290"/>
      <c r="BA108" s="290"/>
      <c r="BB108" s="290"/>
      <c r="BC108" s="290"/>
    </row>
    <row r="109" spans="1:55" s="154" customFormat="1" ht="33" customHeight="1" thickBot="1">
      <c r="A109" s="153"/>
      <c r="B109" s="727"/>
      <c r="C109" s="679"/>
      <c r="D109" s="683"/>
      <c r="E109" s="684"/>
      <c r="F109" s="684"/>
      <c r="G109" s="684"/>
      <c r="H109" s="715"/>
      <c r="I109" s="717"/>
      <c r="J109" s="721" t="s">
        <v>2341</v>
      </c>
      <c r="K109" s="722"/>
      <c r="L109" s="722"/>
      <c r="M109" s="722"/>
      <c r="N109" s="722"/>
      <c r="O109" s="722"/>
      <c r="P109" s="722"/>
      <c r="Q109" s="722"/>
      <c r="R109" s="722"/>
      <c r="S109" s="722"/>
      <c r="T109" s="722"/>
      <c r="U109" s="722"/>
      <c r="V109" s="722"/>
      <c r="W109" s="722"/>
      <c r="X109" s="722"/>
      <c r="Y109" s="722"/>
      <c r="Z109" s="722"/>
      <c r="AA109" s="722"/>
      <c r="AB109" s="722"/>
      <c r="AC109" s="722"/>
      <c r="AD109" s="722"/>
      <c r="AE109" s="722"/>
      <c r="AF109" s="722"/>
      <c r="AG109" s="722"/>
      <c r="AH109" s="722"/>
      <c r="AI109" s="722"/>
      <c r="AJ109" s="722"/>
      <c r="AK109" s="723"/>
      <c r="AL109" s="153"/>
      <c r="AM109" s="658" t="s">
        <v>2162</v>
      </c>
      <c r="AN109" s="659"/>
      <c r="AO109" s="659"/>
      <c r="AP109" s="659"/>
      <c r="AQ109" s="659"/>
      <c r="AR109" s="659"/>
      <c r="AS109" s="659"/>
      <c r="AT109" s="659"/>
      <c r="AU109" s="659"/>
      <c r="AV109" s="659"/>
      <c r="AW109" s="659"/>
      <c r="AX109" s="659"/>
      <c r="AY109" s="659"/>
      <c r="AZ109" s="659"/>
      <c r="BA109" s="659"/>
      <c r="BB109" s="659"/>
      <c r="BC109" s="660"/>
    </row>
    <row r="110" spans="1:55" s="154" customFormat="1" ht="19.5" customHeight="1" thickBot="1">
      <c r="A110" s="153"/>
      <c r="B110" s="727"/>
      <c r="C110" s="679"/>
      <c r="D110" s="683"/>
      <c r="E110" s="684"/>
      <c r="F110" s="684"/>
      <c r="G110" s="684"/>
      <c r="H110" s="732"/>
      <c r="I110" s="734" t="s">
        <v>39</v>
      </c>
      <c r="J110" s="291" t="s">
        <v>109</v>
      </c>
      <c r="K110" s="292"/>
      <c r="L110" s="292"/>
      <c r="M110" s="292"/>
      <c r="N110" s="292"/>
      <c r="O110" s="292"/>
      <c r="P110" s="292"/>
      <c r="Q110" s="292"/>
      <c r="R110" s="292"/>
      <c r="S110" s="736" t="s">
        <v>110</v>
      </c>
      <c r="T110" s="736"/>
      <c r="U110" s="736"/>
      <c r="V110" s="736"/>
      <c r="W110" s="736"/>
      <c r="X110" s="736"/>
      <c r="Y110" s="736"/>
      <c r="Z110" s="736"/>
      <c r="AA110" s="736"/>
      <c r="AB110" s="736"/>
      <c r="AC110" s="736"/>
      <c r="AD110" s="736"/>
      <c r="AE110" s="736"/>
      <c r="AF110" s="736"/>
      <c r="AG110" s="736"/>
      <c r="AH110" s="736"/>
      <c r="AI110" s="736"/>
      <c r="AJ110" s="736"/>
      <c r="AK110" s="737"/>
      <c r="AL110" s="153"/>
      <c r="AM110" s="290"/>
      <c r="AN110" s="290"/>
      <c r="AO110" s="290"/>
      <c r="AP110" s="290"/>
      <c r="AQ110" s="290"/>
      <c r="AR110" s="290"/>
      <c r="AS110" s="290"/>
      <c r="AT110" s="290"/>
      <c r="AU110" s="290"/>
      <c r="AV110" s="290"/>
      <c r="AW110" s="290"/>
      <c r="AX110" s="290"/>
      <c r="AY110" s="290"/>
      <c r="AZ110" s="290"/>
      <c r="BA110" s="290"/>
      <c r="BB110" s="290"/>
      <c r="BC110" s="290"/>
    </row>
    <row r="111" spans="1:55" s="154" customFormat="1" ht="35.25" customHeight="1" thickBot="1">
      <c r="A111" s="153"/>
      <c r="B111" s="727"/>
      <c r="C111" s="680"/>
      <c r="D111" s="685"/>
      <c r="E111" s="686"/>
      <c r="F111" s="686"/>
      <c r="G111" s="686"/>
      <c r="H111" s="733"/>
      <c r="I111" s="735"/>
      <c r="J111" s="738" t="s">
        <v>2342</v>
      </c>
      <c r="K111" s="739"/>
      <c r="L111" s="739"/>
      <c r="M111" s="739"/>
      <c r="N111" s="739"/>
      <c r="O111" s="739"/>
      <c r="P111" s="739"/>
      <c r="Q111" s="739"/>
      <c r="R111" s="739"/>
      <c r="S111" s="739"/>
      <c r="T111" s="739"/>
      <c r="U111" s="739"/>
      <c r="V111" s="739"/>
      <c r="W111" s="739"/>
      <c r="X111" s="739"/>
      <c r="Y111" s="739"/>
      <c r="Z111" s="739"/>
      <c r="AA111" s="739"/>
      <c r="AB111" s="739"/>
      <c r="AC111" s="739"/>
      <c r="AD111" s="739"/>
      <c r="AE111" s="739"/>
      <c r="AF111" s="739"/>
      <c r="AG111" s="739"/>
      <c r="AH111" s="739"/>
      <c r="AI111" s="739"/>
      <c r="AJ111" s="739"/>
      <c r="AK111" s="740"/>
      <c r="AL111" s="153"/>
      <c r="AM111" s="658" t="s">
        <v>2163</v>
      </c>
      <c r="AN111" s="659"/>
      <c r="AO111" s="659"/>
      <c r="AP111" s="659"/>
      <c r="AQ111" s="659"/>
      <c r="AR111" s="659"/>
      <c r="AS111" s="659"/>
      <c r="AT111" s="659"/>
      <c r="AU111" s="659"/>
      <c r="AV111" s="659"/>
      <c r="AW111" s="659"/>
      <c r="AX111" s="659"/>
      <c r="AY111" s="659"/>
      <c r="AZ111" s="659"/>
      <c r="BA111" s="659"/>
      <c r="BB111" s="659"/>
      <c r="BC111" s="660"/>
    </row>
    <row r="112" spans="1:55" s="154" customFormat="1" ht="18" customHeight="1">
      <c r="A112" s="153"/>
      <c r="B112" s="293"/>
      <c r="C112" s="294" t="s">
        <v>102</v>
      </c>
      <c r="D112" s="280" t="s">
        <v>2209</v>
      </c>
      <c r="E112" s="295"/>
      <c r="F112" s="295"/>
      <c r="G112" s="295"/>
      <c r="H112" s="281"/>
      <c r="I112" s="281"/>
      <c r="J112" s="281"/>
      <c r="K112" s="281"/>
      <c r="L112" s="281"/>
      <c r="M112" s="281"/>
      <c r="N112" s="281"/>
      <c r="O112" s="281"/>
      <c r="P112" s="281"/>
      <c r="Q112" s="281"/>
      <c r="R112" s="281"/>
      <c r="S112" s="281"/>
      <c r="T112" s="281"/>
      <c r="U112" s="281"/>
      <c r="V112" s="281"/>
      <c r="W112" s="281"/>
      <c r="X112" s="281"/>
      <c r="Y112" s="281"/>
      <c r="Z112" s="282"/>
      <c r="AA112" s="282"/>
      <c r="AB112" s="282"/>
      <c r="AC112" s="282"/>
      <c r="AD112" s="192"/>
      <c r="AE112" s="192"/>
      <c r="AF112" s="192"/>
      <c r="AG112" s="192"/>
      <c r="AH112" s="283"/>
      <c r="AI112" s="283"/>
      <c r="AJ112" s="283"/>
      <c r="AK112" s="296"/>
      <c r="AL112" s="216"/>
      <c r="AM112" s="285"/>
    </row>
    <row r="113" spans="1:55" s="154" customFormat="1" ht="6.75" customHeight="1" thickBot="1">
      <c r="A113" s="153"/>
      <c r="B113" s="297"/>
      <c r="C113" s="297"/>
      <c r="D113" s="297"/>
      <c r="E113" s="297"/>
      <c r="F113" s="297"/>
      <c r="G113" s="297"/>
      <c r="H113" s="297"/>
      <c r="I113" s="297"/>
      <c r="J113" s="297"/>
      <c r="K113" s="297"/>
      <c r="L113" s="211"/>
      <c r="M113" s="211"/>
      <c r="N113" s="211"/>
      <c r="O113" s="211"/>
      <c r="P113" s="211"/>
      <c r="Q113" s="211"/>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153"/>
      <c r="AM113" s="298"/>
    </row>
    <row r="114" spans="1:55" s="154" customFormat="1" ht="25.5" customHeight="1" thickBot="1">
      <c r="A114" s="153"/>
      <c r="B114" s="268"/>
      <c r="C114" s="709" t="s">
        <v>2164</v>
      </c>
      <c r="D114" s="709"/>
      <c r="E114" s="709"/>
      <c r="F114" s="709"/>
      <c r="G114" s="709"/>
      <c r="H114" s="709"/>
      <c r="I114" s="709"/>
      <c r="J114" s="709"/>
      <c r="K114" s="709"/>
      <c r="L114" s="213"/>
      <c r="M114" s="670"/>
      <c r="N114" s="671"/>
      <c r="O114" s="710" t="s">
        <v>111</v>
      </c>
      <c r="P114" s="711"/>
      <c r="Q114" s="711"/>
      <c r="R114" s="711"/>
      <c r="S114" s="711"/>
      <c r="T114" s="711"/>
      <c r="U114" s="711"/>
      <c r="V114" s="711"/>
      <c r="W114" s="711"/>
      <c r="X114" s="711"/>
      <c r="Y114" s="711"/>
      <c r="Z114" s="711"/>
      <c r="AA114" s="711"/>
      <c r="AB114" s="711"/>
      <c r="AC114" s="711"/>
      <c r="AD114" s="711"/>
      <c r="AE114" s="711"/>
      <c r="AF114" s="711"/>
      <c r="AG114" s="711"/>
      <c r="AH114" s="711"/>
      <c r="AI114" s="711"/>
      <c r="AJ114" s="712"/>
      <c r="AK114" s="172" t="str">
        <f>IF(T106="○","",(IF(AM108=TRUE,"○","×")))</f>
        <v>×</v>
      </c>
      <c r="AL114" s="153"/>
      <c r="AM114" s="658" t="s">
        <v>2011</v>
      </c>
      <c r="AN114" s="664"/>
      <c r="AO114" s="664"/>
      <c r="AP114" s="664"/>
      <c r="AQ114" s="664"/>
      <c r="AR114" s="664"/>
      <c r="AS114" s="664"/>
      <c r="AT114" s="664"/>
      <c r="AU114" s="664"/>
      <c r="AV114" s="664"/>
      <c r="AW114" s="664"/>
      <c r="AX114" s="664"/>
      <c r="AY114" s="664"/>
      <c r="AZ114" s="664"/>
      <c r="BA114" s="664"/>
      <c r="BB114" s="664"/>
      <c r="BC114" s="665"/>
    </row>
    <row r="115" spans="1:55" s="154" customFormat="1" ht="12" customHeight="1">
      <c r="A115" s="153"/>
      <c r="B115" s="297"/>
      <c r="C115" s="297"/>
      <c r="D115" s="297"/>
      <c r="E115" s="297"/>
      <c r="F115" s="297"/>
      <c r="G115" s="297"/>
      <c r="H115" s="297"/>
      <c r="I115" s="297"/>
      <c r="J115" s="297"/>
      <c r="K115" s="297"/>
      <c r="L115" s="211"/>
      <c r="M115" s="211"/>
      <c r="N115" s="211"/>
      <c r="O115" s="211"/>
      <c r="P115" s="211"/>
      <c r="Q115" s="211"/>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153"/>
      <c r="AM115" s="298"/>
    </row>
    <row r="116" spans="1:55" s="154" customFormat="1" ht="21" customHeight="1">
      <c r="A116" s="153"/>
      <c r="B116" s="713" t="s">
        <v>112</v>
      </c>
      <c r="C116" s="713"/>
      <c r="D116" s="713"/>
      <c r="E116" s="713"/>
      <c r="F116" s="713"/>
      <c r="G116" s="713"/>
      <c r="H116" s="713"/>
      <c r="I116" s="713"/>
      <c r="J116" s="713"/>
      <c r="K116" s="713"/>
      <c r="L116" s="713"/>
      <c r="M116" s="713"/>
      <c r="N116" s="713"/>
      <c r="O116" s="713"/>
      <c r="P116" s="713"/>
      <c r="Q116" s="713"/>
      <c r="R116" s="713"/>
      <c r="S116" s="713"/>
      <c r="T116" s="713"/>
      <c r="U116" s="713"/>
      <c r="V116" s="713"/>
      <c r="W116" s="713"/>
      <c r="X116" s="713"/>
      <c r="Y116" s="713"/>
      <c r="Z116" s="713"/>
      <c r="AA116" s="713"/>
      <c r="AB116" s="713"/>
      <c r="AC116" s="713"/>
      <c r="AD116" s="713"/>
      <c r="AE116" s="713"/>
      <c r="AF116" s="713"/>
      <c r="AG116" s="713"/>
      <c r="AH116" s="713"/>
      <c r="AI116" s="713"/>
      <c r="AJ116" s="713"/>
      <c r="AK116" s="713"/>
      <c r="AL116" s="153"/>
      <c r="AM116" s="299" t="str">
        <f>IF(SUM('別紙様式6-2 事業所個票１:事業所個票10'!CI5)&gt;=1,"該当","")</f>
        <v/>
      </c>
    </row>
    <row r="117" spans="1:55" s="154" customFormat="1" ht="17.25" customHeight="1" thickBot="1">
      <c r="A117" s="153"/>
      <c r="B117" s="300" t="s">
        <v>113</v>
      </c>
      <c r="C117" s="301"/>
      <c r="D117" s="302"/>
      <c r="E117" s="301"/>
      <c r="F117" s="301"/>
      <c r="G117" s="301"/>
      <c r="H117" s="301"/>
      <c r="I117" s="301"/>
      <c r="J117" s="301"/>
      <c r="K117" s="301"/>
      <c r="L117" s="301"/>
      <c r="M117" s="301"/>
      <c r="N117" s="301"/>
      <c r="O117" s="301"/>
      <c r="P117" s="301"/>
      <c r="Q117" s="301"/>
      <c r="R117" s="301"/>
      <c r="S117" s="301"/>
      <c r="T117" s="301"/>
      <c r="U117" s="301"/>
      <c r="V117" s="301"/>
      <c r="W117" s="301"/>
      <c r="X117" s="301"/>
      <c r="Y117" s="301"/>
      <c r="Z117" s="301"/>
      <c r="AA117" s="301"/>
      <c r="AB117" s="301"/>
      <c r="AC117" s="301"/>
      <c r="AD117" s="301"/>
      <c r="AE117" s="301"/>
      <c r="AF117" s="301"/>
      <c r="AG117" s="301"/>
      <c r="AH117" s="301"/>
      <c r="AI117" s="301"/>
      <c r="AJ117" s="301"/>
      <c r="AK117" s="301"/>
      <c r="AL117" s="301"/>
      <c r="AM117" s="204" t="s">
        <v>2081</v>
      </c>
      <c r="AR117" s="66" t="b">
        <v>0</v>
      </c>
      <c r="AS117" s="704" t="s">
        <v>2089</v>
      </c>
      <c r="AT117" s="704"/>
      <c r="AU117" s="704"/>
    </row>
    <row r="118" spans="1:55" s="154" customFormat="1" ht="20.25" customHeight="1" thickBot="1">
      <c r="A118" s="153"/>
      <c r="B118" s="670"/>
      <c r="C118" s="671"/>
      <c r="D118" s="705" t="s">
        <v>107</v>
      </c>
      <c r="E118" s="705"/>
      <c r="F118" s="705"/>
      <c r="G118" s="705"/>
      <c r="H118" s="705"/>
      <c r="I118" s="705"/>
      <c r="J118" s="705"/>
      <c r="K118" s="705"/>
      <c r="L118" s="705"/>
      <c r="M118" s="705"/>
      <c r="N118" s="705"/>
      <c r="O118" s="705"/>
      <c r="P118" s="705"/>
      <c r="Q118" s="706"/>
      <c r="R118" s="303" t="s">
        <v>38</v>
      </c>
      <c r="S118" s="224" t="str">
        <f>IF(AM116="","",IF(AND(AM118=TRUE,OR(AR117=TRUE,AR118=TRUE,AR119=TRUE)),"○","×"))</f>
        <v/>
      </c>
      <c r="T118" s="304"/>
      <c r="U118" s="301"/>
      <c r="V118" s="301"/>
      <c r="W118" s="301"/>
      <c r="X118" s="301"/>
      <c r="Y118" s="301"/>
      <c r="Z118" s="301"/>
      <c r="AA118" s="301"/>
      <c r="AB118" s="301"/>
      <c r="AC118" s="301"/>
      <c r="AD118" s="301"/>
      <c r="AE118" s="301"/>
      <c r="AF118" s="301"/>
      <c r="AG118" s="301"/>
      <c r="AH118" s="301"/>
      <c r="AI118" s="301"/>
      <c r="AJ118" s="301"/>
      <c r="AK118" s="301"/>
      <c r="AL118" s="301"/>
      <c r="AM118" s="66" t="b">
        <v>0</v>
      </c>
      <c r="AN118" s="704" t="s">
        <v>2087</v>
      </c>
      <c r="AO118" s="704"/>
      <c r="AP118" s="704"/>
      <c r="AR118" s="66" t="b">
        <v>0</v>
      </c>
      <c r="AS118" s="704" t="s">
        <v>2090</v>
      </c>
      <c r="AT118" s="704"/>
      <c r="AU118" s="704"/>
    </row>
    <row r="119" spans="1:55" s="154" customFormat="1" ht="28.5" customHeight="1" thickBot="1">
      <c r="A119" s="153"/>
      <c r="B119" s="269" t="s">
        <v>101</v>
      </c>
      <c r="C119" s="707" t="s">
        <v>2210</v>
      </c>
      <c r="D119" s="620"/>
      <c r="E119" s="620"/>
      <c r="F119" s="620"/>
      <c r="G119" s="620"/>
      <c r="H119" s="620"/>
      <c r="I119" s="620"/>
      <c r="J119" s="620"/>
      <c r="K119" s="620"/>
      <c r="L119" s="620"/>
      <c r="M119" s="620"/>
      <c r="N119" s="620"/>
      <c r="O119" s="620"/>
      <c r="P119" s="620"/>
      <c r="Q119" s="620"/>
      <c r="R119" s="620"/>
      <c r="S119" s="623"/>
      <c r="T119" s="620"/>
      <c r="U119" s="620"/>
      <c r="V119" s="620"/>
      <c r="W119" s="620"/>
      <c r="X119" s="620"/>
      <c r="Y119" s="620"/>
      <c r="Z119" s="620"/>
      <c r="AA119" s="620"/>
      <c r="AB119" s="620"/>
      <c r="AC119" s="620"/>
      <c r="AD119" s="620"/>
      <c r="AE119" s="620"/>
      <c r="AF119" s="620"/>
      <c r="AG119" s="620"/>
      <c r="AH119" s="620"/>
      <c r="AI119" s="620"/>
      <c r="AJ119" s="620"/>
      <c r="AK119" s="708"/>
      <c r="AL119" s="153"/>
      <c r="AM119" s="66" t="b">
        <v>0</v>
      </c>
      <c r="AN119" s="704" t="s">
        <v>2088</v>
      </c>
      <c r="AO119" s="704"/>
      <c r="AP119" s="704"/>
      <c r="AR119" s="66" t="b">
        <v>0</v>
      </c>
      <c r="AS119" s="704" t="s">
        <v>2091</v>
      </c>
      <c r="AT119" s="704"/>
      <c r="AU119" s="704"/>
    </row>
    <row r="120" spans="1:55" s="154" customFormat="1" ht="25.5" customHeight="1">
      <c r="A120" s="153"/>
      <c r="B120" s="679"/>
      <c r="C120" s="681" t="s">
        <v>114</v>
      </c>
      <c r="D120" s="682"/>
      <c r="E120" s="682"/>
      <c r="F120" s="682"/>
      <c r="G120" s="305"/>
      <c r="H120" s="306" t="s">
        <v>32</v>
      </c>
      <c r="I120" s="687" t="s">
        <v>115</v>
      </c>
      <c r="J120" s="688"/>
      <c r="K120" s="688"/>
      <c r="L120" s="688"/>
      <c r="M120" s="688"/>
      <c r="N120" s="688"/>
      <c r="O120" s="688"/>
      <c r="P120" s="688"/>
      <c r="Q120" s="688"/>
      <c r="R120" s="688"/>
      <c r="S120" s="688"/>
      <c r="T120" s="688"/>
      <c r="U120" s="688"/>
      <c r="V120" s="688"/>
      <c r="W120" s="688"/>
      <c r="X120" s="688"/>
      <c r="Y120" s="688"/>
      <c r="Z120" s="688"/>
      <c r="AA120" s="688"/>
      <c r="AB120" s="688"/>
      <c r="AC120" s="688"/>
      <c r="AD120" s="688"/>
      <c r="AE120" s="688"/>
      <c r="AF120" s="688"/>
      <c r="AG120" s="688"/>
      <c r="AH120" s="688"/>
      <c r="AI120" s="688"/>
      <c r="AJ120" s="688"/>
      <c r="AK120" s="689"/>
      <c r="AL120" s="153"/>
      <c r="AM120" s="602" t="s">
        <v>2165</v>
      </c>
      <c r="AN120" s="690"/>
      <c r="AO120" s="690"/>
      <c r="AP120" s="690"/>
      <c r="AQ120" s="690"/>
      <c r="AR120" s="690"/>
      <c r="AS120" s="690"/>
      <c r="AT120" s="690"/>
      <c r="AU120" s="690"/>
      <c r="AV120" s="690"/>
      <c r="AW120" s="690"/>
      <c r="AX120" s="690"/>
      <c r="AY120" s="690"/>
      <c r="AZ120" s="690"/>
      <c r="BA120" s="690"/>
      <c r="BB120" s="690"/>
      <c r="BC120" s="691"/>
    </row>
    <row r="121" spans="1:55" s="154" customFormat="1" ht="33.75" customHeight="1">
      <c r="A121" s="153"/>
      <c r="B121" s="679"/>
      <c r="C121" s="683"/>
      <c r="D121" s="684"/>
      <c r="E121" s="684"/>
      <c r="F121" s="684"/>
      <c r="G121" s="307"/>
      <c r="H121" s="308" t="s">
        <v>39</v>
      </c>
      <c r="I121" s="698" t="s">
        <v>116</v>
      </c>
      <c r="J121" s="699"/>
      <c r="K121" s="699"/>
      <c r="L121" s="699"/>
      <c r="M121" s="699"/>
      <c r="N121" s="699"/>
      <c r="O121" s="699"/>
      <c r="P121" s="699"/>
      <c r="Q121" s="699"/>
      <c r="R121" s="699"/>
      <c r="S121" s="699"/>
      <c r="T121" s="699"/>
      <c r="U121" s="699"/>
      <c r="V121" s="699"/>
      <c r="W121" s="699"/>
      <c r="X121" s="699"/>
      <c r="Y121" s="699"/>
      <c r="Z121" s="699"/>
      <c r="AA121" s="699"/>
      <c r="AB121" s="699"/>
      <c r="AC121" s="699"/>
      <c r="AD121" s="699"/>
      <c r="AE121" s="699"/>
      <c r="AF121" s="699"/>
      <c r="AG121" s="699"/>
      <c r="AH121" s="699"/>
      <c r="AI121" s="699"/>
      <c r="AJ121" s="699"/>
      <c r="AK121" s="700"/>
      <c r="AL121" s="153"/>
      <c r="AM121" s="692"/>
      <c r="AN121" s="693"/>
      <c r="AO121" s="693"/>
      <c r="AP121" s="693"/>
      <c r="AQ121" s="693"/>
      <c r="AR121" s="693"/>
      <c r="AS121" s="693"/>
      <c r="AT121" s="693"/>
      <c r="AU121" s="693"/>
      <c r="AV121" s="693"/>
      <c r="AW121" s="693"/>
      <c r="AX121" s="693"/>
      <c r="AY121" s="693"/>
      <c r="AZ121" s="693"/>
      <c r="BA121" s="693"/>
      <c r="BB121" s="693"/>
      <c r="BC121" s="694"/>
    </row>
    <row r="122" spans="1:55" s="154" customFormat="1" ht="37.5" customHeight="1" thickBot="1">
      <c r="A122" s="153"/>
      <c r="B122" s="680"/>
      <c r="C122" s="685"/>
      <c r="D122" s="686"/>
      <c r="E122" s="686"/>
      <c r="F122" s="686"/>
      <c r="G122" s="309"/>
      <c r="H122" s="310" t="s">
        <v>40</v>
      </c>
      <c r="I122" s="701" t="s">
        <v>117</v>
      </c>
      <c r="J122" s="702"/>
      <c r="K122" s="702"/>
      <c r="L122" s="702"/>
      <c r="M122" s="702"/>
      <c r="N122" s="702"/>
      <c r="O122" s="702"/>
      <c r="P122" s="702"/>
      <c r="Q122" s="702"/>
      <c r="R122" s="702"/>
      <c r="S122" s="702"/>
      <c r="T122" s="702"/>
      <c r="U122" s="702"/>
      <c r="V122" s="702"/>
      <c r="W122" s="702"/>
      <c r="X122" s="702"/>
      <c r="Y122" s="702"/>
      <c r="Z122" s="702"/>
      <c r="AA122" s="702"/>
      <c r="AB122" s="702"/>
      <c r="AC122" s="702"/>
      <c r="AD122" s="702"/>
      <c r="AE122" s="702"/>
      <c r="AF122" s="702"/>
      <c r="AG122" s="702"/>
      <c r="AH122" s="702"/>
      <c r="AI122" s="702"/>
      <c r="AJ122" s="702"/>
      <c r="AK122" s="703"/>
      <c r="AL122" s="153"/>
      <c r="AM122" s="695"/>
      <c r="AN122" s="696"/>
      <c r="AO122" s="696"/>
      <c r="AP122" s="696"/>
      <c r="AQ122" s="696"/>
      <c r="AR122" s="696"/>
      <c r="AS122" s="696"/>
      <c r="AT122" s="696"/>
      <c r="AU122" s="696"/>
      <c r="AV122" s="696"/>
      <c r="AW122" s="696"/>
      <c r="AX122" s="696"/>
      <c r="AY122" s="696"/>
      <c r="AZ122" s="696"/>
      <c r="BA122" s="696"/>
      <c r="BB122" s="696"/>
      <c r="BC122" s="697"/>
    </row>
    <row r="123" spans="1:55" s="154" customFormat="1" ht="13.5" customHeight="1">
      <c r="A123" s="153"/>
      <c r="B123" s="311" t="s">
        <v>102</v>
      </c>
      <c r="C123" s="666" t="s">
        <v>2209</v>
      </c>
      <c r="D123" s="667"/>
      <c r="E123" s="667"/>
      <c r="F123" s="667"/>
      <c r="G123" s="667"/>
      <c r="H123" s="667"/>
      <c r="I123" s="667"/>
      <c r="J123" s="667"/>
      <c r="K123" s="667"/>
      <c r="L123" s="667"/>
      <c r="M123" s="667"/>
      <c r="N123" s="667"/>
      <c r="O123" s="667"/>
      <c r="P123" s="667"/>
      <c r="Q123" s="667"/>
      <c r="R123" s="667"/>
      <c r="S123" s="667"/>
      <c r="T123" s="667"/>
      <c r="U123" s="667"/>
      <c r="V123" s="667"/>
      <c r="W123" s="667"/>
      <c r="X123" s="667"/>
      <c r="Y123" s="667"/>
      <c r="Z123" s="667"/>
      <c r="AA123" s="667"/>
      <c r="AB123" s="667"/>
      <c r="AC123" s="667"/>
      <c r="AD123" s="667"/>
      <c r="AE123" s="667"/>
      <c r="AF123" s="667"/>
      <c r="AG123" s="667"/>
      <c r="AH123" s="667"/>
      <c r="AI123" s="667"/>
      <c r="AJ123" s="667"/>
      <c r="AK123" s="668"/>
      <c r="AL123" s="216"/>
    </row>
    <row r="124" spans="1:55" s="154" customFormat="1" ht="8.25" customHeight="1" thickBot="1">
      <c r="A124" s="153"/>
      <c r="B124" s="312"/>
      <c r="C124" s="312"/>
      <c r="D124" s="312"/>
      <c r="E124" s="312"/>
      <c r="F124" s="312"/>
      <c r="G124" s="312"/>
      <c r="H124" s="312"/>
      <c r="I124" s="312"/>
      <c r="J124" s="312"/>
      <c r="K124" s="312"/>
      <c r="L124" s="312"/>
      <c r="M124" s="312"/>
      <c r="N124" s="312"/>
      <c r="O124" s="312"/>
      <c r="P124" s="312"/>
      <c r="Q124" s="312"/>
      <c r="R124" s="312"/>
      <c r="S124" s="312"/>
      <c r="T124" s="312"/>
      <c r="U124" s="312"/>
      <c r="V124" s="312"/>
      <c r="W124" s="312"/>
      <c r="X124" s="312"/>
      <c r="Y124" s="312"/>
      <c r="Z124" s="312"/>
      <c r="AA124" s="312"/>
      <c r="AB124" s="312"/>
      <c r="AC124" s="312"/>
      <c r="AD124" s="312"/>
      <c r="AE124" s="312"/>
      <c r="AF124" s="312"/>
      <c r="AG124" s="312"/>
      <c r="AH124" s="312"/>
      <c r="AI124" s="312"/>
      <c r="AJ124" s="312"/>
      <c r="AK124" s="312"/>
      <c r="AL124" s="153"/>
      <c r="AM124" s="313"/>
    </row>
    <row r="125" spans="1:55" s="154" customFormat="1" ht="27.75" customHeight="1" thickBot="1">
      <c r="A125" s="153"/>
      <c r="B125" s="669" t="s">
        <v>2166</v>
      </c>
      <c r="C125" s="669"/>
      <c r="D125" s="669"/>
      <c r="E125" s="669"/>
      <c r="F125" s="669"/>
      <c r="G125" s="669"/>
      <c r="H125" s="669"/>
      <c r="I125" s="669"/>
      <c r="J125" s="669"/>
      <c r="K125" s="669"/>
      <c r="L125" s="213"/>
      <c r="M125" s="670"/>
      <c r="N125" s="671"/>
      <c r="O125" s="672" t="s">
        <v>118</v>
      </c>
      <c r="P125" s="673"/>
      <c r="Q125" s="673"/>
      <c r="R125" s="673"/>
      <c r="S125" s="673"/>
      <c r="T125" s="673"/>
      <c r="U125" s="673"/>
      <c r="V125" s="673"/>
      <c r="W125" s="673"/>
      <c r="X125" s="673"/>
      <c r="Y125" s="673"/>
      <c r="Z125" s="673"/>
      <c r="AA125" s="673"/>
      <c r="AB125" s="673"/>
      <c r="AC125" s="673"/>
      <c r="AD125" s="673"/>
      <c r="AE125" s="673"/>
      <c r="AF125" s="673"/>
      <c r="AG125" s="673"/>
      <c r="AH125" s="673"/>
      <c r="AI125" s="673"/>
      <c r="AJ125" s="673"/>
      <c r="AK125" s="172" t="str">
        <f>IF(S118="","",IF(S118="○","",IF(AM119=TRUE,"○","×")))</f>
        <v/>
      </c>
      <c r="AL125" s="153"/>
      <c r="AM125" s="616" t="s">
        <v>2012</v>
      </c>
      <c r="AN125" s="523"/>
      <c r="AO125" s="523"/>
      <c r="AP125" s="523"/>
      <c r="AQ125" s="523"/>
      <c r="AR125" s="523"/>
      <c r="AS125" s="523"/>
      <c r="AT125" s="523"/>
      <c r="AU125" s="523"/>
      <c r="AV125" s="523"/>
      <c r="AW125" s="523"/>
      <c r="AX125" s="523"/>
      <c r="AY125" s="523"/>
      <c r="AZ125" s="523"/>
      <c r="BA125" s="523"/>
      <c r="BB125" s="523"/>
      <c r="BC125" s="524"/>
    </row>
    <row r="126" spans="1:55" s="154" customFormat="1" ht="8.25" customHeight="1">
      <c r="A126" s="153"/>
      <c r="B126" s="219"/>
      <c r="C126" s="219"/>
      <c r="D126" s="219"/>
      <c r="E126" s="219"/>
      <c r="F126" s="219"/>
      <c r="G126" s="219"/>
      <c r="H126" s="219"/>
      <c r="I126" s="219"/>
      <c r="J126" s="219"/>
      <c r="K126" s="219"/>
      <c r="L126" s="219"/>
      <c r="M126" s="219"/>
      <c r="N126" s="219"/>
      <c r="O126" s="219"/>
      <c r="P126" s="219"/>
      <c r="Q126" s="219"/>
      <c r="R126" s="219"/>
      <c r="S126" s="219"/>
      <c r="T126" s="219"/>
      <c r="U126" s="219"/>
      <c r="V126" s="219"/>
      <c r="W126" s="219"/>
      <c r="X126" s="219"/>
      <c r="Y126" s="219"/>
      <c r="Z126" s="219"/>
      <c r="AA126" s="219"/>
      <c r="AB126" s="219"/>
      <c r="AC126" s="219"/>
      <c r="AD126" s="219"/>
      <c r="AE126" s="219"/>
      <c r="AF126" s="219"/>
      <c r="AG126" s="219"/>
      <c r="AH126" s="219"/>
      <c r="AI126" s="219"/>
      <c r="AJ126" s="219"/>
      <c r="AK126" s="219"/>
      <c r="AL126" s="153"/>
      <c r="AM126" s="313"/>
    </row>
    <row r="127" spans="1:55" s="154" customFormat="1" ht="21.75" customHeight="1">
      <c r="A127" s="153"/>
      <c r="B127" s="594" t="s">
        <v>119</v>
      </c>
      <c r="C127" s="594"/>
      <c r="D127" s="594"/>
      <c r="E127" s="594"/>
      <c r="F127" s="594"/>
      <c r="G127" s="594"/>
      <c r="H127" s="594"/>
      <c r="I127" s="594"/>
      <c r="J127" s="594"/>
      <c r="K127" s="594"/>
      <c r="L127" s="594"/>
      <c r="M127" s="594"/>
      <c r="N127" s="594"/>
      <c r="O127" s="594"/>
      <c r="P127" s="594"/>
      <c r="Q127" s="594"/>
      <c r="R127" s="594"/>
      <c r="S127" s="594"/>
      <c r="T127" s="594"/>
      <c r="U127" s="594"/>
      <c r="V127" s="594"/>
      <c r="W127" s="594"/>
      <c r="X127" s="594"/>
      <c r="Y127" s="594"/>
      <c r="Z127" s="594"/>
      <c r="AA127" s="594"/>
      <c r="AB127" s="594"/>
      <c r="AC127" s="594"/>
      <c r="AD127" s="594"/>
      <c r="AE127" s="594"/>
      <c r="AF127" s="594"/>
      <c r="AG127" s="594"/>
      <c r="AH127" s="594"/>
      <c r="AI127" s="594"/>
      <c r="AJ127" s="594"/>
      <c r="AK127" s="594"/>
      <c r="AL127" s="153"/>
      <c r="AM127" s="313"/>
    </row>
    <row r="128" spans="1:55" ht="15.75" customHeight="1" thickBot="1">
      <c r="A128" s="145"/>
      <c r="B128" s="268" t="s">
        <v>120</v>
      </c>
      <c r="C128" s="145"/>
      <c r="D128" s="220"/>
      <c r="E128" s="220"/>
      <c r="F128" s="220"/>
      <c r="G128" s="220"/>
      <c r="H128" s="220"/>
      <c r="I128" s="220"/>
      <c r="J128" s="220"/>
      <c r="K128" s="220"/>
      <c r="L128" s="220"/>
      <c r="M128" s="220"/>
      <c r="N128" s="220"/>
      <c r="O128" s="220"/>
      <c r="P128" s="220"/>
      <c r="Q128" s="220"/>
      <c r="R128" s="220"/>
      <c r="S128" s="220"/>
      <c r="T128" s="220"/>
      <c r="U128" s="220"/>
      <c r="V128" s="220"/>
      <c r="W128" s="220"/>
      <c r="X128" s="220"/>
      <c r="Y128" s="220"/>
      <c r="Z128" s="220"/>
      <c r="AA128" s="220"/>
      <c r="AB128" s="220"/>
      <c r="AC128" s="220"/>
      <c r="AD128" s="220"/>
      <c r="AE128" s="220"/>
      <c r="AF128" s="220"/>
      <c r="AG128" s="220"/>
      <c r="AH128" s="220"/>
      <c r="AI128" s="220"/>
      <c r="AJ128" s="220"/>
      <c r="AK128" s="145"/>
      <c r="AL128" s="145"/>
      <c r="BB128" s="182"/>
    </row>
    <row r="129" spans="1:56" ht="24.75" customHeight="1" thickBot="1">
      <c r="A129" s="145"/>
      <c r="B129" s="895" t="s">
        <v>121</v>
      </c>
      <c r="C129" s="896"/>
      <c r="D129" s="896"/>
      <c r="E129" s="896"/>
      <c r="F129" s="896"/>
      <c r="G129" s="896"/>
      <c r="H129" s="896"/>
      <c r="I129" s="896"/>
      <c r="J129" s="896"/>
      <c r="K129" s="896"/>
      <c r="L129" s="674" t="s">
        <v>2176</v>
      </c>
      <c r="M129" s="674"/>
      <c r="N129" s="674"/>
      <c r="O129" s="674"/>
      <c r="P129" s="674"/>
      <c r="Q129" s="674"/>
      <c r="R129" s="674"/>
      <c r="S129" s="674"/>
      <c r="T129" s="674"/>
      <c r="U129" s="674"/>
      <c r="V129" s="674"/>
      <c r="W129" s="674"/>
      <c r="X129" s="674"/>
      <c r="Y129" s="674"/>
      <c r="Z129" s="674"/>
      <c r="AA129" s="675"/>
      <c r="AB129" s="314">
        <f>SUM('別紙様式6-2 事業所個票１:事業所個票10'!AG37)</f>
        <v>0</v>
      </c>
      <c r="AC129" s="676" t="s">
        <v>2178</v>
      </c>
      <c r="AD129" s="677" t="str">
        <f>IF(AB130=0,"",IF(AB129&gt;=AB130,"○","×"))</f>
        <v/>
      </c>
      <c r="AE129" s="145"/>
      <c r="AF129" s="145"/>
      <c r="AG129" s="145"/>
      <c r="AH129" s="145"/>
      <c r="AI129" s="145"/>
      <c r="AJ129" s="145"/>
      <c r="AK129" s="145"/>
      <c r="AL129" s="145"/>
      <c r="AM129" s="315" t="str">
        <f>IF(OR(AD129="×",AD131="×"),"×","")</f>
        <v/>
      </c>
    </row>
    <row r="130" spans="1:56" ht="24.75" customHeight="1" thickBot="1">
      <c r="A130" s="145"/>
      <c r="B130" s="926"/>
      <c r="C130" s="927"/>
      <c r="D130" s="927"/>
      <c r="E130" s="927"/>
      <c r="F130" s="927"/>
      <c r="G130" s="927"/>
      <c r="H130" s="927"/>
      <c r="I130" s="927"/>
      <c r="J130" s="927"/>
      <c r="K130" s="927"/>
      <c r="L130" s="674" t="s">
        <v>2177</v>
      </c>
      <c r="M130" s="674"/>
      <c r="N130" s="674"/>
      <c r="O130" s="674"/>
      <c r="P130" s="674"/>
      <c r="Q130" s="674"/>
      <c r="R130" s="674"/>
      <c r="S130" s="674"/>
      <c r="T130" s="674"/>
      <c r="U130" s="674"/>
      <c r="V130" s="674"/>
      <c r="W130" s="674"/>
      <c r="X130" s="674"/>
      <c r="Y130" s="674"/>
      <c r="Z130" s="674"/>
      <c r="AA130" s="675"/>
      <c r="AB130" s="314">
        <f>SUM('別紙様式6-2 事業所個票１:事業所個票10'!CI6)</f>
        <v>0</v>
      </c>
      <c r="AC130" s="676"/>
      <c r="AD130" s="678"/>
      <c r="AE130" s="145"/>
      <c r="AF130" s="145"/>
      <c r="AG130" s="145"/>
      <c r="AH130" s="145"/>
      <c r="AI130" s="145"/>
      <c r="AJ130" s="145"/>
      <c r="AK130" s="145"/>
      <c r="AL130" s="145"/>
    </row>
    <row r="131" spans="1:56" ht="24.75" customHeight="1" thickBot="1">
      <c r="A131" s="145"/>
      <c r="B131" s="619" t="s">
        <v>2167</v>
      </c>
      <c r="C131" s="620"/>
      <c r="D131" s="620"/>
      <c r="E131" s="620"/>
      <c r="F131" s="620"/>
      <c r="G131" s="620"/>
      <c r="H131" s="620"/>
      <c r="I131" s="620"/>
      <c r="J131" s="620"/>
      <c r="K131" s="620"/>
      <c r="L131" s="674" t="s">
        <v>2176</v>
      </c>
      <c r="M131" s="674"/>
      <c r="N131" s="674"/>
      <c r="O131" s="674"/>
      <c r="P131" s="674"/>
      <c r="Q131" s="674"/>
      <c r="R131" s="674"/>
      <c r="S131" s="674"/>
      <c r="T131" s="674"/>
      <c r="U131" s="674"/>
      <c r="V131" s="674"/>
      <c r="W131" s="674"/>
      <c r="X131" s="674"/>
      <c r="Y131" s="674"/>
      <c r="Z131" s="674"/>
      <c r="AA131" s="675"/>
      <c r="AB131" s="314">
        <f>SUM('別紙様式6-2 事業所個票１:事業所個票10'!AO37)</f>
        <v>1</v>
      </c>
      <c r="AC131" s="676" t="s">
        <v>2178</v>
      </c>
      <c r="AD131" s="677" t="str">
        <f>IF(AB132=0,"",IF(AB131&gt;=AB132,"○","×"))</f>
        <v/>
      </c>
      <c r="AE131" s="145"/>
      <c r="AF131" s="316"/>
      <c r="AG131" s="145"/>
      <c r="AH131" s="145"/>
      <c r="AI131" s="145"/>
      <c r="AJ131" s="145"/>
      <c r="AK131" s="145"/>
      <c r="AL131" s="145"/>
    </row>
    <row r="132" spans="1:56" ht="24.75" customHeight="1" thickBot="1">
      <c r="A132" s="145"/>
      <c r="B132" s="625"/>
      <c r="C132" s="626"/>
      <c r="D132" s="626"/>
      <c r="E132" s="626"/>
      <c r="F132" s="626"/>
      <c r="G132" s="626"/>
      <c r="H132" s="626"/>
      <c r="I132" s="626"/>
      <c r="J132" s="626"/>
      <c r="K132" s="626"/>
      <c r="L132" s="674" t="s">
        <v>2177</v>
      </c>
      <c r="M132" s="674"/>
      <c r="N132" s="674"/>
      <c r="O132" s="674"/>
      <c r="P132" s="674"/>
      <c r="Q132" s="674"/>
      <c r="R132" s="674"/>
      <c r="S132" s="674"/>
      <c r="T132" s="674"/>
      <c r="U132" s="674"/>
      <c r="V132" s="674"/>
      <c r="W132" s="674"/>
      <c r="X132" s="674"/>
      <c r="Y132" s="674"/>
      <c r="Z132" s="674"/>
      <c r="AA132" s="675"/>
      <c r="AB132" s="314">
        <f>SUM('別紙様式6-2 事業所個票１:事業所個票10'!CI6)</f>
        <v>0</v>
      </c>
      <c r="AC132" s="676"/>
      <c r="AD132" s="678"/>
      <c r="AE132" s="145"/>
      <c r="AF132" s="316"/>
      <c r="AG132" s="145"/>
      <c r="AH132" s="145"/>
      <c r="AI132" s="145"/>
      <c r="AJ132" s="145"/>
      <c r="AK132" s="145"/>
      <c r="AL132" s="145"/>
    </row>
    <row r="133" spans="1:56" ht="6" customHeight="1" thickBot="1">
      <c r="A133" s="145"/>
      <c r="B133" s="268"/>
      <c r="C133" s="145"/>
      <c r="D133" s="220"/>
      <c r="E133" s="220"/>
      <c r="F133" s="220"/>
      <c r="G133" s="220"/>
      <c r="H133" s="220"/>
      <c r="I133" s="220"/>
      <c r="J133" s="220"/>
      <c r="K133" s="220"/>
      <c r="L133" s="220"/>
      <c r="M133" s="220"/>
      <c r="N133" s="220"/>
      <c r="O133" s="220"/>
      <c r="P133" s="220"/>
      <c r="Q133" s="220"/>
      <c r="R133" s="220"/>
      <c r="S133" s="220"/>
      <c r="T133" s="220"/>
      <c r="U133" s="220"/>
      <c r="V133" s="220"/>
      <c r="W133" s="220"/>
      <c r="X133" s="220"/>
      <c r="Y133" s="220"/>
      <c r="Z133" s="220"/>
      <c r="AA133" s="220"/>
      <c r="AB133" s="220"/>
      <c r="AC133" s="220"/>
      <c r="AD133" s="220"/>
      <c r="AE133" s="220"/>
      <c r="AF133" s="220"/>
      <c r="AG133" s="220"/>
      <c r="AH133" s="220"/>
      <c r="AI133" s="220"/>
      <c r="AJ133" s="220"/>
      <c r="AK133" s="145"/>
      <c r="AL133" s="145"/>
      <c r="AM133" s="317"/>
      <c r="BB133" s="182"/>
    </row>
    <row r="134" spans="1:56" ht="13.8" thickBot="1">
      <c r="A134" s="145"/>
      <c r="B134" s="318" t="s">
        <v>122</v>
      </c>
      <c r="D134" s="319"/>
      <c r="E134" s="319"/>
      <c r="F134" s="319"/>
      <c r="G134" s="319"/>
      <c r="H134" s="319"/>
      <c r="I134" s="319"/>
      <c r="J134" s="319"/>
      <c r="K134" s="319"/>
      <c r="L134" s="319"/>
      <c r="M134" s="319"/>
      <c r="N134" s="319"/>
      <c r="O134" s="319"/>
      <c r="P134" s="319"/>
      <c r="Q134" s="319"/>
      <c r="R134" s="319"/>
      <c r="S134" s="319"/>
      <c r="T134" s="319"/>
      <c r="U134" s="319"/>
      <c r="V134" s="220"/>
      <c r="W134" s="220"/>
      <c r="X134" s="220"/>
      <c r="Y134" s="220"/>
      <c r="Z134" s="220"/>
      <c r="AA134" s="220"/>
      <c r="AB134" s="220"/>
      <c r="AC134" s="220"/>
      <c r="AD134" s="220"/>
      <c r="AE134" s="220"/>
      <c r="AF134" s="220"/>
      <c r="AG134" s="220"/>
      <c r="AH134" s="220"/>
      <c r="AI134" s="220"/>
      <c r="AJ134" s="220"/>
      <c r="AK134" s="172" t="str">
        <f>IF(AM129="","",IF(AM129="○","",IF(OR(AM136=TRUE,AM137=TRUE,AM138=TRUE,AND(AM139=TRUE,F139&lt;&gt;"")),"○","×")))</f>
        <v/>
      </c>
      <c r="AL134" s="145"/>
      <c r="AM134" s="616" t="s">
        <v>2168</v>
      </c>
      <c r="AN134" s="523"/>
      <c r="AO134" s="523"/>
      <c r="AP134" s="523"/>
      <c r="AQ134" s="523"/>
      <c r="AR134" s="523"/>
      <c r="AS134" s="523"/>
      <c r="AT134" s="523"/>
      <c r="AU134" s="523"/>
      <c r="AV134" s="523"/>
      <c r="AW134" s="523"/>
      <c r="AX134" s="523"/>
      <c r="AY134" s="523"/>
      <c r="AZ134" s="523"/>
      <c r="BA134" s="523"/>
      <c r="BB134" s="523"/>
      <c r="BC134" s="524"/>
    </row>
    <row r="135" spans="1:56" s="154" customFormat="1" ht="14.25" customHeight="1">
      <c r="A135" s="153"/>
      <c r="B135" s="320" t="s">
        <v>123</v>
      </c>
      <c r="C135" s="321"/>
      <c r="D135" s="322"/>
      <c r="E135" s="323"/>
      <c r="F135" s="324"/>
      <c r="G135" s="324"/>
      <c r="H135" s="324"/>
      <c r="I135" s="324"/>
      <c r="J135" s="324"/>
      <c r="K135" s="324"/>
      <c r="L135" s="324"/>
      <c r="M135" s="324"/>
      <c r="N135" s="324"/>
      <c r="O135" s="324"/>
      <c r="P135" s="324"/>
      <c r="Q135" s="324"/>
      <c r="R135" s="324"/>
      <c r="S135" s="324"/>
      <c r="T135" s="324"/>
      <c r="U135" s="324"/>
      <c r="V135" s="324"/>
      <c r="W135" s="324"/>
      <c r="X135" s="324"/>
      <c r="Y135" s="324"/>
      <c r="Z135" s="324"/>
      <c r="AA135" s="324"/>
      <c r="AB135" s="324"/>
      <c r="AC135" s="324"/>
      <c r="AD135" s="324"/>
      <c r="AE135" s="324"/>
      <c r="AF135" s="324"/>
      <c r="AG135" s="324"/>
      <c r="AH135" s="324"/>
      <c r="AI135" s="324"/>
      <c r="AJ135" s="324"/>
      <c r="AK135" s="325"/>
      <c r="AL135" s="153"/>
      <c r="AN135" s="326"/>
      <c r="AO135" s="326"/>
      <c r="AP135" s="326"/>
      <c r="AQ135" s="326"/>
      <c r="AR135" s="326"/>
      <c r="AS135" s="326"/>
      <c r="AT135" s="326"/>
      <c r="AU135" s="326"/>
      <c r="AV135" s="327"/>
      <c r="AW135" s="327"/>
      <c r="AX135" s="327"/>
      <c r="AY135" s="327"/>
      <c r="AZ135" s="327"/>
      <c r="BA135" s="328"/>
    </row>
    <row r="136" spans="1:56" s="154" customFormat="1" ht="16.5" customHeight="1">
      <c r="A136" s="153"/>
      <c r="B136" s="202"/>
      <c r="C136" s="329"/>
      <c r="D136" s="196" t="s">
        <v>2169</v>
      </c>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211"/>
      <c r="AJ136" s="153"/>
      <c r="AK136" s="212"/>
      <c r="AL136" s="153"/>
      <c r="AM136" s="66" t="b">
        <v>0</v>
      </c>
      <c r="AN136" s="326"/>
      <c r="AO136" s="326"/>
      <c r="AP136" s="326"/>
      <c r="AQ136" s="326"/>
      <c r="AR136" s="326"/>
      <c r="AS136" s="326"/>
      <c r="AT136" s="326"/>
      <c r="AU136" s="327"/>
      <c r="AV136" s="328"/>
      <c r="AW136" s="328"/>
      <c r="AX136" s="328"/>
      <c r="AY136" s="328"/>
      <c r="AZ136" s="328"/>
    </row>
    <row r="137" spans="1:56" s="154" customFormat="1" ht="16.5" customHeight="1">
      <c r="A137" s="153"/>
      <c r="B137" s="202"/>
      <c r="C137" s="330"/>
      <c r="D137" s="196" t="s">
        <v>2170</v>
      </c>
      <c r="E137" s="331"/>
      <c r="F137" s="331"/>
      <c r="G137" s="331"/>
      <c r="H137" s="331"/>
      <c r="I137" s="331"/>
      <c r="J137" s="331"/>
      <c r="K137" s="331"/>
      <c r="L137" s="331"/>
      <c r="M137" s="331"/>
      <c r="N137" s="331"/>
      <c r="O137" s="331"/>
      <c r="P137" s="331"/>
      <c r="Q137" s="331"/>
      <c r="R137" s="331"/>
      <c r="S137" s="331"/>
      <c r="T137" s="163"/>
      <c r="U137" s="163"/>
      <c r="V137" s="163"/>
      <c r="W137" s="163"/>
      <c r="X137" s="163"/>
      <c r="Y137" s="163"/>
      <c r="Z137" s="163"/>
      <c r="AA137" s="163"/>
      <c r="AB137" s="163"/>
      <c r="AC137" s="163"/>
      <c r="AD137" s="163"/>
      <c r="AE137" s="163"/>
      <c r="AF137" s="163"/>
      <c r="AG137" s="163"/>
      <c r="AH137" s="163"/>
      <c r="AI137" s="211"/>
      <c r="AJ137" s="153"/>
      <c r="AK137" s="212"/>
      <c r="AL137" s="153"/>
      <c r="AM137" s="66" t="b">
        <v>0</v>
      </c>
      <c r="AN137" s="326"/>
      <c r="AO137" s="326"/>
      <c r="AP137" s="326"/>
      <c r="AQ137" s="326"/>
      <c r="AR137" s="326"/>
      <c r="AS137" s="326"/>
      <c r="AT137" s="326"/>
      <c r="AU137" s="327"/>
      <c r="AV137" s="328"/>
      <c r="AW137" s="328"/>
      <c r="AX137" s="328"/>
      <c r="AY137" s="328"/>
      <c r="AZ137" s="328"/>
    </row>
    <row r="138" spans="1:56" s="154" customFormat="1" ht="25.5" customHeight="1" thickBot="1">
      <c r="A138" s="153"/>
      <c r="B138" s="202"/>
      <c r="C138" s="330"/>
      <c r="D138" s="656" t="s">
        <v>124</v>
      </c>
      <c r="E138" s="656"/>
      <c r="F138" s="656"/>
      <c r="G138" s="656"/>
      <c r="H138" s="656"/>
      <c r="I138" s="656"/>
      <c r="J138" s="656"/>
      <c r="K138" s="656"/>
      <c r="L138" s="656"/>
      <c r="M138" s="656"/>
      <c r="N138" s="656"/>
      <c r="O138" s="656"/>
      <c r="P138" s="656"/>
      <c r="Q138" s="656"/>
      <c r="R138" s="656"/>
      <c r="S138" s="656"/>
      <c r="T138" s="656"/>
      <c r="U138" s="656"/>
      <c r="V138" s="656"/>
      <c r="W138" s="656"/>
      <c r="X138" s="656"/>
      <c r="Y138" s="656"/>
      <c r="Z138" s="656"/>
      <c r="AA138" s="656"/>
      <c r="AB138" s="656"/>
      <c r="AC138" s="656"/>
      <c r="AD138" s="656"/>
      <c r="AE138" s="656"/>
      <c r="AF138" s="656"/>
      <c r="AG138" s="656"/>
      <c r="AH138" s="656"/>
      <c r="AI138" s="656"/>
      <c r="AJ138" s="153"/>
      <c r="AK138" s="212"/>
      <c r="AL138" s="332"/>
      <c r="AM138" s="66" t="b">
        <v>0</v>
      </c>
      <c r="AN138" s="327"/>
      <c r="AO138" s="327"/>
      <c r="AP138" s="327"/>
      <c r="AS138" s="328"/>
      <c r="AT138" s="328"/>
    </row>
    <row r="139" spans="1:56" s="154" customFormat="1" ht="18" customHeight="1" thickBot="1">
      <c r="A139" s="153"/>
      <c r="B139" s="333"/>
      <c r="C139" s="334"/>
      <c r="D139" s="335" t="s">
        <v>125</v>
      </c>
      <c r="E139" s="336"/>
      <c r="F139" s="657"/>
      <c r="G139" s="657"/>
      <c r="H139" s="657"/>
      <c r="I139" s="657"/>
      <c r="J139" s="657"/>
      <c r="K139" s="657"/>
      <c r="L139" s="657"/>
      <c r="M139" s="657"/>
      <c r="N139" s="657"/>
      <c r="O139" s="657"/>
      <c r="P139" s="657"/>
      <c r="Q139" s="657"/>
      <c r="R139" s="657"/>
      <c r="S139" s="657"/>
      <c r="T139" s="657"/>
      <c r="U139" s="657"/>
      <c r="V139" s="657"/>
      <c r="W139" s="657"/>
      <c r="X139" s="657"/>
      <c r="Y139" s="657"/>
      <c r="Z139" s="657"/>
      <c r="AA139" s="657"/>
      <c r="AB139" s="657"/>
      <c r="AC139" s="657"/>
      <c r="AD139" s="657"/>
      <c r="AE139" s="657"/>
      <c r="AF139" s="657"/>
      <c r="AG139" s="657"/>
      <c r="AH139" s="657"/>
      <c r="AI139" s="657"/>
      <c r="AJ139" s="657"/>
      <c r="AK139" s="337" t="s">
        <v>69</v>
      </c>
      <c r="AL139" s="153"/>
      <c r="AM139" s="66" t="b">
        <v>0</v>
      </c>
      <c r="AN139" s="658" t="s">
        <v>2171</v>
      </c>
      <c r="AO139" s="659"/>
      <c r="AP139" s="659"/>
      <c r="AQ139" s="659"/>
      <c r="AR139" s="659"/>
      <c r="AS139" s="659"/>
      <c r="AT139" s="659"/>
      <c r="AU139" s="659"/>
      <c r="AV139" s="659"/>
      <c r="AW139" s="659"/>
      <c r="AX139" s="659"/>
      <c r="AY139" s="659"/>
      <c r="AZ139" s="659"/>
      <c r="BA139" s="659"/>
      <c r="BB139" s="659"/>
      <c r="BC139" s="660"/>
    </row>
    <row r="140" spans="1:56" ht="4.5" customHeight="1">
      <c r="A140" s="145"/>
      <c r="B140" s="338"/>
      <c r="C140" s="339"/>
      <c r="D140" s="339"/>
      <c r="E140" s="339"/>
      <c r="F140" s="339"/>
      <c r="G140" s="339"/>
      <c r="H140" s="339"/>
      <c r="I140" s="339"/>
      <c r="J140" s="339"/>
      <c r="K140" s="339"/>
      <c r="L140" s="339"/>
      <c r="M140" s="339"/>
      <c r="N140" s="339"/>
      <c r="O140" s="339"/>
      <c r="P140" s="339"/>
      <c r="Q140" s="339"/>
      <c r="R140" s="339"/>
      <c r="S140" s="339"/>
      <c r="T140" s="339"/>
      <c r="U140" s="339"/>
      <c r="V140" s="339"/>
      <c r="W140" s="339"/>
      <c r="X140" s="339"/>
      <c r="Y140" s="339"/>
      <c r="Z140" s="339"/>
      <c r="AA140" s="339"/>
      <c r="AB140" s="339"/>
      <c r="AC140" s="339"/>
      <c r="AD140" s="339"/>
      <c r="AE140" s="339"/>
      <c r="AF140" s="339"/>
      <c r="AG140" s="339"/>
      <c r="AH140" s="339"/>
      <c r="AI140" s="339"/>
      <c r="AJ140" s="339"/>
      <c r="AK140" s="339"/>
      <c r="AL140" s="145"/>
      <c r="BD140" s="154"/>
    </row>
    <row r="141" spans="1:56" ht="17.25" customHeight="1">
      <c r="A141" s="145"/>
      <c r="B141" s="594" t="s">
        <v>126</v>
      </c>
      <c r="C141" s="594"/>
      <c r="D141" s="594"/>
      <c r="E141" s="594"/>
      <c r="F141" s="594"/>
      <c r="G141" s="594"/>
      <c r="H141" s="594"/>
      <c r="I141" s="594"/>
      <c r="J141" s="594"/>
      <c r="K141" s="594"/>
      <c r="L141" s="594"/>
      <c r="M141" s="594"/>
      <c r="N141" s="594"/>
      <c r="O141" s="594"/>
      <c r="P141" s="594"/>
      <c r="Q141" s="594"/>
      <c r="R141" s="594"/>
      <c r="S141" s="594"/>
      <c r="T141" s="594"/>
      <c r="U141" s="594"/>
      <c r="V141" s="594"/>
      <c r="W141" s="594"/>
      <c r="X141" s="594"/>
      <c r="Y141" s="594"/>
      <c r="Z141" s="594"/>
      <c r="AA141" s="594"/>
      <c r="AB141" s="594"/>
      <c r="AC141" s="594"/>
      <c r="AD141" s="594"/>
      <c r="AE141" s="594"/>
      <c r="AF141" s="594"/>
      <c r="AG141" s="594"/>
      <c r="AH141" s="594"/>
      <c r="AI141" s="594"/>
      <c r="AJ141" s="594"/>
      <c r="AK141" s="594"/>
      <c r="AL141" s="145"/>
      <c r="AM141" s="340" t="str">
        <f>IF(SUM('別紙様式6-2 事業所個票１:事業所個票10'!CI9)&gt;=1,"表示","表示不要")</f>
        <v>表示不要</v>
      </c>
    </row>
    <row r="142" spans="1:56" ht="13.8" thickBot="1">
      <c r="A142" s="145"/>
      <c r="B142" s="268" t="s">
        <v>2235</v>
      </c>
      <c r="C142" s="145"/>
      <c r="D142" s="220"/>
      <c r="E142" s="220"/>
      <c r="F142" s="220"/>
      <c r="G142" s="220"/>
      <c r="H142" s="220"/>
      <c r="I142" s="220"/>
      <c r="J142" s="220"/>
      <c r="K142" s="220"/>
      <c r="L142" s="220"/>
      <c r="M142" s="220"/>
      <c r="N142" s="220"/>
      <c r="O142" s="220"/>
      <c r="P142" s="220"/>
      <c r="Q142" s="220"/>
      <c r="R142" s="220"/>
      <c r="S142" s="220"/>
      <c r="T142" s="220"/>
      <c r="U142" s="220"/>
      <c r="V142" s="220"/>
      <c r="W142" s="220"/>
      <c r="X142" s="220"/>
      <c r="Y142" s="220"/>
      <c r="Z142" s="220"/>
      <c r="AA142" s="220"/>
      <c r="AB142" s="220"/>
      <c r="AC142" s="220"/>
      <c r="AD142" s="220"/>
      <c r="AE142" s="220"/>
      <c r="AF142" s="220"/>
      <c r="AG142" s="220"/>
      <c r="AH142" s="220"/>
      <c r="AI142" s="220"/>
      <c r="AJ142" s="220"/>
      <c r="AK142" s="220"/>
      <c r="AL142" s="145"/>
    </row>
    <row r="143" spans="1:56" ht="16.5" customHeight="1" thickBot="1">
      <c r="A143" s="145"/>
      <c r="B143" s="661" t="s">
        <v>127</v>
      </c>
      <c r="C143" s="662"/>
      <c r="D143" s="662"/>
      <c r="E143" s="662"/>
      <c r="F143" s="662"/>
      <c r="G143" s="662"/>
      <c r="H143" s="662"/>
      <c r="I143" s="662"/>
      <c r="J143" s="662"/>
      <c r="K143" s="662"/>
      <c r="L143" s="662"/>
      <c r="M143" s="662"/>
      <c r="N143" s="662"/>
      <c r="O143" s="662"/>
      <c r="P143" s="662"/>
      <c r="Q143" s="663"/>
      <c r="R143" s="341" t="s">
        <v>82</v>
      </c>
      <c r="S143" s="342" t="str">
        <f>IF(SUM('別紙様式6-2 事業所個票１:事業所個票10'!CI7)&gt;=1,"×","○")</f>
        <v>○</v>
      </c>
      <c r="T143" s="145"/>
      <c r="U143" s="316"/>
      <c r="V143" s="145"/>
      <c r="W143" s="145"/>
      <c r="X143" s="145"/>
      <c r="Y143" s="145"/>
      <c r="Z143" s="145"/>
      <c r="AA143" s="145"/>
      <c r="AB143" s="145"/>
      <c r="AC143" s="145"/>
      <c r="AD143" s="145"/>
      <c r="AE143" s="145"/>
      <c r="AF143" s="145"/>
      <c r="AG143" s="145"/>
      <c r="AH143" s="145"/>
      <c r="AI143" s="145"/>
      <c r="AJ143" s="145"/>
      <c r="AK143" s="145"/>
      <c r="AL143" s="145"/>
      <c r="AM143" s="658" t="s">
        <v>2179</v>
      </c>
      <c r="AN143" s="664"/>
      <c r="AO143" s="664"/>
      <c r="AP143" s="664"/>
      <c r="AQ143" s="664"/>
      <c r="AR143" s="664"/>
      <c r="AS143" s="664"/>
      <c r="AT143" s="664"/>
      <c r="AU143" s="664"/>
      <c r="AV143" s="664"/>
      <c r="AW143" s="664"/>
      <c r="AX143" s="664"/>
      <c r="AY143" s="664"/>
      <c r="AZ143" s="664"/>
      <c r="BA143" s="664"/>
      <c r="BB143" s="664"/>
      <c r="BC143" s="665"/>
    </row>
    <row r="144" spans="1:56" ht="16.5" customHeight="1" thickBot="1">
      <c r="A144" s="145"/>
      <c r="B144" s="652" t="s">
        <v>128</v>
      </c>
      <c r="C144" s="653"/>
      <c r="D144" s="653"/>
      <c r="E144" s="653"/>
      <c r="F144" s="653"/>
      <c r="G144" s="653"/>
      <c r="H144" s="653"/>
      <c r="I144" s="653"/>
      <c r="J144" s="653"/>
      <c r="K144" s="653"/>
      <c r="L144" s="653"/>
      <c r="M144" s="653"/>
      <c r="N144" s="653"/>
      <c r="O144" s="653"/>
      <c r="P144" s="653"/>
      <c r="Q144" s="654"/>
      <c r="R144" s="341" t="s">
        <v>82</v>
      </c>
      <c r="S144" s="343" t="str">
        <f>IF(SUM('別紙様式6-2 事業所個票１:事業所個票10'!CI8)&gt;=1,"×","○")</f>
        <v>○</v>
      </c>
      <c r="T144" s="145"/>
      <c r="U144" s="316"/>
      <c r="V144" s="145"/>
      <c r="W144" s="145"/>
      <c r="X144" s="145"/>
      <c r="Y144" s="145"/>
      <c r="Z144" s="145"/>
      <c r="AA144" s="145"/>
      <c r="AB144" s="145"/>
      <c r="AC144" s="145"/>
      <c r="AD144" s="145"/>
      <c r="AE144" s="145"/>
      <c r="AF144" s="145"/>
      <c r="AG144" s="145"/>
      <c r="AH144" s="145"/>
      <c r="AI144" s="145"/>
      <c r="AJ144" s="145"/>
      <c r="AK144" s="145"/>
      <c r="AL144" s="145"/>
      <c r="AM144" s="658" t="s">
        <v>2180</v>
      </c>
      <c r="AN144" s="664"/>
      <c r="AO144" s="664"/>
      <c r="AP144" s="664"/>
      <c r="AQ144" s="664"/>
      <c r="AR144" s="664"/>
      <c r="AS144" s="664"/>
      <c r="AT144" s="664"/>
      <c r="AU144" s="664"/>
      <c r="AV144" s="664"/>
      <c r="AW144" s="664"/>
      <c r="AX144" s="664"/>
      <c r="AY144" s="664"/>
      <c r="AZ144" s="664"/>
      <c r="BA144" s="664"/>
      <c r="BB144" s="664"/>
      <c r="BC144" s="665"/>
    </row>
    <row r="145" spans="1:55" s="154" customFormat="1" ht="4.5" customHeight="1">
      <c r="A145" s="153"/>
      <c r="B145" s="213"/>
      <c r="C145" s="213"/>
      <c r="D145" s="213"/>
      <c r="E145" s="213"/>
      <c r="F145" s="210"/>
      <c r="G145" s="211"/>
      <c r="H145" s="211"/>
      <c r="I145" s="211"/>
      <c r="J145" s="211"/>
      <c r="K145" s="211"/>
      <c r="L145" s="211"/>
      <c r="M145" s="255"/>
      <c r="N145" s="255"/>
      <c r="O145" s="255"/>
      <c r="P145" s="255"/>
      <c r="Q145" s="255"/>
      <c r="R145" s="255"/>
      <c r="S145" s="255"/>
      <c r="T145" s="255"/>
      <c r="U145" s="211"/>
      <c r="V145" s="211"/>
      <c r="W145" s="223"/>
      <c r="X145" s="211"/>
      <c r="Y145" s="211"/>
      <c r="Z145" s="211"/>
      <c r="AA145" s="255"/>
      <c r="AB145" s="211"/>
      <c r="AC145" s="211"/>
      <c r="AD145" s="211"/>
      <c r="AE145" s="211"/>
      <c r="AF145" s="211"/>
      <c r="AG145" s="211"/>
      <c r="AH145" s="211"/>
      <c r="AI145" s="211"/>
      <c r="AJ145" s="211"/>
      <c r="AK145" s="211"/>
      <c r="AL145" s="153"/>
    </row>
    <row r="146" spans="1:55" s="258" customFormat="1" ht="17.25" customHeight="1" thickBot="1">
      <c r="A146" s="256"/>
      <c r="B146" s="655" t="s">
        <v>129</v>
      </c>
      <c r="C146" s="655"/>
      <c r="D146" s="655"/>
      <c r="E146" s="655"/>
      <c r="F146" s="655"/>
      <c r="G146" s="655"/>
      <c r="H146" s="655"/>
      <c r="I146" s="655"/>
      <c r="J146" s="655"/>
      <c r="K146" s="655"/>
      <c r="L146" s="655"/>
      <c r="M146" s="655"/>
      <c r="N146" s="655"/>
      <c r="O146" s="655"/>
      <c r="P146" s="655"/>
      <c r="Q146" s="655"/>
      <c r="R146" s="655"/>
      <c r="S146" s="655"/>
      <c r="T146" s="655"/>
      <c r="U146" s="655"/>
      <c r="V146" s="655"/>
      <c r="W146" s="655"/>
      <c r="X146" s="655"/>
      <c r="Y146" s="655"/>
      <c r="Z146" s="655"/>
      <c r="AA146" s="655"/>
      <c r="AB146" s="655"/>
      <c r="AC146" s="655"/>
      <c r="AD146" s="655"/>
      <c r="AE146" s="655"/>
      <c r="AF146" s="655"/>
      <c r="AG146" s="655"/>
      <c r="AH146" s="655"/>
      <c r="AI146" s="655"/>
      <c r="AJ146" s="655"/>
      <c r="AK146" s="655"/>
      <c r="AL146" s="344"/>
    </row>
    <row r="147" spans="1:55" s="154" customFormat="1" ht="18.75" customHeight="1" thickBot="1">
      <c r="A147" s="153"/>
      <c r="B147" s="217" t="s">
        <v>130</v>
      </c>
      <c r="C147" s="196"/>
      <c r="D147" s="196"/>
      <c r="E147" s="196"/>
      <c r="F147" s="196"/>
      <c r="G147" s="196"/>
      <c r="H147" s="196"/>
      <c r="I147" s="196"/>
      <c r="J147" s="196"/>
      <c r="K147" s="196"/>
      <c r="L147" s="196"/>
      <c r="M147" s="196"/>
      <c r="N147" s="196"/>
      <c r="O147" s="196"/>
      <c r="P147" s="196"/>
      <c r="Q147" s="196"/>
      <c r="R147" s="196"/>
      <c r="S147" s="196"/>
      <c r="T147" s="196"/>
      <c r="U147" s="196"/>
      <c r="V147" s="153"/>
      <c r="W147" s="196"/>
      <c r="X147" s="196"/>
      <c r="Y147" s="196"/>
      <c r="Z147" s="196"/>
      <c r="AA147" s="196"/>
      <c r="AB147" s="196"/>
      <c r="AC147" s="196"/>
      <c r="AD147" s="196"/>
      <c r="AE147" s="196"/>
      <c r="AF147" s="196"/>
      <c r="AG147" s="196"/>
      <c r="AH147" s="153"/>
      <c r="AI147" s="643" t="str">
        <f>IF(SUM('別紙様式6-2 事業所個票１:事業所個票10'!CI10)=0,"該当","")</f>
        <v>該当</v>
      </c>
      <c r="AJ147" s="644"/>
      <c r="AK147" s="645"/>
      <c r="AL147" s="153"/>
    </row>
    <row r="148" spans="1:55" s="154" customFormat="1" ht="24" customHeight="1">
      <c r="A148" s="153"/>
      <c r="B148" s="243" t="s">
        <v>82</v>
      </c>
      <c r="C148" s="642" t="s">
        <v>131</v>
      </c>
      <c r="D148" s="642"/>
      <c r="E148" s="642"/>
      <c r="F148" s="642"/>
      <c r="G148" s="642"/>
      <c r="H148" s="642"/>
      <c r="I148" s="642"/>
      <c r="J148" s="642"/>
      <c r="K148" s="642"/>
      <c r="L148" s="642"/>
      <c r="M148" s="642"/>
      <c r="N148" s="642"/>
      <c r="O148" s="642"/>
      <c r="P148" s="642"/>
      <c r="Q148" s="642"/>
      <c r="R148" s="642"/>
      <c r="S148" s="642"/>
      <c r="T148" s="642"/>
      <c r="U148" s="642"/>
      <c r="V148" s="642"/>
      <c r="W148" s="642"/>
      <c r="X148" s="642"/>
      <c r="Y148" s="642"/>
      <c r="Z148" s="642"/>
      <c r="AA148" s="642"/>
      <c r="AB148" s="642"/>
      <c r="AC148" s="642"/>
      <c r="AD148" s="642"/>
      <c r="AE148" s="642"/>
      <c r="AF148" s="642"/>
      <c r="AG148" s="642"/>
      <c r="AH148" s="642"/>
      <c r="AI148" s="642"/>
      <c r="AJ148" s="642"/>
      <c r="AK148" s="642"/>
      <c r="AL148" s="153"/>
    </row>
    <row r="149" spans="1:55" s="154" customFormat="1" ht="3.75" customHeight="1" thickBot="1">
      <c r="A149" s="153"/>
      <c r="B149" s="153"/>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c r="AA149" s="153"/>
      <c r="AB149" s="153"/>
      <c r="AC149" s="153"/>
      <c r="AD149" s="153"/>
      <c r="AE149" s="153"/>
      <c r="AF149" s="153"/>
      <c r="AG149" s="153"/>
      <c r="AH149" s="153"/>
      <c r="AI149" s="153"/>
      <c r="AJ149" s="153"/>
      <c r="AK149" s="153"/>
      <c r="AL149" s="153"/>
    </row>
    <row r="150" spans="1:55" s="154" customFormat="1" ht="14.25" customHeight="1" thickBot="1">
      <c r="A150" s="153"/>
      <c r="B150" s="217" t="s">
        <v>132</v>
      </c>
      <c r="C150" s="223"/>
      <c r="D150" s="223"/>
      <c r="E150" s="223"/>
      <c r="F150" s="223"/>
      <c r="G150" s="223"/>
      <c r="H150" s="223"/>
      <c r="I150" s="223"/>
      <c r="J150" s="223"/>
      <c r="K150" s="223"/>
      <c r="L150" s="223"/>
      <c r="M150" s="223"/>
      <c r="N150" s="223"/>
      <c r="O150" s="223"/>
      <c r="P150" s="223"/>
      <c r="Q150" s="223"/>
      <c r="R150" s="223"/>
      <c r="S150" s="223"/>
      <c r="T150" s="223"/>
      <c r="U150" s="223"/>
      <c r="V150" s="223"/>
      <c r="W150" s="223"/>
      <c r="X150" s="223"/>
      <c r="Y150" s="223"/>
      <c r="Z150" s="223"/>
      <c r="AA150" s="223"/>
      <c r="AB150" s="223"/>
      <c r="AC150" s="223"/>
      <c r="AD150" s="223"/>
      <c r="AE150" s="223"/>
      <c r="AF150" s="223"/>
      <c r="AG150" s="223"/>
      <c r="AH150" s="196"/>
      <c r="AI150" s="643" t="str">
        <f>IF(SUM('別紙様式6-2 事業所個票１:事業所個票10'!CI10)&gt;=1,"該当","")</f>
        <v/>
      </c>
      <c r="AJ150" s="644"/>
      <c r="AK150" s="645"/>
      <c r="AL150" s="153"/>
    </row>
    <row r="151" spans="1:55" s="154" customFormat="1" ht="39" customHeight="1" thickBot="1">
      <c r="A151" s="153"/>
      <c r="B151" s="243" t="s">
        <v>82</v>
      </c>
      <c r="C151" s="642" t="s">
        <v>2227</v>
      </c>
      <c r="D151" s="642"/>
      <c r="E151" s="642"/>
      <c r="F151" s="642"/>
      <c r="G151" s="642"/>
      <c r="H151" s="642"/>
      <c r="I151" s="642"/>
      <c r="J151" s="642"/>
      <c r="K151" s="642"/>
      <c r="L151" s="642"/>
      <c r="M151" s="642"/>
      <c r="N151" s="642"/>
      <c r="O151" s="642"/>
      <c r="P151" s="642"/>
      <c r="Q151" s="642"/>
      <c r="R151" s="642"/>
      <c r="S151" s="642"/>
      <c r="T151" s="642"/>
      <c r="U151" s="642"/>
      <c r="V151" s="642"/>
      <c r="W151" s="642"/>
      <c r="X151" s="642"/>
      <c r="Y151" s="642"/>
      <c r="Z151" s="642"/>
      <c r="AA151" s="642"/>
      <c r="AB151" s="642"/>
      <c r="AC151" s="642"/>
      <c r="AD151" s="642"/>
      <c r="AE151" s="642"/>
      <c r="AF151" s="642"/>
      <c r="AG151" s="642"/>
      <c r="AH151" s="642"/>
      <c r="AI151" s="642"/>
      <c r="AJ151" s="642"/>
      <c r="AK151" s="642"/>
      <c r="AL151" s="153"/>
      <c r="AN151" s="616" t="s">
        <v>2213</v>
      </c>
      <c r="AO151" s="617"/>
      <c r="AP151" s="617"/>
      <c r="AQ151" s="617"/>
      <c r="AR151" s="617"/>
      <c r="AS151" s="617"/>
      <c r="AT151" s="617"/>
      <c r="AU151" s="617"/>
      <c r="AV151" s="617"/>
      <c r="AW151" s="617"/>
      <c r="AX151" s="617"/>
      <c r="AY151" s="617"/>
      <c r="AZ151" s="617"/>
      <c r="BA151" s="617"/>
      <c r="BB151" s="617"/>
      <c r="BC151" s="618"/>
    </row>
    <row r="152" spans="1:55" s="154" customFormat="1" ht="4.5" customHeight="1" thickBot="1">
      <c r="A152" s="153"/>
      <c r="B152" s="345"/>
      <c r="C152" s="345"/>
      <c r="D152" s="345"/>
      <c r="E152" s="345"/>
      <c r="F152" s="345"/>
      <c r="G152" s="345"/>
      <c r="H152" s="345"/>
      <c r="I152" s="345"/>
      <c r="J152" s="345"/>
      <c r="K152" s="345"/>
      <c r="L152" s="345"/>
      <c r="M152" s="345"/>
      <c r="N152" s="345"/>
      <c r="O152" s="345"/>
      <c r="P152" s="345"/>
      <c r="Q152" s="345"/>
      <c r="R152" s="345"/>
      <c r="S152" s="345"/>
      <c r="T152" s="345"/>
      <c r="U152" s="345"/>
      <c r="V152" s="345"/>
      <c r="W152" s="345"/>
      <c r="X152" s="345"/>
      <c r="Y152" s="345"/>
      <c r="Z152" s="345"/>
      <c r="AA152" s="345"/>
      <c r="AB152" s="345"/>
      <c r="AC152" s="345"/>
      <c r="AD152" s="345"/>
      <c r="AE152" s="345"/>
      <c r="AF152" s="345"/>
      <c r="AG152" s="345"/>
      <c r="AH152" s="345"/>
      <c r="AI152" s="345"/>
      <c r="AJ152" s="345"/>
      <c r="AK152" s="345"/>
      <c r="AL152" s="153"/>
      <c r="AM152" s="1"/>
    </row>
    <row r="153" spans="1:55" s="154" customFormat="1" ht="13.5" customHeight="1" thickBot="1">
      <c r="A153" s="153"/>
      <c r="B153" s="646" t="s">
        <v>133</v>
      </c>
      <c r="C153" s="647"/>
      <c r="D153" s="647"/>
      <c r="E153" s="648"/>
      <c r="F153" s="649" t="s">
        <v>134</v>
      </c>
      <c r="G153" s="650"/>
      <c r="H153" s="650"/>
      <c r="I153" s="650"/>
      <c r="J153" s="650"/>
      <c r="K153" s="650"/>
      <c r="L153" s="650"/>
      <c r="M153" s="650"/>
      <c r="N153" s="650"/>
      <c r="O153" s="650"/>
      <c r="P153" s="650"/>
      <c r="Q153" s="650"/>
      <c r="R153" s="650"/>
      <c r="S153" s="650"/>
      <c r="T153" s="650"/>
      <c r="U153" s="650"/>
      <c r="V153" s="650"/>
      <c r="W153" s="650"/>
      <c r="X153" s="650"/>
      <c r="Y153" s="650"/>
      <c r="Z153" s="650"/>
      <c r="AA153" s="650"/>
      <c r="AB153" s="650"/>
      <c r="AC153" s="650"/>
      <c r="AD153" s="650"/>
      <c r="AE153" s="650"/>
      <c r="AF153" s="650"/>
      <c r="AG153" s="650"/>
      <c r="AH153" s="650"/>
      <c r="AI153" s="650"/>
      <c r="AJ153" s="651"/>
      <c r="AK153" s="346" t="str">
        <f>IF(AI150="該当",IF((IF(COUNTIF(AM154:AM157,TRUE)&gt;=1,1,0)+IF(COUNTIF(AM158:AM161,TRUE)&gt;=1,1,0)+IF(COUNTIF(AM162:AM166,TRUE)&gt;=1,1,0)+IF(COUNTIF(AM167:AM170,TRUE)&gt;=1,1,0)+IF(COUNTIF(AM171:AM174,TRUE)&gt;=1,1,0)+IF(COUNTIF(AM175:AM178,TRUE)&gt;=1,1,0))&gt;=3,"○","×"),IF(COUNTIF(AM154:AM178,TRUE)&gt;=1,"○","×"))</f>
        <v>×</v>
      </c>
      <c r="AL153" s="153"/>
      <c r="AM153" s="347" t="s">
        <v>2092</v>
      </c>
      <c r="AN153" s="602" t="s">
        <v>2013</v>
      </c>
      <c r="AO153" s="603"/>
      <c r="AP153" s="603"/>
      <c r="AQ153" s="603"/>
      <c r="AR153" s="603"/>
      <c r="AS153" s="603"/>
      <c r="AT153" s="603"/>
      <c r="AU153" s="603"/>
      <c r="AV153" s="603"/>
      <c r="AW153" s="603"/>
      <c r="AX153" s="603"/>
      <c r="AY153" s="603"/>
      <c r="AZ153" s="603"/>
      <c r="BA153" s="603"/>
      <c r="BB153" s="603"/>
      <c r="BC153" s="604"/>
    </row>
    <row r="154" spans="1:55" s="154" customFormat="1" ht="14.25" customHeight="1">
      <c r="A154" s="153"/>
      <c r="B154" s="619" t="s">
        <v>135</v>
      </c>
      <c r="C154" s="620"/>
      <c r="D154" s="620"/>
      <c r="E154" s="621"/>
      <c r="F154" s="348"/>
      <c r="G154" s="639" t="s">
        <v>2212</v>
      </c>
      <c r="H154" s="639"/>
      <c r="I154" s="639"/>
      <c r="J154" s="639"/>
      <c r="K154" s="639"/>
      <c r="L154" s="639"/>
      <c r="M154" s="639"/>
      <c r="N154" s="639"/>
      <c r="O154" s="639"/>
      <c r="P154" s="639"/>
      <c r="Q154" s="639"/>
      <c r="R154" s="639"/>
      <c r="S154" s="639"/>
      <c r="T154" s="639"/>
      <c r="U154" s="639"/>
      <c r="V154" s="639"/>
      <c r="W154" s="639"/>
      <c r="X154" s="639"/>
      <c r="Y154" s="639"/>
      <c r="Z154" s="639"/>
      <c r="AA154" s="639"/>
      <c r="AB154" s="639"/>
      <c r="AC154" s="639"/>
      <c r="AD154" s="639"/>
      <c r="AE154" s="639"/>
      <c r="AF154" s="639"/>
      <c r="AG154" s="639"/>
      <c r="AH154" s="639"/>
      <c r="AI154" s="639"/>
      <c r="AJ154" s="639"/>
      <c r="AK154" s="640"/>
      <c r="AL154" s="153"/>
      <c r="AM154" s="507" t="b">
        <v>0</v>
      </c>
    </row>
    <row r="155" spans="1:55" s="154" customFormat="1" ht="13.5" customHeight="1">
      <c r="A155" s="153"/>
      <c r="B155" s="622"/>
      <c r="C155" s="623"/>
      <c r="D155" s="623"/>
      <c r="E155" s="624"/>
      <c r="F155" s="349"/>
      <c r="G155" s="637" t="s">
        <v>136</v>
      </c>
      <c r="H155" s="637"/>
      <c r="I155" s="637"/>
      <c r="J155" s="637"/>
      <c r="K155" s="637"/>
      <c r="L155" s="637"/>
      <c r="M155" s="637"/>
      <c r="N155" s="637"/>
      <c r="O155" s="637"/>
      <c r="P155" s="637"/>
      <c r="Q155" s="637"/>
      <c r="R155" s="637"/>
      <c r="S155" s="637"/>
      <c r="T155" s="637"/>
      <c r="U155" s="637"/>
      <c r="V155" s="637"/>
      <c r="W155" s="637"/>
      <c r="X155" s="637"/>
      <c r="Y155" s="637"/>
      <c r="Z155" s="637"/>
      <c r="AA155" s="637"/>
      <c r="AB155" s="637"/>
      <c r="AC155" s="637"/>
      <c r="AD155" s="637"/>
      <c r="AE155" s="637"/>
      <c r="AF155" s="637"/>
      <c r="AG155" s="637"/>
      <c r="AH155" s="637"/>
      <c r="AI155" s="637"/>
      <c r="AJ155" s="637"/>
      <c r="AK155" s="350"/>
      <c r="AL155" s="153"/>
      <c r="AM155" s="507" t="b">
        <v>0</v>
      </c>
      <c r="AN155" s="631"/>
      <c r="AO155" s="631"/>
      <c r="AP155" s="631"/>
      <c r="AQ155" s="631"/>
      <c r="AR155" s="631"/>
      <c r="AS155" s="631"/>
      <c r="AT155" s="631"/>
      <c r="AU155" s="631"/>
      <c r="AV155" s="631"/>
      <c r="AW155" s="631"/>
      <c r="AX155" s="631"/>
      <c r="AY155" s="631"/>
      <c r="AZ155" s="631"/>
      <c r="BA155" s="631"/>
      <c r="BB155" s="631"/>
      <c r="BC155" s="631"/>
    </row>
    <row r="156" spans="1:55" s="154" customFormat="1" ht="13.5" customHeight="1">
      <c r="A156" s="153"/>
      <c r="B156" s="622"/>
      <c r="C156" s="623"/>
      <c r="D156" s="623"/>
      <c r="E156" s="624"/>
      <c r="F156" s="349"/>
      <c r="G156" s="637" t="s">
        <v>137</v>
      </c>
      <c r="H156" s="637"/>
      <c r="I156" s="637"/>
      <c r="J156" s="637"/>
      <c r="K156" s="637"/>
      <c r="L156" s="637"/>
      <c r="M156" s="637"/>
      <c r="N156" s="637"/>
      <c r="O156" s="637"/>
      <c r="P156" s="637"/>
      <c r="Q156" s="637"/>
      <c r="R156" s="637"/>
      <c r="S156" s="637"/>
      <c r="T156" s="637"/>
      <c r="U156" s="637"/>
      <c r="V156" s="637"/>
      <c r="W156" s="637"/>
      <c r="X156" s="637"/>
      <c r="Y156" s="637"/>
      <c r="Z156" s="637"/>
      <c r="AA156" s="637"/>
      <c r="AB156" s="637"/>
      <c r="AC156" s="637"/>
      <c r="AD156" s="637"/>
      <c r="AE156" s="637"/>
      <c r="AF156" s="637"/>
      <c r="AG156" s="637"/>
      <c r="AH156" s="637"/>
      <c r="AI156" s="637"/>
      <c r="AJ156" s="637"/>
      <c r="AK156" s="350"/>
      <c r="AL156" s="153"/>
      <c r="AM156" s="507" t="b">
        <v>0</v>
      </c>
      <c r="AN156" s="631"/>
      <c r="AO156" s="631"/>
      <c r="AP156" s="631"/>
      <c r="AQ156" s="631"/>
      <c r="AR156" s="631"/>
      <c r="AS156" s="631"/>
      <c r="AT156" s="631"/>
      <c r="AU156" s="631"/>
      <c r="AV156" s="631"/>
      <c r="AW156" s="631"/>
      <c r="AX156" s="631"/>
      <c r="AY156" s="631"/>
      <c r="AZ156" s="631"/>
      <c r="BA156" s="631"/>
      <c r="BB156" s="631"/>
      <c r="BC156" s="631"/>
    </row>
    <row r="157" spans="1:55" s="154" customFormat="1" ht="13.5" customHeight="1">
      <c r="A157" s="153"/>
      <c r="B157" s="625"/>
      <c r="C157" s="626"/>
      <c r="D157" s="626"/>
      <c r="E157" s="627"/>
      <c r="F157" s="351"/>
      <c r="G157" s="641" t="s">
        <v>138</v>
      </c>
      <c r="H157" s="641"/>
      <c r="I157" s="641"/>
      <c r="J157" s="641"/>
      <c r="K157" s="641"/>
      <c r="L157" s="641"/>
      <c r="M157" s="641"/>
      <c r="N157" s="641"/>
      <c r="O157" s="641"/>
      <c r="P157" s="641"/>
      <c r="Q157" s="641"/>
      <c r="R157" s="641"/>
      <c r="S157" s="641"/>
      <c r="T157" s="641"/>
      <c r="U157" s="641"/>
      <c r="V157" s="641"/>
      <c r="W157" s="641"/>
      <c r="X157" s="641"/>
      <c r="Y157" s="641"/>
      <c r="Z157" s="641"/>
      <c r="AA157" s="641"/>
      <c r="AB157" s="641"/>
      <c r="AC157" s="641"/>
      <c r="AD157" s="641"/>
      <c r="AE157" s="641"/>
      <c r="AF157" s="641"/>
      <c r="AG157" s="641"/>
      <c r="AH157" s="641"/>
      <c r="AI157" s="641"/>
      <c r="AJ157" s="641"/>
      <c r="AK157" s="352"/>
      <c r="AL157" s="153"/>
      <c r="AM157" s="507" t="b">
        <v>0</v>
      </c>
    </row>
    <row r="158" spans="1:55" s="154" customFormat="1" ht="24.75" customHeight="1">
      <c r="A158" s="153"/>
      <c r="B158" s="619" t="s">
        <v>139</v>
      </c>
      <c r="C158" s="620"/>
      <c r="D158" s="620"/>
      <c r="E158" s="621"/>
      <c r="F158" s="353"/>
      <c r="G158" s="636" t="s">
        <v>2218</v>
      </c>
      <c r="H158" s="636"/>
      <c r="I158" s="636"/>
      <c r="J158" s="636"/>
      <c r="K158" s="636"/>
      <c r="L158" s="636"/>
      <c r="M158" s="636"/>
      <c r="N158" s="636"/>
      <c r="O158" s="636"/>
      <c r="P158" s="636"/>
      <c r="Q158" s="636"/>
      <c r="R158" s="636"/>
      <c r="S158" s="636"/>
      <c r="T158" s="636"/>
      <c r="U158" s="636"/>
      <c r="V158" s="636"/>
      <c r="W158" s="636"/>
      <c r="X158" s="636"/>
      <c r="Y158" s="636"/>
      <c r="Z158" s="636"/>
      <c r="AA158" s="636"/>
      <c r="AB158" s="636"/>
      <c r="AC158" s="636"/>
      <c r="AD158" s="636"/>
      <c r="AE158" s="636"/>
      <c r="AF158" s="636"/>
      <c r="AG158" s="636"/>
      <c r="AH158" s="636"/>
      <c r="AI158" s="636"/>
      <c r="AJ158" s="636"/>
      <c r="AK158" s="354"/>
      <c r="AL158" s="153"/>
      <c r="AM158" s="507" t="b">
        <v>0</v>
      </c>
    </row>
    <row r="159" spans="1:55" s="154" customFormat="1" ht="13.5" customHeight="1">
      <c r="A159" s="153"/>
      <c r="B159" s="622"/>
      <c r="C159" s="623"/>
      <c r="D159" s="623"/>
      <c r="E159" s="624"/>
      <c r="F159" s="349"/>
      <c r="G159" s="637" t="s">
        <v>140</v>
      </c>
      <c r="H159" s="637"/>
      <c r="I159" s="637"/>
      <c r="J159" s="637"/>
      <c r="K159" s="637"/>
      <c r="L159" s="637"/>
      <c r="M159" s="637"/>
      <c r="N159" s="637"/>
      <c r="O159" s="637"/>
      <c r="P159" s="637"/>
      <c r="Q159" s="637"/>
      <c r="R159" s="637"/>
      <c r="S159" s="637"/>
      <c r="T159" s="637"/>
      <c r="U159" s="637"/>
      <c r="V159" s="637"/>
      <c r="W159" s="637"/>
      <c r="X159" s="637"/>
      <c r="Y159" s="637"/>
      <c r="Z159" s="637"/>
      <c r="AA159" s="637"/>
      <c r="AB159" s="637"/>
      <c r="AC159" s="637"/>
      <c r="AD159" s="637"/>
      <c r="AE159" s="637"/>
      <c r="AF159" s="637"/>
      <c r="AG159" s="637"/>
      <c r="AH159" s="637"/>
      <c r="AI159" s="637"/>
      <c r="AJ159" s="637"/>
      <c r="AK159" s="355"/>
      <c r="AL159" s="153"/>
      <c r="AM159" s="507" t="b">
        <v>0</v>
      </c>
      <c r="AN159" s="631"/>
      <c r="AO159" s="631"/>
      <c r="AP159" s="631"/>
      <c r="AQ159" s="631"/>
      <c r="AR159" s="631"/>
      <c r="AS159" s="631"/>
      <c r="AT159" s="631"/>
      <c r="AU159" s="631"/>
      <c r="AV159" s="631"/>
      <c r="AW159" s="631"/>
      <c r="AX159" s="631"/>
      <c r="AY159" s="631"/>
      <c r="AZ159" s="631"/>
      <c r="BA159" s="631"/>
      <c r="BB159" s="631"/>
      <c r="BC159" s="631"/>
    </row>
    <row r="160" spans="1:55" s="154" customFormat="1" ht="13.5" customHeight="1">
      <c r="A160" s="153"/>
      <c r="B160" s="622"/>
      <c r="C160" s="623"/>
      <c r="D160" s="623"/>
      <c r="E160" s="624"/>
      <c r="F160" s="349"/>
      <c r="G160" s="637" t="s">
        <v>141</v>
      </c>
      <c r="H160" s="637"/>
      <c r="I160" s="637"/>
      <c r="J160" s="637"/>
      <c r="K160" s="637"/>
      <c r="L160" s="637"/>
      <c r="M160" s="637"/>
      <c r="N160" s="637"/>
      <c r="O160" s="637"/>
      <c r="P160" s="637"/>
      <c r="Q160" s="637"/>
      <c r="R160" s="637"/>
      <c r="S160" s="637"/>
      <c r="T160" s="637"/>
      <c r="U160" s="637"/>
      <c r="V160" s="637"/>
      <c r="W160" s="637"/>
      <c r="X160" s="637"/>
      <c r="Y160" s="637"/>
      <c r="Z160" s="637"/>
      <c r="AA160" s="637"/>
      <c r="AB160" s="637"/>
      <c r="AC160" s="637"/>
      <c r="AD160" s="637"/>
      <c r="AE160" s="637"/>
      <c r="AF160" s="637"/>
      <c r="AG160" s="637"/>
      <c r="AH160" s="637"/>
      <c r="AI160" s="637"/>
      <c r="AJ160" s="637"/>
      <c r="AK160" s="350"/>
      <c r="AL160" s="153"/>
      <c r="AM160" s="507" t="b">
        <v>0</v>
      </c>
      <c r="AN160" s="631"/>
      <c r="AO160" s="631"/>
      <c r="AP160" s="631"/>
      <c r="AQ160" s="631"/>
      <c r="AR160" s="631"/>
      <c r="AS160" s="631"/>
      <c r="AT160" s="631"/>
      <c r="AU160" s="631"/>
      <c r="AV160" s="631"/>
      <c r="AW160" s="631"/>
      <c r="AX160" s="631"/>
      <c r="AY160" s="631"/>
      <c r="AZ160" s="631"/>
      <c r="BA160" s="631"/>
      <c r="BB160" s="631"/>
      <c r="BC160" s="631"/>
    </row>
    <row r="161" spans="1:55" s="154" customFormat="1" ht="13.5" customHeight="1">
      <c r="A161" s="153"/>
      <c r="B161" s="625"/>
      <c r="C161" s="626"/>
      <c r="D161" s="626"/>
      <c r="E161" s="627"/>
      <c r="F161" s="356"/>
      <c r="G161" s="638" t="s">
        <v>142</v>
      </c>
      <c r="H161" s="638"/>
      <c r="I161" s="638"/>
      <c r="J161" s="638"/>
      <c r="K161" s="638"/>
      <c r="L161" s="638"/>
      <c r="M161" s="638"/>
      <c r="N161" s="638"/>
      <c r="O161" s="638"/>
      <c r="P161" s="638"/>
      <c r="Q161" s="638"/>
      <c r="R161" s="638"/>
      <c r="S161" s="638"/>
      <c r="T161" s="638"/>
      <c r="U161" s="638"/>
      <c r="V161" s="638"/>
      <c r="W161" s="638"/>
      <c r="X161" s="638"/>
      <c r="Y161" s="638"/>
      <c r="Z161" s="638"/>
      <c r="AA161" s="638"/>
      <c r="AB161" s="638"/>
      <c r="AC161" s="638"/>
      <c r="AD161" s="638"/>
      <c r="AE161" s="638"/>
      <c r="AF161" s="638"/>
      <c r="AG161" s="638"/>
      <c r="AH161" s="638"/>
      <c r="AI161" s="638"/>
      <c r="AJ161" s="638"/>
      <c r="AK161" s="635"/>
      <c r="AL161" s="153"/>
      <c r="AM161" s="507" t="b">
        <v>0</v>
      </c>
    </row>
    <row r="162" spans="1:55" s="154" customFormat="1" ht="13.5" customHeight="1">
      <c r="A162" s="153"/>
      <c r="B162" s="619" t="s">
        <v>143</v>
      </c>
      <c r="C162" s="620"/>
      <c r="D162" s="620"/>
      <c r="E162" s="621"/>
      <c r="F162" s="357"/>
      <c r="G162" s="636" t="s">
        <v>144</v>
      </c>
      <c r="H162" s="636"/>
      <c r="I162" s="636"/>
      <c r="J162" s="636"/>
      <c r="K162" s="636"/>
      <c r="L162" s="636"/>
      <c r="M162" s="636"/>
      <c r="N162" s="636"/>
      <c r="O162" s="636"/>
      <c r="P162" s="636"/>
      <c r="Q162" s="636"/>
      <c r="R162" s="636"/>
      <c r="S162" s="636"/>
      <c r="T162" s="636"/>
      <c r="U162" s="636"/>
      <c r="V162" s="636"/>
      <c r="W162" s="636"/>
      <c r="X162" s="636"/>
      <c r="Y162" s="636"/>
      <c r="Z162" s="636"/>
      <c r="AA162" s="636"/>
      <c r="AB162" s="636"/>
      <c r="AC162" s="636"/>
      <c r="AD162" s="636"/>
      <c r="AE162" s="636"/>
      <c r="AF162" s="636"/>
      <c r="AG162" s="636"/>
      <c r="AH162" s="636"/>
      <c r="AI162" s="636"/>
      <c r="AJ162" s="636"/>
      <c r="AK162" s="355"/>
      <c r="AL162" s="153"/>
      <c r="AM162" s="507" t="b">
        <v>0</v>
      </c>
    </row>
    <row r="163" spans="1:55" s="154" customFormat="1" ht="22.5" customHeight="1">
      <c r="A163" s="153"/>
      <c r="B163" s="622"/>
      <c r="C163" s="623"/>
      <c r="D163" s="623"/>
      <c r="E163" s="624"/>
      <c r="F163" s="349"/>
      <c r="G163" s="637" t="s">
        <v>145</v>
      </c>
      <c r="H163" s="637"/>
      <c r="I163" s="637"/>
      <c r="J163" s="637"/>
      <c r="K163" s="637"/>
      <c r="L163" s="637"/>
      <c r="M163" s="637"/>
      <c r="N163" s="637"/>
      <c r="O163" s="637"/>
      <c r="P163" s="637"/>
      <c r="Q163" s="637"/>
      <c r="R163" s="637"/>
      <c r="S163" s="637"/>
      <c r="T163" s="637"/>
      <c r="U163" s="637"/>
      <c r="V163" s="637"/>
      <c r="W163" s="637"/>
      <c r="X163" s="637"/>
      <c r="Y163" s="637"/>
      <c r="Z163" s="637"/>
      <c r="AA163" s="637"/>
      <c r="AB163" s="637"/>
      <c r="AC163" s="637"/>
      <c r="AD163" s="637"/>
      <c r="AE163" s="637"/>
      <c r="AF163" s="637"/>
      <c r="AG163" s="637"/>
      <c r="AH163" s="637"/>
      <c r="AI163" s="637"/>
      <c r="AJ163" s="637"/>
      <c r="AK163" s="350"/>
      <c r="AL163" s="153"/>
      <c r="AM163" s="507" t="b">
        <v>0</v>
      </c>
      <c r="AN163" s="631"/>
      <c r="AO163" s="631"/>
      <c r="AP163" s="631"/>
      <c r="AQ163" s="631"/>
      <c r="AR163" s="631"/>
      <c r="AS163" s="631"/>
      <c r="AT163" s="631"/>
      <c r="AU163" s="631"/>
      <c r="AV163" s="631"/>
      <c r="AW163" s="631"/>
      <c r="AX163" s="631"/>
      <c r="AY163" s="631"/>
      <c r="AZ163" s="631"/>
      <c r="BA163" s="631"/>
      <c r="BB163" s="631"/>
      <c r="BC163" s="631"/>
    </row>
    <row r="164" spans="1:55" s="154" customFormat="1" ht="13.5" customHeight="1">
      <c r="A164" s="153"/>
      <c r="B164" s="622"/>
      <c r="C164" s="623"/>
      <c r="D164" s="623"/>
      <c r="E164" s="624"/>
      <c r="F164" s="349"/>
      <c r="G164" s="637" t="s">
        <v>146</v>
      </c>
      <c r="H164" s="637"/>
      <c r="I164" s="637"/>
      <c r="J164" s="637"/>
      <c r="K164" s="637"/>
      <c r="L164" s="637"/>
      <c r="M164" s="637"/>
      <c r="N164" s="637"/>
      <c r="O164" s="637"/>
      <c r="P164" s="637"/>
      <c r="Q164" s="637"/>
      <c r="R164" s="637"/>
      <c r="S164" s="637"/>
      <c r="T164" s="637"/>
      <c r="U164" s="637"/>
      <c r="V164" s="637"/>
      <c r="W164" s="637"/>
      <c r="X164" s="637"/>
      <c r="Y164" s="637"/>
      <c r="Z164" s="637"/>
      <c r="AA164" s="637"/>
      <c r="AB164" s="637"/>
      <c r="AC164" s="637"/>
      <c r="AD164" s="637"/>
      <c r="AE164" s="637"/>
      <c r="AF164" s="637"/>
      <c r="AG164" s="637"/>
      <c r="AH164" s="637"/>
      <c r="AI164" s="637"/>
      <c r="AJ164" s="637"/>
      <c r="AK164" s="350"/>
      <c r="AL164" s="153"/>
      <c r="AM164" s="507" t="b">
        <v>0</v>
      </c>
      <c r="AN164" s="631"/>
      <c r="AO164" s="631"/>
      <c r="AP164" s="631"/>
      <c r="AQ164" s="631"/>
      <c r="AR164" s="631"/>
      <c r="AS164" s="631"/>
      <c r="AT164" s="631"/>
      <c r="AU164" s="631"/>
      <c r="AV164" s="631"/>
      <c r="AW164" s="631"/>
      <c r="AX164" s="631"/>
      <c r="AY164" s="631"/>
      <c r="AZ164" s="631"/>
      <c r="BA164" s="631"/>
      <c r="BB164" s="631"/>
      <c r="BC164" s="631"/>
    </row>
    <row r="165" spans="1:55" s="154" customFormat="1" ht="13.5" customHeight="1">
      <c r="A165" s="153"/>
      <c r="B165" s="622"/>
      <c r="C165" s="623"/>
      <c r="D165" s="623"/>
      <c r="E165" s="624"/>
      <c r="F165" s="351"/>
      <c r="G165" s="417" t="s">
        <v>147</v>
      </c>
      <c r="H165" s="415"/>
      <c r="I165" s="415"/>
      <c r="J165" s="415"/>
      <c r="K165" s="415"/>
      <c r="L165" s="415"/>
      <c r="M165" s="415"/>
      <c r="N165" s="415"/>
      <c r="O165" s="415"/>
      <c r="P165" s="415"/>
      <c r="Q165" s="415"/>
      <c r="R165" s="415"/>
      <c r="S165" s="415"/>
      <c r="T165" s="415"/>
      <c r="U165" s="415"/>
      <c r="V165" s="415"/>
      <c r="W165" s="415"/>
      <c r="X165" s="415"/>
      <c r="Y165" s="415"/>
      <c r="Z165" s="415"/>
      <c r="AA165" s="415"/>
      <c r="AB165" s="415"/>
      <c r="AC165" s="415"/>
      <c r="AD165" s="415"/>
      <c r="AE165" s="415"/>
      <c r="AF165" s="415"/>
      <c r="AG165" s="415"/>
      <c r="AH165" s="415"/>
      <c r="AI165" s="415"/>
      <c r="AJ165" s="415"/>
      <c r="AK165" s="352"/>
      <c r="AL165" s="153"/>
      <c r="AM165" s="507" t="b">
        <v>0</v>
      </c>
      <c r="AN165" s="416"/>
      <c r="AO165" s="416"/>
      <c r="AP165" s="416"/>
      <c r="AQ165" s="416"/>
      <c r="AR165" s="416"/>
      <c r="AS165" s="416"/>
      <c r="AT165" s="416"/>
      <c r="AU165" s="416"/>
      <c r="AV165" s="416"/>
      <c r="AW165" s="416"/>
      <c r="AX165" s="416"/>
      <c r="AY165" s="416"/>
      <c r="AZ165" s="416"/>
      <c r="BA165" s="416"/>
      <c r="BB165" s="416"/>
      <c r="BC165" s="416"/>
    </row>
    <row r="166" spans="1:55" s="154" customFormat="1" ht="13.5" customHeight="1">
      <c r="A166" s="153"/>
      <c r="B166" s="625"/>
      <c r="C166" s="626"/>
      <c r="D166" s="626"/>
      <c r="E166" s="627"/>
      <c r="F166" s="351"/>
      <c r="G166" s="633" t="s">
        <v>2211</v>
      </c>
      <c r="H166" s="633"/>
      <c r="I166" s="633"/>
      <c r="J166" s="633"/>
      <c r="K166" s="633"/>
      <c r="L166" s="633"/>
      <c r="M166" s="633"/>
      <c r="N166" s="633"/>
      <c r="O166" s="633"/>
      <c r="P166" s="633"/>
      <c r="Q166" s="633"/>
      <c r="R166" s="633"/>
      <c r="S166" s="633"/>
      <c r="T166" s="633"/>
      <c r="U166" s="633"/>
      <c r="V166" s="633"/>
      <c r="W166" s="633"/>
      <c r="X166" s="633"/>
      <c r="Y166" s="633"/>
      <c r="Z166" s="633"/>
      <c r="AA166" s="633"/>
      <c r="AB166" s="633"/>
      <c r="AC166" s="633"/>
      <c r="AD166" s="633"/>
      <c r="AE166" s="633"/>
      <c r="AF166" s="633"/>
      <c r="AG166" s="633"/>
      <c r="AH166" s="633"/>
      <c r="AI166" s="633"/>
      <c r="AJ166" s="633"/>
      <c r="AK166" s="358"/>
      <c r="AL166" s="153"/>
      <c r="AM166" s="507" t="b">
        <v>0</v>
      </c>
    </row>
    <row r="167" spans="1:55" s="154" customFormat="1" ht="21" customHeight="1">
      <c r="A167" s="153"/>
      <c r="B167" s="619" t="s">
        <v>148</v>
      </c>
      <c r="C167" s="620"/>
      <c r="D167" s="620"/>
      <c r="E167" s="621"/>
      <c r="F167" s="353"/>
      <c r="G167" s="634" t="s">
        <v>2217</v>
      </c>
      <c r="H167" s="634"/>
      <c r="I167" s="634"/>
      <c r="J167" s="634"/>
      <c r="K167" s="634"/>
      <c r="L167" s="634"/>
      <c r="M167" s="634"/>
      <c r="N167" s="634"/>
      <c r="O167" s="634"/>
      <c r="P167" s="634"/>
      <c r="Q167" s="634"/>
      <c r="R167" s="634"/>
      <c r="S167" s="634"/>
      <c r="T167" s="634"/>
      <c r="U167" s="634"/>
      <c r="V167" s="634"/>
      <c r="W167" s="634"/>
      <c r="X167" s="634"/>
      <c r="Y167" s="634"/>
      <c r="Z167" s="634"/>
      <c r="AA167" s="634"/>
      <c r="AB167" s="634"/>
      <c r="AC167" s="634"/>
      <c r="AD167" s="634"/>
      <c r="AE167" s="634"/>
      <c r="AF167" s="634"/>
      <c r="AG167" s="634"/>
      <c r="AH167" s="634"/>
      <c r="AI167" s="634"/>
      <c r="AJ167" s="634"/>
      <c r="AK167" s="355"/>
      <c r="AL167" s="153"/>
      <c r="AM167" s="507" t="b">
        <v>0</v>
      </c>
    </row>
    <row r="168" spans="1:55" s="154" customFormat="1" ht="13.5" customHeight="1">
      <c r="A168" s="153"/>
      <c r="B168" s="622"/>
      <c r="C168" s="623"/>
      <c r="D168" s="623"/>
      <c r="E168" s="624"/>
      <c r="F168" s="349"/>
      <c r="G168" s="630" t="s">
        <v>149</v>
      </c>
      <c r="H168" s="630"/>
      <c r="I168" s="630"/>
      <c r="J168" s="630"/>
      <c r="K168" s="630"/>
      <c r="L168" s="630"/>
      <c r="M168" s="630"/>
      <c r="N168" s="630"/>
      <c r="O168" s="630"/>
      <c r="P168" s="630"/>
      <c r="Q168" s="630"/>
      <c r="R168" s="630"/>
      <c r="S168" s="630"/>
      <c r="T168" s="630"/>
      <c r="U168" s="630"/>
      <c r="V168" s="630"/>
      <c r="W168" s="630"/>
      <c r="X168" s="630"/>
      <c r="Y168" s="630"/>
      <c r="Z168" s="630"/>
      <c r="AA168" s="630"/>
      <c r="AB168" s="630"/>
      <c r="AC168" s="630"/>
      <c r="AD168" s="630"/>
      <c r="AE168" s="630"/>
      <c r="AF168" s="630"/>
      <c r="AG168" s="630"/>
      <c r="AH168" s="630"/>
      <c r="AI168" s="630"/>
      <c r="AJ168" s="630"/>
      <c r="AK168" s="355"/>
      <c r="AL168" s="145"/>
      <c r="AM168" s="507" t="b">
        <v>0</v>
      </c>
      <c r="AN168" s="631"/>
      <c r="AO168" s="631"/>
      <c r="AP168" s="631"/>
      <c r="AQ168" s="631"/>
      <c r="AR168" s="631"/>
      <c r="AS168" s="631"/>
      <c r="AT168" s="631"/>
      <c r="AU168" s="631"/>
      <c r="AV168" s="631"/>
      <c r="AW168" s="631"/>
      <c r="AX168" s="631"/>
      <c r="AY168" s="631"/>
      <c r="AZ168" s="631"/>
      <c r="BA168" s="631"/>
      <c r="BB168" s="631"/>
      <c r="BC168" s="631"/>
    </row>
    <row r="169" spans="1:55" s="154" customFormat="1" ht="13.5" customHeight="1">
      <c r="A169" s="153"/>
      <c r="B169" s="622"/>
      <c r="C169" s="623"/>
      <c r="D169" s="623"/>
      <c r="E169" s="624"/>
      <c r="F169" s="349"/>
      <c r="G169" s="630" t="s">
        <v>150</v>
      </c>
      <c r="H169" s="630"/>
      <c r="I169" s="630"/>
      <c r="J169" s="630"/>
      <c r="K169" s="630"/>
      <c r="L169" s="630"/>
      <c r="M169" s="630"/>
      <c r="N169" s="630"/>
      <c r="O169" s="630"/>
      <c r="P169" s="630"/>
      <c r="Q169" s="630"/>
      <c r="R169" s="630"/>
      <c r="S169" s="630"/>
      <c r="T169" s="630"/>
      <c r="U169" s="630"/>
      <c r="V169" s="630"/>
      <c r="W169" s="630"/>
      <c r="X169" s="630"/>
      <c r="Y169" s="630"/>
      <c r="Z169" s="630"/>
      <c r="AA169" s="630"/>
      <c r="AB169" s="630"/>
      <c r="AC169" s="630"/>
      <c r="AD169" s="630"/>
      <c r="AE169" s="630"/>
      <c r="AF169" s="630"/>
      <c r="AG169" s="630"/>
      <c r="AH169" s="630"/>
      <c r="AI169" s="630"/>
      <c r="AJ169" s="630"/>
      <c r="AK169" s="359"/>
      <c r="AL169" s="153"/>
      <c r="AM169" s="507" t="b">
        <v>0</v>
      </c>
      <c r="AN169" s="631"/>
      <c r="AO169" s="631"/>
      <c r="AP169" s="631"/>
      <c r="AQ169" s="631"/>
      <c r="AR169" s="631"/>
      <c r="AS169" s="631"/>
      <c r="AT169" s="631"/>
      <c r="AU169" s="631"/>
      <c r="AV169" s="631"/>
      <c r="AW169" s="631"/>
      <c r="AX169" s="631"/>
      <c r="AY169" s="631"/>
      <c r="AZ169" s="631"/>
      <c r="BA169" s="631"/>
      <c r="BB169" s="631"/>
      <c r="BC169" s="631"/>
    </row>
    <row r="170" spans="1:55" s="154" customFormat="1" ht="13.5" customHeight="1">
      <c r="A170" s="153"/>
      <c r="B170" s="625"/>
      <c r="C170" s="626"/>
      <c r="D170" s="626"/>
      <c r="E170" s="627"/>
      <c r="F170" s="356"/>
      <c r="G170" s="633" t="s">
        <v>151</v>
      </c>
      <c r="H170" s="633"/>
      <c r="I170" s="633"/>
      <c r="J170" s="633"/>
      <c r="K170" s="633"/>
      <c r="L170" s="633"/>
      <c r="M170" s="633"/>
      <c r="N170" s="633"/>
      <c r="O170" s="633"/>
      <c r="P170" s="633"/>
      <c r="Q170" s="633"/>
      <c r="R170" s="633"/>
      <c r="S170" s="633"/>
      <c r="T170" s="633"/>
      <c r="U170" s="633"/>
      <c r="V170" s="633"/>
      <c r="W170" s="633"/>
      <c r="X170" s="633"/>
      <c r="Y170" s="633"/>
      <c r="Z170" s="633"/>
      <c r="AA170" s="633"/>
      <c r="AB170" s="633"/>
      <c r="AC170" s="633"/>
      <c r="AD170" s="633"/>
      <c r="AE170" s="633"/>
      <c r="AF170" s="633"/>
      <c r="AG170" s="633"/>
      <c r="AH170" s="633"/>
      <c r="AI170" s="633"/>
      <c r="AJ170" s="633"/>
      <c r="AK170" s="635"/>
      <c r="AL170" s="153"/>
      <c r="AM170" s="507" t="b">
        <v>0</v>
      </c>
    </row>
    <row r="171" spans="1:55" s="154" customFormat="1" ht="13.5" customHeight="1">
      <c r="A171" s="153"/>
      <c r="B171" s="619" t="s">
        <v>152</v>
      </c>
      <c r="C171" s="620"/>
      <c r="D171" s="620"/>
      <c r="E171" s="621"/>
      <c r="F171" s="357"/>
      <c r="G171" s="628" t="s">
        <v>153</v>
      </c>
      <c r="H171" s="628"/>
      <c r="I171" s="628"/>
      <c r="J171" s="628"/>
      <c r="K171" s="628"/>
      <c r="L171" s="628"/>
      <c r="M171" s="628"/>
      <c r="N171" s="628"/>
      <c r="O171" s="628"/>
      <c r="P171" s="628"/>
      <c r="Q171" s="628"/>
      <c r="R171" s="628"/>
      <c r="S171" s="628"/>
      <c r="T171" s="628"/>
      <c r="U171" s="628"/>
      <c r="V171" s="628"/>
      <c r="W171" s="628"/>
      <c r="X171" s="628"/>
      <c r="Y171" s="628"/>
      <c r="Z171" s="628"/>
      <c r="AA171" s="628"/>
      <c r="AB171" s="628"/>
      <c r="AC171" s="628"/>
      <c r="AD171" s="628"/>
      <c r="AE171" s="628"/>
      <c r="AF171" s="628"/>
      <c r="AG171" s="628"/>
      <c r="AH171" s="628"/>
      <c r="AI171" s="628"/>
      <c r="AJ171" s="628"/>
      <c r="AK171" s="355"/>
      <c r="AL171" s="153"/>
      <c r="AM171" s="507" t="b">
        <v>0</v>
      </c>
    </row>
    <row r="172" spans="1:55" s="154" customFormat="1" ht="21" customHeight="1">
      <c r="A172" s="153"/>
      <c r="B172" s="622"/>
      <c r="C172" s="623"/>
      <c r="D172" s="623"/>
      <c r="E172" s="624"/>
      <c r="F172" s="349"/>
      <c r="G172" s="630" t="s">
        <v>154</v>
      </c>
      <c r="H172" s="630"/>
      <c r="I172" s="630"/>
      <c r="J172" s="630"/>
      <c r="K172" s="630"/>
      <c r="L172" s="630"/>
      <c r="M172" s="630"/>
      <c r="N172" s="630"/>
      <c r="O172" s="630"/>
      <c r="P172" s="630"/>
      <c r="Q172" s="630"/>
      <c r="R172" s="630"/>
      <c r="S172" s="630"/>
      <c r="T172" s="630"/>
      <c r="U172" s="630"/>
      <c r="V172" s="630"/>
      <c r="W172" s="630"/>
      <c r="X172" s="630"/>
      <c r="Y172" s="630"/>
      <c r="Z172" s="630"/>
      <c r="AA172" s="630"/>
      <c r="AB172" s="630"/>
      <c r="AC172" s="630"/>
      <c r="AD172" s="630"/>
      <c r="AE172" s="630"/>
      <c r="AF172" s="630"/>
      <c r="AG172" s="630"/>
      <c r="AH172" s="630"/>
      <c r="AI172" s="630"/>
      <c r="AJ172" s="630"/>
      <c r="AK172" s="350"/>
      <c r="AL172" s="153"/>
      <c r="AM172" s="507" t="b">
        <v>0</v>
      </c>
      <c r="AN172" s="631"/>
      <c r="AO172" s="631"/>
      <c r="AP172" s="631"/>
      <c r="AQ172" s="631"/>
      <c r="AR172" s="631"/>
      <c r="AS172" s="631"/>
      <c r="AT172" s="631"/>
      <c r="AU172" s="631"/>
      <c r="AV172" s="631"/>
      <c r="AW172" s="631"/>
      <c r="AX172" s="631"/>
      <c r="AY172" s="631"/>
      <c r="AZ172" s="631"/>
      <c r="BA172" s="631"/>
      <c r="BB172" s="631"/>
      <c r="BC172" s="631"/>
    </row>
    <row r="173" spans="1:55" s="154" customFormat="1" ht="13.5" customHeight="1">
      <c r="A173" s="153"/>
      <c r="B173" s="622"/>
      <c r="C173" s="623"/>
      <c r="D173" s="623"/>
      <c r="E173" s="624"/>
      <c r="F173" s="349"/>
      <c r="G173" s="630" t="s">
        <v>155</v>
      </c>
      <c r="H173" s="630"/>
      <c r="I173" s="630"/>
      <c r="J173" s="630"/>
      <c r="K173" s="630"/>
      <c r="L173" s="630"/>
      <c r="M173" s="630"/>
      <c r="N173" s="630"/>
      <c r="O173" s="630"/>
      <c r="P173" s="630"/>
      <c r="Q173" s="630"/>
      <c r="R173" s="630"/>
      <c r="S173" s="630"/>
      <c r="T173" s="630"/>
      <c r="U173" s="630"/>
      <c r="V173" s="630"/>
      <c r="W173" s="630"/>
      <c r="X173" s="630"/>
      <c r="Y173" s="630"/>
      <c r="Z173" s="630"/>
      <c r="AA173" s="630"/>
      <c r="AB173" s="630"/>
      <c r="AC173" s="630"/>
      <c r="AD173" s="630"/>
      <c r="AE173" s="630"/>
      <c r="AF173" s="630"/>
      <c r="AG173" s="630"/>
      <c r="AH173" s="630"/>
      <c r="AI173" s="630"/>
      <c r="AJ173" s="630"/>
      <c r="AK173" s="350"/>
      <c r="AL173" s="153"/>
      <c r="AM173" s="507" t="b">
        <v>0</v>
      </c>
      <c r="AN173" s="631"/>
      <c r="AO173" s="631"/>
      <c r="AP173" s="631"/>
      <c r="AQ173" s="631"/>
      <c r="AR173" s="631"/>
      <c r="AS173" s="631"/>
      <c r="AT173" s="631"/>
      <c r="AU173" s="631"/>
      <c r="AV173" s="631"/>
      <c r="AW173" s="631"/>
      <c r="AX173" s="631"/>
      <c r="AY173" s="631"/>
      <c r="AZ173" s="631"/>
      <c r="BA173" s="631"/>
      <c r="BB173" s="631"/>
      <c r="BC173" s="631"/>
    </row>
    <row r="174" spans="1:55" s="154" customFormat="1" ht="13.5" customHeight="1">
      <c r="A174" s="153"/>
      <c r="B174" s="625"/>
      <c r="C174" s="626"/>
      <c r="D174" s="626"/>
      <c r="E174" s="627"/>
      <c r="F174" s="356"/>
      <c r="G174" s="633" t="s">
        <v>156</v>
      </c>
      <c r="H174" s="633"/>
      <c r="I174" s="633"/>
      <c r="J174" s="633"/>
      <c r="K174" s="633"/>
      <c r="L174" s="633"/>
      <c r="M174" s="633"/>
      <c r="N174" s="633"/>
      <c r="O174" s="633"/>
      <c r="P174" s="633"/>
      <c r="Q174" s="633"/>
      <c r="R174" s="633"/>
      <c r="S174" s="633"/>
      <c r="T174" s="633"/>
      <c r="U174" s="633"/>
      <c r="V174" s="633"/>
      <c r="W174" s="633"/>
      <c r="X174" s="633"/>
      <c r="Y174" s="633"/>
      <c r="Z174" s="633"/>
      <c r="AA174" s="633"/>
      <c r="AB174" s="633"/>
      <c r="AC174" s="633"/>
      <c r="AD174" s="633"/>
      <c r="AE174" s="633"/>
      <c r="AF174" s="633"/>
      <c r="AG174" s="633"/>
      <c r="AH174" s="633"/>
      <c r="AI174" s="633"/>
      <c r="AJ174" s="633"/>
      <c r="AK174" s="358"/>
      <c r="AL174" s="153"/>
      <c r="AM174" s="507" t="b">
        <v>0</v>
      </c>
    </row>
    <row r="175" spans="1:55" s="154" customFormat="1" ht="13.5" customHeight="1">
      <c r="A175" s="153"/>
      <c r="B175" s="619" t="s">
        <v>157</v>
      </c>
      <c r="C175" s="620"/>
      <c r="D175" s="620"/>
      <c r="E175" s="621"/>
      <c r="F175" s="357"/>
      <c r="G175" s="628" t="s">
        <v>2216</v>
      </c>
      <c r="H175" s="628"/>
      <c r="I175" s="628"/>
      <c r="J175" s="628"/>
      <c r="K175" s="628"/>
      <c r="L175" s="628"/>
      <c r="M175" s="628"/>
      <c r="N175" s="628"/>
      <c r="O175" s="628"/>
      <c r="P175" s="628"/>
      <c r="Q175" s="628"/>
      <c r="R175" s="628"/>
      <c r="S175" s="628"/>
      <c r="T175" s="628"/>
      <c r="U175" s="628"/>
      <c r="V175" s="628"/>
      <c r="W175" s="628"/>
      <c r="X175" s="628"/>
      <c r="Y175" s="628"/>
      <c r="Z175" s="628"/>
      <c r="AA175" s="628"/>
      <c r="AB175" s="628"/>
      <c r="AC175" s="628"/>
      <c r="AD175" s="628"/>
      <c r="AE175" s="628"/>
      <c r="AF175" s="628"/>
      <c r="AG175" s="628"/>
      <c r="AH175" s="628"/>
      <c r="AI175" s="628"/>
      <c r="AJ175" s="628"/>
      <c r="AK175" s="629"/>
      <c r="AL175" s="360"/>
      <c r="AM175" s="507" t="b">
        <v>0</v>
      </c>
      <c r="AN175" s="1"/>
      <c r="AO175" s="1"/>
      <c r="AP175" s="1"/>
    </row>
    <row r="176" spans="1:55" ht="13.5" customHeight="1">
      <c r="A176" s="145"/>
      <c r="B176" s="622"/>
      <c r="C176" s="623"/>
      <c r="D176" s="623"/>
      <c r="E176" s="624"/>
      <c r="F176" s="349"/>
      <c r="G176" s="630" t="s">
        <v>158</v>
      </c>
      <c r="H176" s="630"/>
      <c r="I176" s="630"/>
      <c r="J176" s="630"/>
      <c r="K176" s="630"/>
      <c r="L176" s="630"/>
      <c r="M176" s="630"/>
      <c r="N176" s="630"/>
      <c r="O176" s="630"/>
      <c r="P176" s="630"/>
      <c r="Q176" s="630"/>
      <c r="R176" s="630"/>
      <c r="S176" s="630"/>
      <c r="T176" s="630"/>
      <c r="U176" s="630"/>
      <c r="V176" s="630"/>
      <c r="W176" s="630"/>
      <c r="X176" s="630"/>
      <c r="Y176" s="630"/>
      <c r="Z176" s="630"/>
      <c r="AA176" s="630"/>
      <c r="AB176" s="630"/>
      <c r="AC176" s="630"/>
      <c r="AD176" s="630"/>
      <c r="AE176" s="630"/>
      <c r="AF176" s="630"/>
      <c r="AG176" s="630"/>
      <c r="AH176" s="630"/>
      <c r="AI176" s="630"/>
      <c r="AJ176" s="630"/>
      <c r="AK176" s="350"/>
      <c r="AL176" s="153"/>
      <c r="AM176" s="507" t="b">
        <v>0</v>
      </c>
      <c r="AN176" s="631"/>
      <c r="AO176" s="631"/>
      <c r="AP176" s="631"/>
      <c r="AQ176" s="631"/>
      <c r="AR176" s="631"/>
      <c r="AS176" s="631"/>
      <c r="AT176" s="631"/>
      <c r="AU176" s="631"/>
      <c r="AV176" s="631"/>
      <c r="AW176" s="631"/>
      <c r="AX176" s="631"/>
      <c r="AY176" s="631"/>
      <c r="AZ176" s="631"/>
      <c r="BA176" s="631"/>
      <c r="BB176" s="631"/>
      <c r="BC176" s="631"/>
    </row>
    <row r="177" spans="1:59" ht="13.5" customHeight="1">
      <c r="A177" s="145"/>
      <c r="B177" s="622"/>
      <c r="C177" s="623"/>
      <c r="D177" s="623"/>
      <c r="E177" s="624"/>
      <c r="F177" s="349"/>
      <c r="G177" s="630" t="s">
        <v>2215</v>
      </c>
      <c r="H177" s="630"/>
      <c r="I177" s="630"/>
      <c r="J177" s="630"/>
      <c r="K177" s="630"/>
      <c r="L177" s="630"/>
      <c r="M177" s="630"/>
      <c r="N177" s="630"/>
      <c r="O177" s="630"/>
      <c r="P177" s="630"/>
      <c r="Q177" s="630"/>
      <c r="R177" s="630"/>
      <c r="S177" s="630"/>
      <c r="T177" s="630"/>
      <c r="U177" s="630"/>
      <c r="V177" s="630"/>
      <c r="W177" s="630"/>
      <c r="X177" s="630"/>
      <c r="Y177" s="630"/>
      <c r="Z177" s="630"/>
      <c r="AA177" s="630"/>
      <c r="AB177" s="630"/>
      <c r="AC177" s="630"/>
      <c r="AD177" s="630"/>
      <c r="AE177" s="630"/>
      <c r="AF177" s="630"/>
      <c r="AG177" s="630"/>
      <c r="AH177" s="630"/>
      <c r="AI177" s="630"/>
      <c r="AJ177" s="630"/>
      <c r="AK177" s="350"/>
      <c r="AL177" s="153"/>
      <c r="AM177" s="507" t="b">
        <v>0</v>
      </c>
      <c r="AN177" s="631"/>
      <c r="AO177" s="631"/>
      <c r="AP177" s="631"/>
      <c r="AQ177" s="631"/>
      <c r="AR177" s="631"/>
      <c r="AS177" s="631"/>
      <c r="AT177" s="631"/>
      <c r="AU177" s="631"/>
      <c r="AV177" s="631"/>
      <c r="AW177" s="631"/>
      <c r="AX177" s="631"/>
      <c r="AY177" s="631"/>
      <c r="AZ177" s="631"/>
      <c r="BA177" s="631"/>
      <c r="BB177" s="631"/>
      <c r="BC177" s="631"/>
    </row>
    <row r="178" spans="1:59" ht="13.5" customHeight="1" thickBot="1">
      <c r="A178" s="145"/>
      <c r="B178" s="625"/>
      <c r="C178" s="626"/>
      <c r="D178" s="626"/>
      <c r="E178" s="627"/>
      <c r="F178" s="361"/>
      <c r="G178" s="632" t="s">
        <v>2214</v>
      </c>
      <c r="H178" s="632"/>
      <c r="I178" s="632"/>
      <c r="J178" s="632"/>
      <c r="K178" s="632"/>
      <c r="L178" s="632"/>
      <c r="M178" s="632"/>
      <c r="N178" s="632"/>
      <c r="O178" s="632"/>
      <c r="P178" s="632"/>
      <c r="Q178" s="632"/>
      <c r="R178" s="632"/>
      <c r="S178" s="632"/>
      <c r="T178" s="632"/>
      <c r="U178" s="632"/>
      <c r="V178" s="632"/>
      <c r="W178" s="632"/>
      <c r="X178" s="632"/>
      <c r="Y178" s="632"/>
      <c r="Z178" s="632"/>
      <c r="AA178" s="632"/>
      <c r="AB178" s="632"/>
      <c r="AC178" s="632"/>
      <c r="AD178" s="632"/>
      <c r="AE178" s="632"/>
      <c r="AF178" s="632"/>
      <c r="AG178" s="632"/>
      <c r="AH178" s="632"/>
      <c r="AI178" s="632"/>
      <c r="AJ178" s="632"/>
      <c r="AK178" s="362"/>
      <c r="AL178" s="145"/>
      <c r="AM178" s="507" t="b">
        <v>0</v>
      </c>
    </row>
    <row r="179" spans="1:59" ht="5.25" customHeight="1">
      <c r="A179" s="145"/>
      <c r="B179" s="363"/>
      <c r="C179" s="363"/>
      <c r="D179" s="363"/>
      <c r="E179" s="363"/>
      <c r="F179" s="363"/>
      <c r="G179" s="363"/>
      <c r="H179" s="363"/>
      <c r="I179" s="363"/>
      <c r="J179" s="363"/>
      <c r="K179" s="363"/>
      <c r="L179" s="363"/>
      <c r="M179" s="363"/>
      <c r="N179" s="363"/>
      <c r="O179" s="363"/>
      <c r="P179" s="363"/>
      <c r="Q179" s="363"/>
      <c r="R179" s="363"/>
      <c r="S179" s="363"/>
      <c r="T179" s="363"/>
      <c r="U179" s="363"/>
      <c r="V179" s="363"/>
      <c r="W179" s="363"/>
      <c r="X179" s="363"/>
      <c r="Y179" s="363"/>
      <c r="Z179" s="363"/>
      <c r="AA179" s="363"/>
      <c r="AB179" s="363"/>
      <c r="AC179" s="363"/>
      <c r="AD179" s="363"/>
      <c r="AE179" s="363"/>
      <c r="AF179" s="363"/>
      <c r="AG179" s="363"/>
      <c r="AH179" s="363"/>
      <c r="AI179" s="363"/>
      <c r="AJ179" s="363"/>
      <c r="AK179" s="363"/>
      <c r="AL179" s="145"/>
      <c r="AM179" s="364"/>
      <c r="AO179" s="364"/>
      <c r="AP179" s="364"/>
      <c r="AQ179" s="364"/>
      <c r="AR179" s="364"/>
      <c r="AS179" s="364"/>
      <c r="AT179" s="364"/>
      <c r="AU179" s="364"/>
      <c r="AV179" s="364"/>
      <c r="AW179" s="364"/>
      <c r="AX179" s="364"/>
      <c r="AY179" s="364"/>
      <c r="AZ179" s="364"/>
      <c r="BA179" s="364"/>
      <c r="BB179" s="364"/>
      <c r="BC179" s="364"/>
      <c r="BD179" s="364"/>
      <c r="BF179" s="364"/>
      <c r="BG179" s="364"/>
    </row>
    <row r="180" spans="1:59" s="366" customFormat="1" ht="16.5" customHeight="1" thickBot="1">
      <c r="A180" s="365"/>
      <c r="B180" s="594" t="s">
        <v>159</v>
      </c>
      <c r="C180" s="594"/>
      <c r="D180" s="594"/>
      <c r="E180" s="594"/>
      <c r="F180" s="594"/>
      <c r="G180" s="594"/>
      <c r="H180" s="594"/>
      <c r="I180" s="594"/>
      <c r="J180" s="594"/>
      <c r="K180" s="594"/>
      <c r="L180" s="594"/>
      <c r="M180" s="594"/>
      <c r="N180" s="594"/>
      <c r="O180" s="594"/>
      <c r="P180" s="594"/>
      <c r="Q180" s="594"/>
      <c r="R180" s="594"/>
      <c r="S180" s="594"/>
      <c r="T180" s="594"/>
      <c r="U180" s="594"/>
      <c r="V180" s="594"/>
      <c r="W180" s="594"/>
      <c r="X180" s="594"/>
      <c r="Y180" s="594"/>
      <c r="Z180" s="594"/>
      <c r="AA180" s="594"/>
      <c r="AB180" s="594"/>
      <c r="AC180" s="594"/>
      <c r="AD180" s="594"/>
      <c r="AE180" s="594"/>
      <c r="AF180" s="594"/>
      <c r="AG180" s="594"/>
      <c r="AH180" s="594"/>
      <c r="AI180" s="594"/>
      <c r="AJ180" s="594"/>
      <c r="AK180" s="594"/>
      <c r="AL180" s="256"/>
      <c r="AN180" s="367"/>
    </row>
    <row r="181" spans="1:59" s="364" customFormat="1" ht="12.75" customHeight="1" thickBot="1">
      <c r="A181" s="360"/>
      <c r="B181" s="368" t="s">
        <v>27</v>
      </c>
      <c r="C181" s="199" t="s">
        <v>160</v>
      </c>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346" t="str">
        <f>IF(AI147="該当","",IF(OR(AM182=TRUE,AM183=TRUE),"○","×"))</f>
        <v/>
      </c>
      <c r="AL181" s="145"/>
    </row>
    <row r="182" spans="1:59" s="364" customFormat="1" ht="25.5" customHeight="1">
      <c r="A182" s="360"/>
      <c r="B182" s="595" t="s">
        <v>162</v>
      </c>
      <c r="C182" s="596"/>
      <c r="D182" s="596"/>
      <c r="E182" s="597" t="b">
        <v>0</v>
      </c>
      <c r="F182" s="348"/>
      <c r="G182" s="587" t="s">
        <v>2219</v>
      </c>
      <c r="H182" s="587"/>
      <c r="I182" s="587"/>
      <c r="J182" s="587"/>
      <c r="K182" s="587"/>
      <c r="L182" s="587"/>
      <c r="M182" s="587"/>
      <c r="N182" s="587"/>
      <c r="O182" s="587"/>
      <c r="P182" s="587"/>
      <c r="Q182" s="587"/>
      <c r="R182" s="587"/>
      <c r="S182" s="587"/>
      <c r="T182" s="587"/>
      <c r="U182" s="587"/>
      <c r="V182" s="587"/>
      <c r="W182" s="587"/>
      <c r="X182" s="587"/>
      <c r="Y182" s="587"/>
      <c r="Z182" s="587"/>
      <c r="AA182" s="587"/>
      <c r="AB182" s="587"/>
      <c r="AC182" s="587"/>
      <c r="AD182" s="587"/>
      <c r="AE182" s="587"/>
      <c r="AF182" s="587"/>
      <c r="AG182" s="587"/>
      <c r="AH182" s="587"/>
      <c r="AI182" s="587"/>
      <c r="AJ182" s="587"/>
      <c r="AK182" s="601"/>
      <c r="AL182" s="153"/>
      <c r="AM182" s="66" t="b">
        <v>0</v>
      </c>
      <c r="AN182" s="602" t="s">
        <v>161</v>
      </c>
      <c r="AO182" s="603"/>
      <c r="AP182" s="603"/>
      <c r="AQ182" s="603"/>
      <c r="AR182" s="603"/>
      <c r="AS182" s="603"/>
      <c r="AT182" s="603"/>
      <c r="AU182" s="603"/>
      <c r="AV182" s="603"/>
      <c r="AW182" s="603"/>
      <c r="AX182" s="603"/>
      <c r="AY182" s="603"/>
      <c r="AZ182" s="603"/>
      <c r="BA182" s="603"/>
      <c r="BB182" s="603"/>
      <c r="BC182" s="604"/>
    </row>
    <row r="183" spans="1:59" s="364" customFormat="1" ht="18.75" customHeight="1" thickBot="1">
      <c r="A183" s="360"/>
      <c r="B183" s="598"/>
      <c r="C183" s="599"/>
      <c r="D183" s="599"/>
      <c r="E183" s="600" t="b">
        <v>0</v>
      </c>
      <c r="F183" s="361"/>
      <c r="G183" s="608" t="s">
        <v>2220</v>
      </c>
      <c r="H183" s="608"/>
      <c r="I183" s="608"/>
      <c r="J183" s="608"/>
      <c r="K183" s="608"/>
      <c r="L183" s="608"/>
      <c r="M183" s="608"/>
      <c r="N183" s="608"/>
      <c r="O183" s="608"/>
      <c r="P183" s="608"/>
      <c r="Q183" s="608"/>
      <c r="R183" s="608"/>
      <c r="S183" s="608"/>
      <c r="T183" s="608"/>
      <c r="U183" s="608"/>
      <c r="V183" s="608"/>
      <c r="W183" s="608"/>
      <c r="X183" s="608"/>
      <c r="Y183" s="608"/>
      <c r="Z183" s="608"/>
      <c r="AA183" s="608"/>
      <c r="AB183" s="608"/>
      <c r="AC183" s="608"/>
      <c r="AD183" s="608"/>
      <c r="AE183" s="608"/>
      <c r="AF183" s="608"/>
      <c r="AG183" s="608"/>
      <c r="AH183" s="608"/>
      <c r="AI183" s="608"/>
      <c r="AJ183" s="608"/>
      <c r="AK183" s="609"/>
      <c r="AL183" s="145"/>
      <c r="AM183" s="66" t="b">
        <v>0</v>
      </c>
      <c r="AN183" s="605"/>
      <c r="AO183" s="606"/>
      <c r="AP183" s="606"/>
      <c r="AQ183" s="606"/>
      <c r="AR183" s="606"/>
      <c r="AS183" s="606"/>
      <c r="AT183" s="606"/>
      <c r="AU183" s="606"/>
      <c r="AV183" s="606"/>
      <c r="AW183" s="606"/>
      <c r="AX183" s="606"/>
      <c r="AY183" s="606"/>
      <c r="AZ183" s="606"/>
      <c r="BA183" s="606"/>
      <c r="BB183" s="606"/>
      <c r="BC183" s="607"/>
    </row>
    <row r="184" spans="1:59" s="154" customFormat="1" ht="4.5" customHeight="1">
      <c r="A184" s="153"/>
      <c r="B184" s="3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145"/>
      <c r="AN184" s="1"/>
    </row>
    <row r="185" spans="1:59" ht="16.5" customHeight="1">
      <c r="A185" s="145"/>
      <c r="B185" s="151" t="s">
        <v>163</v>
      </c>
      <c r="C185" s="151"/>
      <c r="D185" s="151"/>
      <c r="E185" s="151"/>
      <c r="F185" s="151"/>
      <c r="G185" s="151"/>
      <c r="H185" s="151"/>
      <c r="I185" s="151"/>
      <c r="J185" s="152"/>
      <c r="K185" s="152"/>
      <c r="L185" s="152"/>
      <c r="M185" s="152"/>
      <c r="N185" s="152"/>
      <c r="O185" s="152"/>
      <c r="P185" s="152"/>
      <c r="Q185" s="152"/>
      <c r="R185" s="152"/>
      <c r="S185" s="152"/>
      <c r="T185" s="152"/>
      <c r="U185" s="152"/>
      <c r="V185" s="152"/>
      <c r="W185" s="152"/>
      <c r="X185" s="152"/>
      <c r="Y185" s="152"/>
      <c r="Z185" s="152"/>
      <c r="AA185" s="152"/>
      <c r="AB185" s="152"/>
      <c r="AC185" s="152"/>
      <c r="AD185" s="152"/>
      <c r="AE185" s="152"/>
      <c r="AF185" s="152"/>
      <c r="AG185" s="152"/>
      <c r="AH185" s="152"/>
      <c r="AI185" s="152"/>
      <c r="AJ185" s="152"/>
      <c r="AK185" s="152"/>
      <c r="AL185" s="145"/>
    </row>
    <row r="186" spans="1:59" s="154" customFormat="1" ht="15" thickBot="1">
      <c r="A186" s="153"/>
      <c r="B186" s="203" t="s">
        <v>27</v>
      </c>
      <c r="C186" s="199" t="s">
        <v>164</v>
      </c>
      <c r="D186" s="370"/>
      <c r="E186" s="370"/>
      <c r="F186" s="370"/>
      <c r="G186" s="370"/>
      <c r="H186" s="370"/>
      <c r="I186" s="370"/>
      <c r="J186" s="370"/>
      <c r="K186" s="370"/>
      <c r="L186" s="370"/>
      <c r="M186" s="370"/>
      <c r="N186" s="370"/>
      <c r="O186" s="370"/>
      <c r="P186" s="370"/>
      <c r="Q186" s="370"/>
      <c r="R186" s="370"/>
      <c r="S186" s="370"/>
      <c r="T186" s="370"/>
      <c r="U186" s="370"/>
      <c r="V186" s="370"/>
      <c r="W186" s="370"/>
      <c r="X186" s="370"/>
      <c r="Y186" s="370"/>
      <c r="Z186" s="370"/>
      <c r="AA186" s="370"/>
      <c r="AB186" s="370"/>
      <c r="AC186" s="370"/>
      <c r="AD186" s="370"/>
      <c r="AE186" s="370"/>
      <c r="AF186" s="370"/>
      <c r="AG186" s="370"/>
      <c r="AH186" s="370"/>
      <c r="AI186" s="370"/>
      <c r="AJ186" s="370"/>
      <c r="AK186" s="145"/>
      <c r="AL186" s="145"/>
      <c r="AN186" s="367"/>
    </row>
    <row r="187" spans="1:59" s="154" customFormat="1" ht="40.5" customHeight="1" thickBot="1">
      <c r="A187" s="153"/>
      <c r="B187" s="610" t="s">
        <v>165</v>
      </c>
      <c r="C187" s="611"/>
      <c r="D187" s="611"/>
      <c r="E187" s="611"/>
      <c r="F187" s="611"/>
      <c r="G187" s="611"/>
      <c r="H187" s="611"/>
      <c r="I187" s="611"/>
      <c r="J187" s="611"/>
      <c r="K187" s="611"/>
      <c r="L187" s="611"/>
      <c r="M187" s="611"/>
      <c r="N187" s="611"/>
      <c r="O187" s="611"/>
      <c r="P187" s="611"/>
      <c r="Q187" s="611"/>
      <c r="R187" s="611"/>
      <c r="S187" s="611"/>
      <c r="T187" s="611"/>
      <c r="U187" s="611"/>
      <c r="V187" s="611"/>
      <c r="W187" s="611"/>
      <c r="X187" s="611"/>
      <c r="Y187" s="611"/>
      <c r="Z187" s="611"/>
      <c r="AA187" s="611"/>
      <c r="AB187" s="611"/>
      <c r="AC187" s="611"/>
      <c r="AD187" s="612"/>
      <c r="AE187" s="613" t="s">
        <v>166</v>
      </c>
      <c r="AF187" s="614"/>
      <c r="AG187" s="614"/>
      <c r="AH187" s="614"/>
      <c r="AI187" s="614"/>
      <c r="AJ187" s="615"/>
      <c r="AK187" s="346" t="str">
        <f>IF(AND(AM188=TRUE,OR(Q20=0,AM189=TRUE),AM190=TRUE,AM191=TRUE,AM192=TRUE,AM193=TRUE),"○","×")</f>
        <v>×</v>
      </c>
      <c r="AL187" s="145"/>
      <c r="AM187" s="616" t="s">
        <v>2014</v>
      </c>
      <c r="AN187" s="617"/>
      <c r="AO187" s="617"/>
      <c r="AP187" s="617"/>
      <c r="AQ187" s="617"/>
      <c r="AR187" s="617"/>
      <c r="AS187" s="617"/>
      <c r="AT187" s="617"/>
      <c r="AU187" s="617"/>
      <c r="AV187" s="617"/>
      <c r="AW187" s="617"/>
      <c r="AX187" s="617"/>
      <c r="AY187" s="617"/>
      <c r="AZ187" s="617"/>
      <c r="BA187" s="617"/>
      <c r="BB187" s="617"/>
      <c r="BC187" s="618"/>
    </row>
    <row r="188" spans="1:59" s="154" customFormat="1" ht="26.25" customHeight="1">
      <c r="A188" s="153"/>
      <c r="B188" s="348"/>
      <c r="C188" s="587" t="s">
        <v>167</v>
      </c>
      <c r="D188" s="587"/>
      <c r="E188" s="587"/>
      <c r="F188" s="587"/>
      <c r="G188" s="587"/>
      <c r="H188" s="587"/>
      <c r="I188" s="587"/>
      <c r="J188" s="587"/>
      <c r="K188" s="587"/>
      <c r="L188" s="587"/>
      <c r="M188" s="587"/>
      <c r="N188" s="587"/>
      <c r="O188" s="587"/>
      <c r="P188" s="587"/>
      <c r="Q188" s="587"/>
      <c r="R188" s="587"/>
      <c r="S188" s="587"/>
      <c r="T188" s="587"/>
      <c r="U188" s="587"/>
      <c r="V188" s="587"/>
      <c r="W188" s="587"/>
      <c r="X188" s="587"/>
      <c r="Y188" s="587"/>
      <c r="Z188" s="587"/>
      <c r="AA188" s="587"/>
      <c r="AB188" s="587"/>
      <c r="AC188" s="587"/>
      <c r="AD188" s="588"/>
      <c r="AE188" s="589" t="s">
        <v>168</v>
      </c>
      <c r="AF188" s="590"/>
      <c r="AG188" s="590"/>
      <c r="AH188" s="590"/>
      <c r="AI188" s="590"/>
      <c r="AJ188" s="590"/>
      <c r="AK188" s="591"/>
      <c r="AL188" s="145"/>
      <c r="AM188" s="67" t="b">
        <v>0</v>
      </c>
      <c r="AN188" s="290"/>
      <c r="AO188" s="290"/>
      <c r="AP188" s="290"/>
      <c r="AQ188" s="290"/>
      <c r="AR188" s="290"/>
      <c r="AS188" s="290"/>
      <c r="AT188" s="290"/>
      <c r="AU188" s="290"/>
      <c r="AV188" s="290"/>
      <c r="AW188" s="290"/>
      <c r="AX188" s="290"/>
      <c r="AY188" s="290"/>
      <c r="AZ188" s="290"/>
    </row>
    <row r="189" spans="1:59" s="154" customFormat="1" ht="35.25" customHeight="1">
      <c r="A189" s="153"/>
      <c r="B189" s="357"/>
      <c r="C189" s="592" t="s">
        <v>2236</v>
      </c>
      <c r="D189" s="592"/>
      <c r="E189" s="592"/>
      <c r="F189" s="592"/>
      <c r="G189" s="592"/>
      <c r="H189" s="592"/>
      <c r="I189" s="592"/>
      <c r="J189" s="592"/>
      <c r="K189" s="592"/>
      <c r="L189" s="592"/>
      <c r="M189" s="592"/>
      <c r="N189" s="592"/>
      <c r="O189" s="592"/>
      <c r="P189" s="592"/>
      <c r="Q189" s="592"/>
      <c r="R189" s="592"/>
      <c r="S189" s="592"/>
      <c r="T189" s="592"/>
      <c r="U189" s="592"/>
      <c r="V189" s="592"/>
      <c r="W189" s="592"/>
      <c r="X189" s="592"/>
      <c r="Y189" s="592"/>
      <c r="Z189" s="592"/>
      <c r="AA189" s="592"/>
      <c r="AB189" s="592"/>
      <c r="AC189" s="592"/>
      <c r="AD189" s="593"/>
      <c r="AE189" s="579" t="s">
        <v>168</v>
      </c>
      <c r="AF189" s="580"/>
      <c r="AG189" s="580"/>
      <c r="AH189" s="580"/>
      <c r="AI189" s="580"/>
      <c r="AJ189" s="580"/>
      <c r="AK189" s="581"/>
      <c r="AL189" s="145"/>
      <c r="AM189" s="66" t="b">
        <v>0</v>
      </c>
      <c r="AN189" s="290"/>
      <c r="AO189" s="290"/>
      <c r="AP189" s="290"/>
      <c r="AQ189" s="290"/>
      <c r="AR189" s="290"/>
      <c r="AS189" s="290"/>
      <c r="AT189" s="290"/>
      <c r="AU189" s="290"/>
      <c r="AV189" s="290"/>
      <c r="AW189" s="290"/>
      <c r="AX189" s="290"/>
      <c r="AY189" s="290"/>
      <c r="AZ189" s="290"/>
    </row>
    <row r="190" spans="1:59" s="154" customFormat="1" ht="37.5" customHeight="1">
      <c r="A190" s="153"/>
      <c r="B190" s="357"/>
      <c r="C190" s="574" t="s">
        <v>169</v>
      </c>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5"/>
      <c r="AE190" s="579" t="s">
        <v>170</v>
      </c>
      <c r="AF190" s="580"/>
      <c r="AG190" s="580"/>
      <c r="AH190" s="580"/>
      <c r="AI190" s="580"/>
      <c r="AJ190" s="580"/>
      <c r="AK190" s="581"/>
      <c r="AL190" s="145"/>
      <c r="AM190" s="66" t="b">
        <v>0</v>
      </c>
      <c r="AN190" s="290"/>
      <c r="AO190" s="290"/>
      <c r="AP190" s="290"/>
      <c r="AQ190" s="290"/>
      <c r="AR190" s="290"/>
      <c r="AS190" s="290"/>
      <c r="AT190" s="290"/>
      <c r="AU190" s="290"/>
      <c r="AV190" s="290"/>
      <c r="AW190" s="290"/>
      <c r="AX190" s="290"/>
      <c r="AY190" s="290"/>
      <c r="AZ190" s="290"/>
    </row>
    <row r="191" spans="1:59" s="154" customFormat="1" ht="23.25" customHeight="1">
      <c r="A191" s="153"/>
      <c r="B191" s="357"/>
      <c r="C191" s="574" t="s">
        <v>171</v>
      </c>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5"/>
      <c r="AE191" s="576" t="s">
        <v>172</v>
      </c>
      <c r="AF191" s="577"/>
      <c r="AG191" s="577"/>
      <c r="AH191" s="577"/>
      <c r="AI191" s="577"/>
      <c r="AJ191" s="577"/>
      <c r="AK191" s="578"/>
      <c r="AL191" s="145"/>
      <c r="AM191" s="66" t="b">
        <v>0</v>
      </c>
    </row>
    <row r="192" spans="1:59" s="154" customFormat="1" ht="23.25" customHeight="1">
      <c r="A192" s="153"/>
      <c r="B192" s="357"/>
      <c r="C192" s="574" t="s">
        <v>173</v>
      </c>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5"/>
      <c r="AE192" s="579" t="s">
        <v>174</v>
      </c>
      <c r="AF192" s="580"/>
      <c r="AG192" s="580"/>
      <c r="AH192" s="580"/>
      <c r="AI192" s="580"/>
      <c r="AJ192" s="580"/>
      <c r="AK192" s="581"/>
      <c r="AL192" s="145"/>
      <c r="AM192" s="66" t="b">
        <v>0</v>
      </c>
      <c r="AN192" s="371"/>
      <c r="AO192" s="371"/>
      <c r="AP192" s="371"/>
    </row>
    <row r="193" spans="1:59" s="154" customFormat="1" ht="13.5" customHeight="1" thickBot="1">
      <c r="A193" s="153"/>
      <c r="B193" s="361"/>
      <c r="C193" s="582" t="s">
        <v>175</v>
      </c>
      <c r="D193" s="582"/>
      <c r="E193" s="582"/>
      <c r="F193" s="582"/>
      <c r="G193" s="582"/>
      <c r="H193" s="582"/>
      <c r="I193" s="582"/>
      <c r="J193" s="582"/>
      <c r="K193" s="582"/>
      <c r="L193" s="582"/>
      <c r="M193" s="582"/>
      <c r="N193" s="582"/>
      <c r="O193" s="582"/>
      <c r="P193" s="582"/>
      <c r="Q193" s="582"/>
      <c r="R193" s="582"/>
      <c r="S193" s="582"/>
      <c r="T193" s="582"/>
      <c r="U193" s="582"/>
      <c r="V193" s="582"/>
      <c r="W193" s="582"/>
      <c r="X193" s="582"/>
      <c r="Y193" s="582"/>
      <c r="Z193" s="582"/>
      <c r="AA193" s="582"/>
      <c r="AB193" s="582"/>
      <c r="AC193" s="582"/>
      <c r="AD193" s="583"/>
      <c r="AE193" s="584" t="s">
        <v>176</v>
      </c>
      <c r="AF193" s="585"/>
      <c r="AG193" s="585"/>
      <c r="AH193" s="585"/>
      <c r="AI193" s="585"/>
      <c r="AJ193" s="585"/>
      <c r="AK193" s="586"/>
      <c r="AL193" s="145"/>
      <c r="AM193" s="66" t="b">
        <v>0</v>
      </c>
    </row>
    <row r="194" spans="1:59" s="154" customFormat="1" ht="5.25" customHeight="1">
      <c r="A194" s="153"/>
      <c r="B194" s="370"/>
      <c r="C194" s="199"/>
      <c r="D194" s="370"/>
      <c r="E194" s="370"/>
      <c r="F194" s="370"/>
      <c r="G194" s="370"/>
      <c r="H194" s="370"/>
      <c r="I194" s="370"/>
      <c r="J194" s="370"/>
      <c r="K194" s="370"/>
      <c r="L194" s="370"/>
      <c r="M194" s="370"/>
      <c r="N194" s="370"/>
      <c r="O194" s="370"/>
      <c r="P194" s="370"/>
      <c r="Q194" s="370"/>
      <c r="R194" s="370"/>
      <c r="S194" s="370"/>
      <c r="T194" s="370"/>
      <c r="U194" s="370"/>
      <c r="V194" s="370"/>
      <c r="W194" s="370"/>
      <c r="X194" s="370"/>
      <c r="Y194" s="370"/>
      <c r="Z194" s="199"/>
      <c r="AA194" s="199"/>
      <c r="AB194" s="199"/>
      <c r="AC194" s="199"/>
      <c r="AD194" s="199"/>
      <c r="AE194" s="199"/>
      <c r="AF194" s="199"/>
      <c r="AG194" s="199"/>
      <c r="AH194" s="199"/>
      <c r="AI194" s="370"/>
      <c r="AJ194" s="370"/>
      <c r="AK194" s="145"/>
      <c r="AL194" s="145"/>
    </row>
    <row r="195" spans="1:59" s="154" customFormat="1" ht="12" customHeight="1">
      <c r="A195" s="153"/>
      <c r="B195" s="372" t="s">
        <v>177</v>
      </c>
      <c r="C195" s="373" t="s">
        <v>178</v>
      </c>
      <c r="D195" s="373"/>
      <c r="E195" s="373"/>
      <c r="F195" s="373"/>
      <c r="G195" s="373"/>
      <c r="H195" s="373"/>
      <c r="I195" s="373"/>
      <c r="J195" s="373"/>
      <c r="K195" s="373"/>
      <c r="L195" s="373"/>
      <c r="M195" s="373"/>
      <c r="N195" s="373"/>
      <c r="O195" s="373"/>
      <c r="P195" s="373"/>
      <c r="Q195" s="373"/>
      <c r="R195" s="373"/>
      <c r="S195" s="373"/>
      <c r="T195" s="373"/>
      <c r="U195" s="373"/>
      <c r="V195" s="373"/>
      <c r="W195" s="373"/>
      <c r="X195" s="373"/>
      <c r="Y195" s="373"/>
      <c r="Z195" s="373"/>
      <c r="AA195" s="373"/>
      <c r="AB195" s="373"/>
      <c r="AC195" s="373"/>
      <c r="AD195" s="373"/>
      <c r="AE195" s="373"/>
      <c r="AF195" s="373"/>
      <c r="AG195" s="373"/>
      <c r="AH195" s="373"/>
      <c r="AI195" s="373"/>
      <c r="AJ195" s="373"/>
      <c r="AK195" s="374"/>
      <c r="AL195" s="145"/>
    </row>
    <row r="196" spans="1:59" s="154" customFormat="1" ht="28.5" customHeight="1" thickBot="1">
      <c r="A196" s="153"/>
      <c r="B196" s="372" t="s">
        <v>177</v>
      </c>
      <c r="C196" s="568" t="s">
        <v>2221</v>
      </c>
      <c r="D196" s="568"/>
      <c r="E196" s="568"/>
      <c r="F196" s="568"/>
      <c r="G196" s="568"/>
      <c r="H196" s="568"/>
      <c r="I196" s="568"/>
      <c r="J196" s="568"/>
      <c r="K196" s="568"/>
      <c r="L196" s="568"/>
      <c r="M196" s="568"/>
      <c r="N196" s="568"/>
      <c r="O196" s="568"/>
      <c r="P196" s="568"/>
      <c r="Q196" s="568"/>
      <c r="R196" s="568"/>
      <c r="S196" s="568"/>
      <c r="T196" s="568"/>
      <c r="U196" s="568"/>
      <c r="V196" s="568"/>
      <c r="W196" s="568"/>
      <c r="X196" s="568"/>
      <c r="Y196" s="568"/>
      <c r="Z196" s="568"/>
      <c r="AA196" s="568"/>
      <c r="AB196" s="568"/>
      <c r="AC196" s="568"/>
      <c r="AD196" s="568"/>
      <c r="AE196" s="568"/>
      <c r="AF196" s="568"/>
      <c r="AG196" s="568"/>
      <c r="AH196" s="568"/>
      <c r="AI196" s="568"/>
      <c r="AJ196" s="568"/>
      <c r="AK196" s="568"/>
      <c r="AL196" s="145"/>
    </row>
    <row r="197" spans="1:59" s="154" customFormat="1" ht="16.5" customHeight="1" thickBot="1">
      <c r="A197" s="153"/>
      <c r="B197" s="375"/>
      <c r="C197" s="264"/>
      <c r="D197" s="264"/>
      <c r="E197" s="264"/>
      <c r="F197" s="264"/>
      <c r="G197" s="264"/>
      <c r="H197" s="264"/>
      <c r="I197" s="264"/>
      <c r="J197" s="264"/>
      <c r="K197" s="264"/>
      <c r="L197" s="264"/>
      <c r="M197" s="264"/>
      <c r="N197" s="264"/>
      <c r="O197" s="264"/>
      <c r="P197" s="264"/>
      <c r="Q197" s="264"/>
      <c r="R197" s="264"/>
      <c r="S197" s="264"/>
      <c r="T197" s="264"/>
      <c r="U197" s="264"/>
      <c r="V197" s="264"/>
      <c r="W197" s="264"/>
      <c r="X197" s="264"/>
      <c r="Y197" s="264"/>
      <c r="Z197" s="264"/>
      <c r="AA197" s="264"/>
      <c r="AB197" s="264"/>
      <c r="AC197" s="264"/>
      <c r="AD197" s="264"/>
      <c r="AE197" s="264"/>
      <c r="AF197" s="264"/>
      <c r="AG197" s="264"/>
      <c r="AH197" s="264"/>
      <c r="AI197" s="264"/>
      <c r="AJ197" s="264"/>
      <c r="AK197" s="346" t="str">
        <f>IF(COUNTA(E201,H201,K201,T202,AA202)=5,"○","×")</f>
        <v>×</v>
      </c>
      <c r="AL197" s="145"/>
    </row>
    <row r="198" spans="1:59" s="154" customFormat="1" ht="8.25" customHeight="1">
      <c r="A198" s="153"/>
      <c r="B198" s="376"/>
      <c r="C198" s="377"/>
      <c r="D198" s="377"/>
      <c r="E198" s="377"/>
      <c r="F198" s="377"/>
      <c r="G198" s="377"/>
      <c r="H198" s="377"/>
      <c r="I198" s="377"/>
      <c r="J198" s="377"/>
      <c r="K198" s="377"/>
      <c r="L198" s="377"/>
      <c r="M198" s="377"/>
      <c r="N198" s="377"/>
      <c r="O198" s="377"/>
      <c r="P198" s="377"/>
      <c r="Q198" s="377"/>
      <c r="R198" s="377"/>
      <c r="S198" s="377"/>
      <c r="T198" s="377"/>
      <c r="U198" s="377"/>
      <c r="V198" s="377"/>
      <c r="W198" s="377"/>
      <c r="X198" s="377"/>
      <c r="Y198" s="377"/>
      <c r="Z198" s="377"/>
      <c r="AA198" s="377"/>
      <c r="AB198" s="377"/>
      <c r="AC198" s="377"/>
      <c r="AD198" s="377"/>
      <c r="AE198" s="377"/>
      <c r="AF198" s="377"/>
      <c r="AG198" s="377"/>
      <c r="AH198" s="377"/>
      <c r="AI198" s="377"/>
      <c r="AJ198" s="377"/>
      <c r="AK198" s="378"/>
      <c r="AL198" s="145"/>
      <c r="AM198" s="1"/>
    </row>
    <row r="199" spans="1:59" s="154" customFormat="1" ht="26.25" customHeight="1">
      <c r="A199" s="153"/>
      <c r="B199" s="379"/>
      <c r="C199" s="569" t="s">
        <v>179</v>
      </c>
      <c r="D199" s="569"/>
      <c r="E199" s="569"/>
      <c r="F199" s="569"/>
      <c r="G199" s="569"/>
      <c r="H199" s="569"/>
      <c r="I199" s="569"/>
      <c r="J199" s="569"/>
      <c r="K199" s="569"/>
      <c r="L199" s="569"/>
      <c r="M199" s="569"/>
      <c r="N199" s="569"/>
      <c r="O199" s="569"/>
      <c r="P199" s="569"/>
      <c r="Q199" s="569"/>
      <c r="R199" s="569"/>
      <c r="S199" s="569"/>
      <c r="T199" s="569"/>
      <c r="U199" s="569"/>
      <c r="V199" s="569"/>
      <c r="W199" s="569"/>
      <c r="X199" s="569"/>
      <c r="Y199" s="569"/>
      <c r="Z199" s="569"/>
      <c r="AA199" s="569"/>
      <c r="AB199" s="569"/>
      <c r="AC199" s="569"/>
      <c r="AD199" s="569"/>
      <c r="AE199" s="569"/>
      <c r="AF199" s="569"/>
      <c r="AG199" s="569"/>
      <c r="AH199" s="569"/>
      <c r="AI199" s="569"/>
      <c r="AJ199" s="370"/>
      <c r="AK199" s="380"/>
      <c r="AL199" s="370"/>
      <c r="AM199" s="1"/>
    </row>
    <row r="200" spans="1:59" s="154" customFormat="1" ht="6.75" customHeight="1">
      <c r="A200" s="153"/>
      <c r="B200" s="379"/>
      <c r="C200" s="199"/>
      <c r="D200" s="370"/>
      <c r="E200" s="370"/>
      <c r="F200" s="370"/>
      <c r="G200" s="370"/>
      <c r="H200" s="370"/>
      <c r="I200" s="370"/>
      <c r="J200" s="370"/>
      <c r="K200" s="370"/>
      <c r="L200" s="370"/>
      <c r="M200" s="370"/>
      <c r="N200" s="370"/>
      <c r="O200" s="370"/>
      <c r="P200" s="370"/>
      <c r="Q200" s="370"/>
      <c r="R200" s="370"/>
      <c r="S200" s="370"/>
      <c r="T200" s="370"/>
      <c r="U200" s="370"/>
      <c r="V200" s="370"/>
      <c r="W200" s="370"/>
      <c r="X200" s="370"/>
      <c r="Y200" s="370"/>
      <c r="Z200" s="370"/>
      <c r="AA200" s="370"/>
      <c r="AB200" s="370"/>
      <c r="AC200" s="370"/>
      <c r="AD200" s="370"/>
      <c r="AE200" s="370"/>
      <c r="AF200" s="370"/>
      <c r="AG200" s="370"/>
      <c r="AH200" s="370"/>
      <c r="AI200" s="370"/>
      <c r="AJ200" s="370"/>
      <c r="AK200" s="380"/>
      <c r="AL200" s="145"/>
      <c r="AM200" s="1"/>
    </row>
    <row r="201" spans="1:59" s="154" customFormat="1" ht="15" customHeight="1">
      <c r="A201" s="153"/>
      <c r="B201" s="381"/>
      <c r="C201" s="382" t="s">
        <v>52</v>
      </c>
      <c r="D201" s="382"/>
      <c r="E201" s="570"/>
      <c r="F201" s="571"/>
      <c r="G201" s="382" t="s">
        <v>73</v>
      </c>
      <c r="H201" s="570"/>
      <c r="I201" s="571"/>
      <c r="J201" s="382" t="s">
        <v>181</v>
      </c>
      <c r="K201" s="570"/>
      <c r="L201" s="571"/>
      <c r="M201" s="382" t="s">
        <v>182</v>
      </c>
      <c r="N201" s="370"/>
      <c r="O201" s="572" t="s">
        <v>20</v>
      </c>
      <c r="P201" s="572"/>
      <c r="Q201" s="572"/>
      <c r="R201" s="573" t="str">
        <f>IF(H7="","",H7)</f>
        <v/>
      </c>
      <c r="S201" s="573"/>
      <c r="T201" s="573"/>
      <c r="U201" s="573"/>
      <c r="V201" s="573"/>
      <c r="W201" s="573"/>
      <c r="X201" s="573"/>
      <c r="Y201" s="573"/>
      <c r="Z201" s="573"/>
      <c r="AA201" s="573"/>
      <c r="AB201" s="573"/>
      <c r="AC201" s="573"/>
      <c r="AD201" s="573"/>
      <c r="AE201" s="573"/>
      <c r="AF201" s="573"/>
      <c r="AG201" s="573"/>
      <c r="AH201" s="573"/>
      <c r="AI201" s="573"/>
      <c r="AJ201" s="383"/>
      <c r="AK201" s="384"/>
      <c r="AL201" s="385"/>
      <c r="AM201" s="386"/>
      <c r="AN201" s="1"/>
      <c r="AO201" s="1"/>
      <c r="AP201" s="1"/>
      <c r="AQ201" s="1"/>
      <c r="AR201" s="1"/>
      <c r="AS201" s="1"/>
      <c r="AT201" s="1"/>
      <c r="AU201" s="1"/>
      <c r="AV201" s="1"/>
      <c r="AW201" s="1"/>
      <c r="AX201" s="1"/>
      <c r="AY201" s="1"/>
      <c r="AZ201" s="1"/>
      <c r="BA201" s="182"/>
      <c r="BB201" s="1"/>
      <c r="BC201" s="1"/>
      <c r="BD201" s="1"/>
      <c r="BE201" s="1"/>
      <c r="BF201" s="1"/>
      <c r="BG201" s="1"/>
    </row>
    <row r="202" spans="1:59" ht="15" customHeight="1">
      <c r="A202" s="145"/>
      <c r="B202" s="381"/>
      <c r="C202" s="387"/>
      <c r="D202" s="382"/>
      <c r="E202" s="382"/>
      <c r="F202" s="382"/>
      <c r="G202" s="382"/>
      <c r="H202" s="382"/>
      <c r="I202" s="382"/>
      <c r="J202" s="382"/>
      <c r="K202" s="382"/>
      <c r="L202" s="382"/>
      <c r="M202" s="382"/>
      <c r="N202" s="382"/>
      <c r="O202" s="564" t="s">
        <v>183</v>
      </c>
      <c r="P202" s="564"/>
      <c r="Q202" s="564"/>
      <c r="R202" s="565" t="s">
        <v>22</v>
      </c>
      <c r="S202" s="565"/>
      <c r="T202" s="566"/>
      <c r="U202" s="566"/>
      <c r="V202" s="566"/>
      <c r="W202" s="566"/>
      <c r="X202" s="566"/>
      <c r="Y202" s="567" t="s">
        <v>23</v>
      </c>
      <c r="Z202" s="567"/>
      <c r="AA202" s="566"/>
      <c r="AB202" s="566"/>
      <c r="AC202" s="566"/>
      <c r="AD202" s="566"/>
      <c r="AE202" s="566"/>
      <c r="AF202" s="566"/>
      <c r="AG202" s="566"/>
      <c r="AH202" s="566"/>
      <c r="AI202" s="566"/>
      <c r="AJ202" s="387"/>
      <c r="AK202" s="388"/>
      <c r="AL202" s="385"/>
      <c r="AM202" s="386"/>
      <c r="BA202" s="182"/>
    </row>
    <row r="203" spans="1:59" ht="7.5" customHeight="1" thickBot="1">
      <c r="A203" s="145"/>
      <c r="B203" s="389"/>
      <c r="C203" s="390"/>
      <c r="D203" s="391"/>
      <c r="E203" s="391"/>
      <c r="F203" s="391"/>
      <c r="G203" s="391"/>
      <c r="H203" s="391"/>
      <c r="I203" s="391"/>
      <c r="J203" s="391"/>
      <c r="K203" s="391"/>
      <c r="L203" s="391"/>
      <c r="M203" s="391"/>
      <c r="N203" s="391"/>
      <c r="O203" s="391"/>
      <c r="P203" s="391"/>
      <c r="Q203" s="390"/>
      <c r="R203" s="391"/>
      <c r="S203" s="392"/>
      <c r="T203" s="392"/>
      <c r="U203" s="392"/>
      <c r="V203" s="392"/>
      <c r="W203" s="392"/>
      <c r="X203" s="393"/>
      <c r="Y203" s="393"/>
      <c r="Z203" s="393"/>
      <c r="AA203" s="393"/>
      <c r="AB203" s="393"/>
      <c r="AC203" s="393"/>
      <c r="AD203" s="393"/>
      <c r="AE203" s="393"/>
      <c r="AF203" s="393"/>
      <c r="AG203" s="393"/>
      <c r="AH203" s="393"/>
      <c r="AI203" s="393"/>
      <c r="AJ203" s="394"/>
      <c r="AK203" s="395"/>
      <c r="AL203" s="385"/>
      <c r="AM203" s="386"/>
      <c r="BA203" s="182"/>
    </row>
    <row r="204" spans="1:59" ht="7.5" customHeight="1">
      <c r="A204" s="145"/>
      <c r="B204" s="396"/>
      <c r="C204" s="385"/>
      <c r="D204" s="396"/>
      <c r="E204" s="396"/>
      <c r="F204" s="396"/>
      <c r="G204" s="396"/>
      <c r="H204" s="396"/>
      <c r="I204" s="396"/>
      <c r="J204" s="396"/>
      <c r="K204" s="396"/>
      <c r="L204" s="396"/>
      <c r="M204" s="396"/>
      <c r="N204" s="396"/>
      <c r="O204" s="396"/>
      <c r="P204" s="396"/>
      <c r="Q204" s="385"/>
      <c r="R204" s="396"/>
      <c r="S204" s="397"/>
      <c r="T204" s="397"/>
      <c r="U204" s="397"/>
      <c r="V204" s="397"/>
      <c r="W204" s="397"/>
      <c r="X204" s="398"/>
      <c r="Y204" s="398"/>
      <c r="Z204" s="398"/>
      <c r="AA204" s="398"/>
      <c r="AB204" s="398"/>
      <c r="AC204" s="398"/>
      <c r="AD204" s="398"/>
      <c r="AE204" s="398"/>
      <c r="AF204" s="398"/>
      <c r="AG204" s="398"/>
      <c r="AH204" s="398"/>
      <c r="AI204" s="398"/>
      <c r="AJ204" s="399"/>
      <c r="AK204" s="385"/>
      <c r="AL204" s="385"/>
      <c r="AM204" s="386"/>
      <c r="BA204" s="182"/>
    </row>
    <row r="205" spans="1:59" s="154" customFormat="1" ht="15" customHeight="1">
      <c r="A205" s="153"/>
      <c r="B205" s="400" t="s">
        <v>184</v>
      </c>
      <c r="C205" s="396"/>
      <c r="D205" s="153"/>
      <c r="E205" s="153"/>
      <c r="F205" s="151" t="s">
        <v>185</v>
      </c>
      <c r="G205" s="145"/>
      <c r="H205" s="145"/>
      <c r="I205" s="145"/>
      <c r="J205" s="145"/>
      <c r="K205" s="145"/>
      <c r="L205" s="145"/>
      <c r="M205" s="145"/>
      <c r="N205" s="145"/>
      <c r="O205" s="145"/>
      <c r="P205" s="145"/>
      <c r="Q205" s="145"/>
      <c r="R205" s="145"/>
      <c r="S205" s="145"/>
      <c r="T205" s="145"/>
      <c r="U205" s="145"/>
      <c r="V205" s="145"/>
      <c r="W205" s="145"/>
      <c r="X205" s="145"/>
      <c r="Y205" s="145"/>
      <c r="Z205" s="145"/>
      <c r="AA205" s="145"/>
      <c r="AB205" s="145"/>
      <c r="AC205" s="145"/>
      <c r="AD205" s="145"/>
      <c r="AE205" s="145"/>
      <c r="AF205" s="145"/>
      <c r="AG205" s="145"/>
      <c r="AH205" s="145"/>
      <c r="AI205" s="145"/>
      <c r="AJ205" s="145"/>
      <c r="AK205" s="401" t="s">
        <v>2193</v>
      </c>
      <c r="AL205" s="145"/>
      <c r="AM205" s="1"/>
    </row>
    <row r="206" spans="1:59" ht="17.25" customHeight="1">
      <c r="A206" s="145"/>
      <c r="B206" s="402" t="s">
        <v>27</v>
      </c>
      <c r="C206" s="403" t="s">
        <v>2172</v>
      </c>
      <c r="D206" s="145"/>
      <c r="E206" s="145"/>
      <c r="F206" s="145"/>
      <c r="G206" s="145"/>
      <c r="H206" s="145"/>
      <c r="I206" s="145"/>
      <c r="J206" s="145"/>
      <c r="K206" s="145"/>
      <c r="L206" s="145"/>
      <c r="M206" s="145"/>
      <c r="N206" s="145"/>
      <c r="O206" s="145"/>
      <c r="P206" s="145"/>
      <c r="Q206" s="145"/>
      <c r="R206" s="145"/>
      <c r="S206" s="145"/>
      <c r="T206" s="145"/>
      <c r="U206" s="145"/>
      <c r="V206" s="145"/>
      <c r="W206" s="145"/>
      <c r="X206" s="145"/>
      <c r="Y206" s="145"/>
      <c r="Z206" s="145"/>
      <c r="AA206" s="145"/>
      <c r="AB206" s="145"/>
      <c r="AC206" s="145"/>
      <c r="AD206" s="145"/>
      <c r="AE206" s="145"/>
      <c r="AF206" s="145"/>
      <c r="AG206" s="145"/>
      <c r="AH206" s="145"/>
      <c r="AI206" s="145"/>
      <c r="AJ206" s="145"/>
      <c r="AK206" s="404">
        <f>SUM('別紙様式6-2 事業所個票１:事業所個票10'!CI2)</f>
        <v>0</v>
      </c>
      <c r="AL206" s="145"/>
    </row>
    <row r="207" spans="1:59" s="237" customFormat="1" ht="12" customHeight="1">
      <c r="A207" s="179"/>
      <c r="B207" s="203" t="s">
        <v>177</v>
      </c>
      <c r="C207" s="374" t="s">
        <v>186</v>
      </c>
      <c r="D207" s="179"/>
      <c r="E207" s="179"/>
      <c r="F207" s="179"/>
      <c r="G207" s="179"/>
      <c r="H207" s="179"/>
      <c r="I207" s="179"/>
      <c r="J207" s="179"/>
      <c r="K207" s="179"/>
      <c r="L207" s="179"/>
      <c r="M207" s="179"/>
      <c r="N207" s="179"/>
      <c r="O207" s="179"/>
      <c r="P207" s="179"/>
      <c r="Q207" s="179"/>
      <c r="R207" s="179"/>
      <c r="S207" s="179"/>
      <c r="T207" s="179"/>
      <c r="U207" s="179"/>
      <c r="V207" s="179"/>
      <c r="W207" s="179"/>
      <c r="X207" s="179"/>
      <c r="Y207" s="179"/>
      <c r="Z207" s="179"/>
      <c r="AA207" s="179"/>
      <c r="AB207" s="179"/>
      <c r="AC207" s="179"/>
      <c r="AD207" s="179"/>
      <c r="AE207" s="179"/>
      <c r="AF207" s="179"/>
      <c r="AG207" s="179"/>
      <c r="AH207" s="179"/>
      <c r="AI207" s="179"/>
      <c r="AJ207" s="179"/>
      <c r="AK207" s="179"/>
      <c r="AL207" s="179"/>
    </row>
    <row r="208" spans="1:59" ht="6" customHeight="1">
      <c r="A208" s="145"/>
      <c r="B208" s="151"/>
      <c r="C208" s="396"/>
      <c r="D208" s="145"/>
      <c r="E208" s="145"/>
      <c r="F208" s="145"/>
      <c r="G208" s="145"/>
      <c r="H208" s="145"/>
      <c r="I208" s="145"/>
      <c r="J208" s="145"/>
      <c r="K208" s="145"/>
      <c r="L208" s="145"/>
      <c r="M208" s="145"/>
      <c r="N208" s="145"/>
      <c r="O208" s="145"/>
      <c r="P208" s="145"/>
      <c r="Q208" s="145"/>
      <c r="R208" s="145"/>
      <c r="S208" s="145"/>
      <c r="T208" s="145"/>
      <c r="U208" s="145"/>
      <c r="V208" s="145"/>
      <c r="W208" s="145"/>
      <c r="X208" s="145"/>
      <c r="Y208" s="145"/>
      <c r="Z208" s="145"/>
      <c r="AA208" s="145"/>
      <c r="AB208" s="145"/>
      <c r="AC208" s="145"/>
      <c r="AD208" s="145"/>
      <c r="AE208" s="145"/>
      <c r="AF208" s="145"/>
      <c r="AG208" s="145"/>
      <c r="AH208" s="145"/>
      <c r="AI208" s="145"/>
      <c r="AJ208" s="145"/>
      <c r="AK208" s="145"/>
      <c r="AL208" s="145"/>
    </row>
    <row r="209" spans="1:60">
      <c r="A209" s="145"/>
      <c r="B209" s="538" t="s">
        <v>187</v>
      </c>
      <c r="C209" s="538"/>
      <c r="D209" s="538"/>
      <c r="E209" s="538"/>
      <c r="F209" s="538"/>
      <c r="G209" s="538"/>
      <c r="H209" s="538"/>
      <c r="I209" s="538"/>
      <c r="J209" s="538"/>
      <c r="K209" s="538"/>
      <c r="L209" s="538"/>
      <c r="M209" s="538"/>
      <c r="N209" s="538"/>
      <c r="O209" s="538"/>
      <c r="P209" s="538"/>
      <c r="Q209" s="538"/>
      <c r="R209" s="538"/>
      <c r="S209" s="538"/>
      <c r="T209" s="538"/>
      <c r="U209" s="538"/>
      <c r="V209" s="538"/>
      <c r="W209" s="538"/>
      <c r="X209" s="538"/>
      <c r="Y209" s="538"/>
      <c r="Z209" s="538"/>
      <c r="AA209" s="538"/>
      <c r="AB209" s="538"/>
      <c r="AC209" s="538"/>
      <c r="AD209" s="538"/>
      <c r="AE209" s="538"/>
      <c r="AF209" s="538"/>
      <c r="AG209" s="538"/>
      <c r="AH209" s="538"/>
      <c r="AI209" s="538"/>
      <c r="AJ209" s="538"/>
      <c r="AK209" s="538"/>
      <c r="AL209" s="145"/>
    </row>
    <row r="210" spans="1:60">
      <c r="A210" s="145"/>
      <c r="B210" s="552" t="s">
        <v>188</v>
      </c>
      <c r="C210" s="555" t="s">
        <v>189</v>
      </c>
      <c r="D210" s="556"/>
      <c r="E210" s="556"/>
      <c r="F210" s="556"/>
      <c r="G210" s="556"/>
      <c r="H210" s="556"/>
      <c r="I210" s="556"/>
      <c r="J210" s="556"/>
      <c r="K210" s="556"/>
      <c r="L210" s="556"/>
      <c r="M210" s="556"/>
      <c r="N210" s="556"/>
      <c r="O210" s="556"/>
      <c r="P210" s="556"/>
      <c r="Q210" s="556"/>
      <c r="R210" s="556"/>
      <c r="S210" s="556"/>
      <c r="T210" s="556"/>
      <c r="U210" s="556"/>
      <c r="V210" s="556"/>
      <c r="W210" s="556"/>
      <c r="X210" s="556"/>
      <c r="Y210" s="556"/>
      <c r="Z210" s="556"/>
      <c r="AA210" s="556"/>
      <c r="AB210" s="556"/>
      <c r="AC210" s="556"/>
      <c r="AD210" s="556"/>
      <c r="AE210" s="556"/>
      <c r="AF210" s="556"/>
      <c r="AG210" s="556"/>
      <c r="AH210" s="556"/>
      <c r="AI210" s="556"/>
      <c r="AJ210" s="557"/>
      <c r="AK210" s="405" t="str">
        <f>Y20</f>
        <v/>
      </c>
      <c r="AL210" s="145"/>
    </row>
    <row r="211" spans="1:60">
      <c r="A211" s="145"/>
      <c r="B211" s="553"/>
      <c r="C211" s="558" t="s">
        <v>190</v>
      </c>
      <c r="D211" s="559"/>
      <c r="E211" s="559"/>
      <c r="F211" s="559"/>
      <c r="G211" s="559"/>
      <c r="H211" s="559"/>
      <c r="I211" s="559"/>
      <c r="J211" s="559"/>
      <c r="K211" s="559"/>
      <c r="L211" s="559"/>
      <c r="M211" s="559"/>
      <c r="N211" s="559"/>
      <c r="O211" s="559"/>
      <c r="P211" s="559"/>
      <c r="Q211" s="559"/>
      <c r="R211" s="559"/>
      <c r="S211" s="559"/>
      <c r="T211" s="559"/>
      <c r="U211" s="559"/>
      <c r="V211" s="559"/>
      <c r="W211" s="559"/>
      <c r="X211" s="559"/>
      <c r="Y211" s="559"/>
      <c r="Z211" s="559"/>
      <c r="AA211" s="559"/>
      <c r="AB211" s="559"/>
      <c r="AC211" s="559"/>
      <c r="AD211" s="559"/>
      <c r="AE211" s="559"/>
      <c r="AF211" s="559"/>
      <c r="AG211" s="559"/>
      <c r="AH211" s="559"/>
      <c r="AI211" s="559"/>
      <c r="AJ211" s="560"/>
      <c r="AK211" s="405" t="str">
        <f>Y21</f>
        <v>○</v>
      </c>
      <c r="AL211" s="145"/>
    </row>
    <row r="212" spans="1:60">
      <c r="A212" s="145"/>
      <c r="B212" s="554"/>
      <c r="C212" s="558" t="s">
        <v>191</v>
      </c>
      <c r="D212" s="559"/>
      <c r="E212" s="559"/>
      <c r="F212" s="559"/>
      <c r="G212" s="559"/>
      <c r="H212" s="559"/>
      <c r="I212" s="559"/>
      <c r="J212" s="559"/>
      <c r="K212" s="559"/>
      <c r="L212" s="559"/>
      <c r="M212" s="559"/>
      <c r="N212" s="559"/>
      <c r="O212" s="559"/>
      <c r="P212" s="559"/>
      <c r="Q212" s="559"/>
      <c r="R212" s="559"/>
      <c r="S212" s="559"/>
      <c r="T212" s="559"/>
      <c r="U212" s="559"/>
      <c r="V212" s="559"/>
      <c r="W212" s="559"/>
      <c r="X212" s="559"/>
      <c r="Y212" s="559"/>
      <c r="Z212" s="559"/>
      <c r="AA212" s="559"/>
      <c r="AB212" s="559"/>
      <c r="AC212" s="559"/>
      <c r="AD212" s="559"/>
      <c r="AE212" s="559"/>
      <c r="AF212" s="559"/>
      <c r="AG212" s="559"/>
      <c r="AH212" s="559"/>
      <c r="AI212" s="559"/>
      <c r="AJ212" s="560"/>
      <c r="AK212" s="405" t="str">
        <f>IF(Y25="○","○",IF(AA25="○","○","×"))</f>
        <v>×</v>
      </c>
      <c r="AL212" s="145"/>
    </row>
    <row r="213" spans="1:60">
      <c r="A213" s="145"/>
      <c r="B213" s="406" t="s">
        <v>192</v>
      </c>
      <c r="C213" s="558" t="s">
        <v>193</v>
      </c>
      <c r="D213" s="559"/>
      <c r="E213" s="559"/>
      <c r="F213" s="559"/>
      <c r="G213" s="559"/>
      <c r="H213" s="559"/>
      <c r="I213" s="559"/>
      <c r="J213" s="559"/>
      <c r="K213" s="559"/>
      <c r="L213" s="559"/>
      <c r="M213" s="559"/>
      <c r="N213" s="559"/>
      <c r="O213" s="559"/>
      <c r="P213" s="559"/>
      <c r="Q213" s="559"/>
      <c r="R213" s="559"/>
      <c r="S213" s="559"/>
      <c r="T213" s="559"/>
      <c r="U213" s="559"/>
      <c r="V213" s="559"/>
      <c r="W213" s="559"/>
      <c r="X213" s="559"/>
      <c r="Y213" s="559"/>
      <c r="Z213" s="559"/>
      <c r="AA213" s="559"/>
      <c r="AB213" s="559"/>
      <c r="AC213" s="559"/>
      <c r="AD213" s="559"/>
      <c r="AE213" s="559"/>
      <c r="AF213" s="559"/>
      <c r="AG213" s="559"/>
      <c r="AH213" s="559"/>
      <c r="AI213" s="559"/>
      <c r="AJ213" s="560"/>
      <c r="AK213" s="405" t="str">
        <f>AB37</f>
        <v>×</v>
      </c>
      <c r="AL213" s="145"/>
    </row>
    <row r="214" spans="1:60">
      <c r="A214" s="145"/>
      <c r="B214" s="407" t="s">
        <v>194</v>
      </c>
      <c r="C214" s="561" t="s">
        <v>195</v>
      </c>
      <c r="D214" s="562"/>
      <c r="E214" s="562"/>
      <c r="F214" s="562"/>
      <c r="G214" s="562"/>
      <c r="H214" s="562"/>
      <c r="I214" s="562"/>
      <c r="J214" s="562"/>
      <c r="K214" s="562"/>
      <c r="L214" s="562"/>
      <c r="M214" s="562"/>
      <c r="N214" s="562"/>
      <c r="O214" s="562"/>
      <c r="P214" s="562"/>
      <c r="Q214" s="562"/>
      <c r="R214" s="562"/>
      <c r="S214" s="562"/>
      <c r="T214" s="562"/>
      <c r="U214" s="562"/>
      <c r="V214" s="562"/>
      <c r="W214" s="562"/>
      <c r="X214" s="562"/>
      <c r="Y214" s="562"/>
      <c r="Z214" s="562"/>
      <c r="AA214" s="562"/>
      <c r="AB214" s="562"/>
      <c r="AC214" s="562"/>
      <c r="AD214" s="562"/>
      <c r="AE214" s="562"/>
      <c r="AF214" s="562"/>
      <c r="AG214" s="562"/>
      <c r="AH214" s="562"/>
      <c r="AI214" s="562"/>
      <c r="AJ214" s="563"/>
      <c r="AK214" s="405" t="str">
        <f>AK42</f>
        <v>×</v>
      </c>
      <c r="AL214" s="145"/>
      <c r="AN214" s="364"/>
      <c r="AO214" s="364"/>
      <c r="AP214" s="364"/>
      <c r="AQ214" s="364"/>
      <c r="AR214" s="364"/>
      <c r="AS214" s="364"/>
      <c r="AT214" s="364"/>
      <c r="AU214" s="364"/>
      <c r="AV214" s="364"/>
      <c r="AW214" s="364"/>
      <c r="AX214" s="364"/>
      <c r="AY214" s="364"/>
      <c r="AZ214" s="364"/>
      <c r="BA214" s="364"/>
      <c r="BB214" s="364"/>
      <c r="BC214" s="364"/>
      <c r="BD214" s="364"/>
      <c r="BE214" s="364"/>
      <c r="BF214" s="364"/>
      <c r="BG214" s="364"/>
      <c r="BH214" s="364"/>
    </row>
    <row r="215" spans="1:60" ht="8.25" customHeight="1">
      <c r="A215" s="145"/>
      <c r="B215" s="145"/>
      <c r="C215" s="145"/>
      <c r="D215" s="145"/>
      <c r="E215" s="145"/>
      <c r="F215" s="145"/>
      <c r="G215" s="145"/>
      <c r="H215" s="145"/>
      <c r="I215" s="145"/>
      <c r="J215" s="145"/>
      <c r="K215" s="145"/>
      <c r="L215" s="145"/>
      <c r="M215" s="145"/>
      <c r="N215" s="145"/>
      <c r="O215" s="145"/>
      <c r="P215" s="145"/>
      <c r="Q215" s="145"/>
      <c r="R215" s="145"/>
      <c r="S215" s="145"/>
      <c r="T215" s="145"/>
      <c r="U215" s="145"/>
      <c r="V215" s="145"/>
      <c r="W215" s="145"/>
      <c r="X215" s="145"/>
      <c r="Y215" s="145"/>
      <c r="Z215" s="145"/>
      <c r="AA215" s="145"/>
      <c r="AB215" s="145"/>
      <c r="AC215" s="145"/>
      <c r="AD215" s="145"/>
      <c r="AE215" s="145"/>
      <c r="AF215" s="145"/>
      <c r="AG215" s="145"/>
      <c r="AH215" s="145"/>
      <c r="AI215" s="145"/>
      <c r="AJ215" s="145"/>
      <c r="AK215" s="145"/>
      <c r="AL215" s="145"/>
      <c r="AN215" s="364"/>
      <c r="AO215" s="364"/>
      <c r="AP215" s="364"/>
      <c r="AQ215" s="364"/>
      <c r="AR215" s="364"/>
      <c r="AS215" s="364"/>
      <c r="AT215" s="364"/>
      <c r="AU215" s="364"/>
      <c r="AV215" s="364"/>
      <c r="AW215" s="364"/>
      <c r="AX215" s="364"/>
      <c r="AY215" s="364"/>
      <c r="AZ215" s="364"/>
      <c r="BA215" s="364"/>
      <c r="BB215" s="364"/>
      <c r="BC215" s="364"/>
      <c r="BD215" s="364"/>
      <c r="BE215" s="364"/>
      <c r="BF215" s="364"/>
      <c r="BG215" s="364"/>
      <c r="BH215" s="364"/>
    </row>
    <row r="216" spans="1:60" s="364" customFormat="1" ht="15" customHeight="1">
      <c r="A216" s="360"/>
      <c r="B216" s="538" t="s">
        <v>2226</v>
      </c>
      <c r="C216" s="538"/>
      <c r="D216" s="538"/>
      <c r="E216" s="538"/>
      <c r="F216" s="538"/>
      <c r="G216" s="538"/>
      <c r="H216" s="538"/>
      <c r="I216" s="538"/>
      <c r="J216" s="538"/>
      <c r="K216" s="538"/>
      <c r="L216" s="538"/>
      <c r="M216" s="538"/>
      <c r="N216" s="538"/>
      <c r="O216" s="538"/>
      <c r="P216" s="538"/>
      <c r="Q216" s="538"/>
      <c r="R216" s="538"/>
      <c r="S216" s="538"/>
      <c r="T216" s="538"/>
      <c r="U216" s="538"/>
      <c r="V216" s="538"/>
      <c r="W216" s="538"/>
      <c r="X216" s="538"/>
      <c r="Y216" s="538"/>
      <c r="Z216" s="538"/>
      <c r="AA216" s="538"/>
      <c r="AB216" s="538"/>
      <c r="AC216" s="538"/>
      <c r="AD216" s="538"/>
      <c r="AE216" s="538"/>
      <c r="AF216" s="538"/>
      <c r="AG216" s="538"/>
      <c r="AH216" s="538"/>
      <c r="AI216" s="538"/>
      <c r="AJ216" s="538"/>
      <c r="AK216" s="538"/>
      <c r="AL216" s="145"/>
      <c r="AM216" s="1"/>
    </row>
    <row r="217" spans="1:60" s="364" customFormat="1">
      <c r="A217" s="360"/>
      <c r="B217" s="408" t="s">
        <v>188</v>
      </c>
      <c r="C217" s="539" t="s">
        <v>196</v>
      </c>
      <c r="D217" s="540"/>
      <c r="E217" s="540"/>
      <c r="F217" s="540"/>
      <c r="G217" s="540"/>
      <c r="H217" s="540"/>
      <c r="I217" s="541"/>
      <c r="J217" s="542" t="s">
        <v>197</v>
      </c>
      <c r="K217" s="542"/>
      <c r="L217" s="542"/>
      <c r="M217" s="542"/>
      <c r="N217" s="542"/>
      <c r="O217" s="542"/>
      <c r="P217" s="542"/>
      <c r="Q217" s="542"/>
      <c r="R217" s="542"/>
      <c r="S217" s="542"/>
      <c r="T217" s="542"/>
      <c r="U217" s="542"/>
      <c r="V217" s="542"/>
      <c r="W217" s="542"/>
      <c r="X217" s="542"/>
      <c r="Y217" s="542"/>
      <c r="Z217" s="542"/>
      <c r="AA217" s="542"/>
      <c r="AB217" s="542"/>
      <c r="AC217" s="542"/>
      <c r="AD217" s="542"/>
      <c r="AE217" s="542"/>
      <c r="AF217" s="542"/>
      <c r="AG217" s="542"/>
      <c r="AH217" s="542"/>
      <c r="AI217" s="542"/>
      <c r="AJ217" s="543"/>
      <c r="AK217" s="405" t="str">
        <f>AH68</f>
        <v/>
      </c>
      <c r="AL217" s="409"/>
      <c r="AM217" s="1"/>
      <c r="AN217" s="154"/>
      <c r="AO217" s="154"/>
      <c r="AP217" s="154"/>
      <c r="AQ217" s="154"/>
      <c r="AR217" s="154"/>
      <c r="AS217" s="154"/>
      <c r="AT217" s="154"/>
      <c r="AU217" s="154"/>
      <c r="AV217" s="154"/>
      <c r="AW217" s="154"/>
      <c r="AX217" s="154"/>
      <c r="AY217" s="154"/>
      <c r="AZ217" s="154"/>
      <c r="BA217" s="154"/>
      <c r="BB217" s="154"/>
      <c r="BC217" s="154"/>
      <c r="BD217" s="154"/>
      <c r="BE217" s="154"/>
      <c r="BF217" s="154"/>
      <c r="BG217" s="154"/>
      <c r="BH217" s="154"/>
    </row>
    <row r="218" spans="1:60" s="364" customFormat="1" ht="27" customHeight="1">
      <c r="A218" s="360"/>
      <c r="B218" s="534" t="s">
        <v>192</v>
      </c>
      <c r="C218" s="535" t="s">
        <v>198</v>
      </c>
      <c r="D218" s="535"/>
      <c r="E218" s="535"/>
      <c r="F218" s="535"/>
      <c r="G218" s="535"/>
      <c r="H218" s="535"/>
      <c r="I218" s="535"/>
      <c r="J218" s="536" t="s">
        <v>199</v>
      </c>
      <c r="K218" s="536"/>
      <c r="L218" s="536"/>
      <c r="M218" s="536"/>
      <c r="N218" s="536"/>
      <c r="O218" s="536"/>
      <c r="P218" s="536"/>
      <c r="Q218" s="536"/>
      <c r="R218" s="536"/>
      <c r="S218" s="536"/>
      <c r="T218" s="536"/>
      <c r="U218" s="536"/>
      <c r="V218" s="536"/>
      <c r="W218" s="536"/>
      <c r="X218" s="536"/>
      <c r="Y218" s="536"/>
      <c r="Z218" s="536"/>
      <c r="AA218" s="536"/>
      <c r="AB218" s="536"/>
      <c r="AC218" s="536"/>
      <c r="AD218" s="536"/>
      <c r="AE218" s="536"/>
      <c r="AF218" s="536"/>
      <c r="AG218" s="536"/>
      <c r="AH218" s="536"/>
      <c r="AI218" s="536"/>
      <c r="AJ218" s="537"/>
      <c r="AK218" s="405" t="str">
        <f>Z75</f>
        <v/>
      </c>
      <c r="AL218" s="410"/>
      <c r="AM218" s="1"/>
      <c r="AN218" s="154"/>
      <c r="AO218" s="154"/>
      <c r="AP218" s="154"/>
      <c r="AQ218" s="154"/>
      <c r="AR218" s="154"/>
      <c r="AS218" s="154"/>
      <c r="AT218" s="154"/>
      <c r="AU218" s="154"/>
      <c r="AV218" s="154"/>
      <c r="AW218" s="154"/>
      <c r="AX218" s="154"/>
      <c r="AY218" s="154"/>
      <c r="AZ218" s="154"/>
      <c r="BA218" s="154"/>
      <c r="BB218" s="154"/>
      <c r="BC218" s="154"/>
      <c r="BD218" s="154"/>
      <c r="BE218" s="154"/>
      <c r="BF218" s="154"/>
      <c r="BG218" s="154"/>
      <c r="BH218" s="154"/>
    </row>
    <row r="219" spans="1:60" s="364" customFormat="1" ht="26.25" customHeight="1">
      <c r="A219" s="360"/>
      <c r="B219" s="534"/>
      <c r="C219" s="535"/>
      <c r="D219" s="535"/>
      <c r="E219" s="535"/>
      <c r="F219" s="535"/>
      <c r="G219" s="535"/>
      <c r="H219" s="535"/>
      <c r="I219" s="535"/>
      <c r="J219" s="536" t="s">
        <v>200</v>
      </c>
      <c r="K219" s="536"/>
      <c r="L219" s="536"/>
      <c r="M219" s="536"/>
      <c r="N219" s="536"/>
      <c r="O219" s="536"/>
      <c r="P219" s="536"/>
      <c r="Q219" s="536"/>
      <c r="R219" s="536"/>
      <c r="S219" s="536"/>
      <c r="T219" s="536"/>
      <c r="U219" s="536"/>
      <c r="V219" s="536"/>
      <c r="W219" s="536"/>
      <c r="X219" s="536"/>
      <c r="Y219" s="536"/>
      <c r="Z219" s="536"/>
      <c r="AA219" s="536"/>
      <c r="AB219" s="536"/>
      <c r="AC219" s="536"/>
      <c r="AD219" s="536"/>
      <c r="AE219" s="536"/>
      <c r="AF219" s="536"/>
      <c r="AG219" s="536"/>
      <c r="AH219" s="536"/>
      <c r="AI219" s="536"/>
      <c r="AJ219" s="537"/>
      <c r="AK219" s="405" t="str">
        <f>AB79</f>
        <v>○</v>
      </c>
      <c r="AL219" s="410"/>
      <c r="AM219" s="1"/>
      <c r="AN219" s="154"/>
      <c r="AO219" s="154"/>
      <c r="AP219" s="154"/>
      <c r="AQ219" s="154"/>
      <c r="AR219" s="154"/>
      <c r="AS219" s="154"/>
      <c r="AT219" s="154"/>
      <c r="AU219" s="154"/>
      <c r="AV219" s="154"/>
      <c r="AW219" s="154"/>
      <c r="AX219" s="154"/>
      <c r="AY219" s="154"/>
      <c r="AZ219" s="154"/>
      <c r="BA219" s="154"/>
      <c r="BB219" s="154"/>
      <c r="BC219" s="154"/>
      <c r="BD219" s="154"/>
      <c r="BE219" s="154"/>
      <c r="BF219" s="154"/>
      <c r="BG219" s="154"/>
      <c r="BH219" s="154"/>
    </row>
    <row r="220" spans="1:60" s="364" customFormat="1" ht="24" customHeight="1">
      <c r="A220" s="360"/>
      <c r="B220" s="534"/>
      <c r="C220" s="535"/>
      <c r="D220" s="535"/>
      <c r="E220" s="535"/>
      <c r="F220" s="535"/>
      <c r="G220" s="535"/>
      <c r="H220" s="535"/>
      <c r="I220" s="535"/>
      <c r="J220" s="536" t="s">
        <v>2225</v>
      </c>
      <c r="K220" s="536"/>
      <c r="L220" s="536"/>
      <c r="M220" s="536"/>
      <c r="N220" s="536"/>
      <c r="O220" s="536"/>
      <c r="P220" s="536"/>
      <c r="Q220" s="536"/>
      <c r="R220" s="536"/>
      <c r="S220" s="536"/>
      <c r="T220" s="536"/>
      <c r="U220" s="536"/>
      <c r="V220" s="536"/>
      <c r="W220" s="536"/>
      <c r="X220" s="536"/>
      <c r="Y220" s="536"/>
      <c r="Z220" s="536"/>
      <c r="AA220" s="536"/>
      <c r="AB220" s="536"/>
      <c r="AC220" s="536"/>
      <c r="AD220" s="536"/>
      <c r="AE220" s="536"/>
      <c r="AF220" s="536"/>
      <c r="AG220" s="536"/>
      <c r="AH220" s="536"/>
      <c r="AI220" s="536"/>
      <c r="AJ220" s="537"/>
      <c r="AK220" s="405" t="str">
        <f>AI82</f>
        <v/>
      </c>
      <c r="AL220" s="410"/>
      <c r="AM220" s="1"/>
    </row>
    <row r="221" spans="1:60" s="364" customFormat="1" ht="25.5" customHeight="1">
      <c r="A221" s="360"/>
      <c r="B221" s="534"/>
      <c r="C221" s="535"/>
      <c r="D221" s="535"/>
      <c r="E221" s="535"/>
      <c r="F221" s="535"/>
      <c r="G221" s="535"/>
      <c r="H221" s="535"/>
      <c r="I221" s="535"/>
      <c r="J221" s="536" t="s">
        <v>201</v>
      </c>
      <c r="K221" s="536"/>
      <c r="L221" s="536"/>
      <c r="M221" s="536"/>
      <c r="N221" s="536"/>
      <c r="O221" s="536"/>
      <c r="P221" s="536"/>
      <c r="Q221" s="536"/>
      <c r="R221" s="536"/>
      <c r="S221" s="536"/>
      <c r="T221" s="536"/>
      <c r="U221" s="536"/>
      <c r="V221" s="536"/>
      <c r="W221" s="536"/>
      <c r="X221" s="536"/>
      <c r="Y221" s="536"/>
      <c r="Z221" s="536"/>
      <c r="AA221" s="536"/>
      <c r="AB221" s="536"/>
      <c r="AC221" s="536"/>
      <c r="AD221" s="536"/>
      <c r="AE221" s="536"/>
      <c r="AF221" s="536"/>
      <c r="AG221" s="536"/>
      <c r="AH221" s="536"/>
      <c r="AI221" s="536"/>
      <c r="AJ221" s="537"/>
      <c r="AK221" s="405" t="str">
        <f>AI87</f>
        <v/>
      </c>
      <c r="AL221" s="410"/>
      <c r="AM221" s="1"/>
    </row>
    <row r="222" spans="1:60" s="364" customFormat="1" ht="48.75" customHeight="1">
      <c r="A222" s="360"/>
      <c r="B222" s="534" t="s">
        <v>194</v>
      </c>
      <c r="C222" s="535" t="s">
        <v>203</v>
      </c>
      <c r="D222" s="535"/>
      <c r="E222" s="535"/>
      <c r="F222" s="535"/>
      <c r="G222" s="535"/>
      <c r="H222" s="535"/>
      <c r="I222" s="535"/>
      <c r="J222" s="536" t="s">
        <v>2224</v>
      </c>
      <c r="K222" s="536"/>
      <c r="L222" s="536"/>
      <c r="M222" s="536"/>
      <c r="N222" s="536"/>
      <c r="O222" s="536"/>
      <c r="P222" s="536"/>
      <c r="Q222" s="536"/>
      <c r="R222" s="536"/>
      <c r="S222" s="536"/>
      <c r="T222" s="536"/>
      <c r="U222" s="536"/>
      <c r="V222" s="536"/>
      <c r="W222" s="536"/>
      <c r="X222" s="536"/>
      <c r="Y222" s="536"/>
      <c r="Z222" s="536"/>
      <c r="AA222" s="536"/>
      <c r="AB222" s="536"/>
      <c r="AC222" s="536"/>
      <c r="AD222" s="536"/>
      <c r="AE222" s="536"/>
      <c r="AF222" s="536"/>
      <c r="AG222" s="536"/>
      <c r="AH222" s="536"/>
      <c r="AI222" s="536"/>
      <c r="AJ222" s="537"/>
      <c r="AK222" s="405" t="str">
        <f>IF(AI93="該当",IF(AND(OR(T98="○",AK103="○"),OR(T106="○",AK114="○")),"○","×"),"")</f>
        <v/>
      </c>
      <c r="AL222" s="411"/>
      <c r="AM222" s="1"/>
      <c r="AN222" s="154"/>
      <c r="AO222" s="154"/>
      <c r="AP222" s="154"/>
      <c r="AQ222" s="154"/>
      <c r="AR222" s="154"/>
      <c r="AS222" s="154"/>
      <c r="AT222" s="154"/>
      <c r="AU222" s="154"/>
      <c r="AV222" s="154"/>
      <c r="AW222" s="154"/>
      <c r="AX222" s="154"/>
      <c r="AY222" s="154"/>
      <c r="AZ222" s="154"/>
      <c r="BA222" s="154"/>
      <c r="BB222" s="154"/>
      <c r="BC222" s="154"/>
      <c r="BD222" s="154"/>
      <c r="BE222" s="154"/>
      <c r="BF222" s="154"/>
      <c r="BG222" s="154"/>
      <c r="BH222" s="154"/>
    </row>
    <row r="223" spans="1:60" s="364" customFormat="1" ht="49.5" customHeight="1">
      <c r="A223" s="360"/>
      <c r="B223" s="534"/>
      <c r="C223" s="535"/>
      <c r="D223" s="535"/>
      <c r="E223" s="535"/>
      <c r="F223" s="535"/>
      <c r="G223" s="535"/>
      <c r="H223" s="535"/>
      <c r="I223" s="535"/>
      <c r="J223" s="536" t="s">
        <v>2223</v>
      </c>
      <c r="K223" s="536"/>
      <c r="L223" s="536"/>
      <c r="M223" s="536"/>
      <c r="N223" s="536"/>
      <c r="O223" s="536"/>
      <c r="P223" s="536"/>
      <c r="Q223" s="536"/>
      <c r="R223" s="536"/>
      <c r="S223" s="536"/>
      <c r="T223" s="536"/>
      <c r="U223" s="536"/>
      <c r="V223" s="536"/>
      <c r="W223" s="536"/>
      <c r="X223" s="536"/>
      <c r="Y223" s="536"/>
      <c r="Z223" s="536"/>
      <c r="AA223" s="536"/>
      <c r="AB223" s="536"/>
      <c r="AC223" s="536"/>
      <c r="AD223" s="536"/>
      <c r="AE223" s="536"/>
      <c r="AF223" s="536"/>
      <c r="AG223" s="536"/>
      <c r="AH223" s="536"/>
      <c r="AI223" s="536"/>
      <c r="AJ223" s="537"/>
      <c r="AK223" s="405" t="str">
        <f>IF(AI95="該当",IF(OR(OR(T98="○",AK103="○"),OR(T106="○",AK114="○")),"○","×"),"")</f>
        <v>×</v>
      </c>
      <c r="AL223" s="411"/>
      <c r="AM223" s="1"/>
      <c r="AN223" s="154"/>
      <c r="AO223" s="154"/>
      <c r="AP223" s="154"/>
      <c r="AQ223" s="154"/>
      <c r="AR223" s="154"/>
      <c r="AS223" s="154"/>
      <c r="AT223" s="154"/>
      <c r="AU223" s="154"/>
      <c r="AV223" s="154"/>
      <c r="AW223" s="154"/>
      <c r="AX223" s="154"/>
      <c r="AY223" s="154"/>
      <c r="AZ223" s="154"/>
      <c r="BA223" s="154"/>
      <c r="BB223" s="154"/>
      <c r="BC223" s="154"/>
      <c r="BD223" s="154"/>
      <c r="BE223" s="154"/>
      <c r="BF223" s="154"/>
      <c r="BG223" s="154"/>
      <c r="BH223" s="154"/>
    </row>
    <row r="224" spans="1:60" s="154" customFormat="1" ht="26.25" customHeight="1">
      <c r="A224" s="153"/>
      <c r="B224" s="406" t="s">
        <v>202</v>
      </c>
      <c r="C224" s="535" t="s">
        <v>204</v>
      </c>
      <c r="D224" s="535"/>
      <c r="E224" s="535"/>
      <c r="F224" s="535"/>
      <c r="G224" s="535"/>
      <c r="H224" s="535"/>
      <c r="I224" s="535"/>
      <c r="J224" s="536" t="s">
        <v>205</v>
      </c>
      <c r="K224" s="536"/>
      <c r="L224" s="536"/>
      <c r="M224" s="536"/>
      <c r="N224" s="536"/>
      <c r="O224" s="536"/>
      <c r="P224" s="536"/>
      <c r="Q224" s="536"/>
      <c r="R224" s="536"/>
      <c r="S224" s="536"/>
      <c r="T224" s="536"/>
      <c r="U224" s="536"/>
      <c r="V224" s="536"/>
      <c r="W224" s="536"/>
      <c r="X224" s="536"/>
      <c r="Y224" s="536"/>
      <c r="Z224" s="536"/>
      <c r="AA224" s="536"/>
      <c r="AB224" s="536"/>
      <c r="AC224" s="536"/>
      <c r="AD224" s="536"/>
      <c r="AE224" s="536"/>
      <c r="AF224" s="536"/>
      <c r="AG224" s="536"/>
      <c r="AH224" s="536"/>
      <c r="AI224" s="536"/>
      <c r="AJ224" s="537"/>
      <c r="AK224" s="405" t="str">
        <f>IF(AM116="","",IF(OR(S118="○",AK125="○"),"○","×"))</f>
        <v/>
      </c>
      <c r="AL224" s="145"/>
      <c r="AM224" s="1"/>
    </row>
    <row r="225" spans="1:60" s="154" customFormat="1" ht="36" customHeight="1">
      <c r="A225" s="153"/>
      <c r="B225" s="406" t="s">
        <v>2173</v>
      </c>
      <c r="C225" s="535" t="s">
        <v>206</v>
      </c>
      <c r="D225" s="535"/>
      <c r="E225" s="535"/>
      <c r="F225" s="535"/>
      <c r="G225" s="535"/>
      <c r="H225" s="535"/>
      <c r="I225" s="535"/>
      <c r="J225" s="536" t="s">
        <v>207</v>
      </c>
      <c r="K225" s="536"/>
      <c r="L225" s="536"/>
      <c r="M225" s="536"/>
      <c r="N225" s="536"/>
      <c r="O225" s="536"/>
      <c r="P225" s="536"/>
      <c r="Q225" s="536"/>
      <c r="R225" s="536"/>
      <c r="S225" s="536"/>
      <c r="T225" s="536"/>
      <c r="U225" s="536"/>
      <c r="V225" s="536"/>
      <c r="W225" s="536"/>
      <c r="X225" s="536"/>
      <c r="Y225" s="536"/>
      <c r="Z225" s="536"/>
      <c r="AA225" s="536"/>
      <c r="AB225" s="536"/>
      <c r="AC225" s="536"/>
      <c r="AD225" s="536"/>
      <c r="AE225" s="536"/>
      <c r="AF225" s="536"/>
      <c r="AG225" s="536"/>
      <c r="AH225" s="536"/>
      <c r="AI225" s="536"/>
      <c r="AJ225" s="537"/>
      <c r="AK225" s="405" t="str">
        <f>IF(OR(AND(AD129&lt;&gt;"×",AD131&lt;&gt;"×"),AK134="○"),"○","×")</f>
        <v>○</v>
      </c>
      <c r="AL225" s="145"/>
      <c r="AM225" s="1"/>
    </row>
    <row r="226" spans="1:60" s="154" customFormat="1">
      <c r="A226" s="153"/>
      <c r="B226" s="406" t="s">
        <v>2174</v>
      </c>
      <c r="C226" s="535" t="s">
        <v>209</v>
      </c>
      <c r="D226" s="535"/>
      <c r="E226" s="535"/>
      <c r="F226" s="535"/>
      <c r="G226" s="535"/>
      <c r="H226" s="535"/>
      <c r="I226" s="535"/>
      <c r="J226" s="542" t="s">
        <v>2222</v>
      </c>
      <c r="K226" s="542"/>
      <c r="L226" s="542"/>
      <c r="M226" s="542"/>
      <c r="N226" s="542"/>
      <c r="O226" s="542"/>
      <c r="P226" s="542"/>
      <c r="Q226" s="542"/>
      <c r="R226" s="542"/>
      <c r="S226" s="542"/>
      <c r="T226" s="542"/>
      <c r="U226" s="542"/>
      <c r="V226" s="542"/>
      <c r="W226" s="542"/>
      <c r="X226" s="542"/>
      <c r="Y226" s="542"/>
      <c r="Z226" s="542"/>
      <c r="AA226" s="542"/>
      <c r="AB226" s="542"/>
      <c r="AC226" s="542"/>
      <c r="AD226" s="542"/>
      <c r="AE226" s="542"/>
      <c r="AF226" s="542"/>
      <c r="AG226" s="542"/>
      <c r="AH226" s="542"/>
      <c r="AI226" s="542"/>
      <c r="AJ226" s="543"/>
      <c r="AK226" s="405" t="str">
        <f>IF(AND(S143="",S144=""),"",IF(AND(S143&lt;&gt;"×",S144&lt;&gt;"×"),"○","×"))</f>
        <v>○</v>
      </c>
      <c r="AL226" s="411"/>
      <c r="AM226" s="1"/>
    </row>
    <row r="227" spans="1:60" s="154" customFormat="1">
      <c r="A227" s="153"/>
      <c r="B227" s="534" t="s">
        <v>208</v>
      </c>
      <c r="C227" s="535" t="s">
        <v>210</v>
      </c>
      <c r="D227" s="535"/>
      <c r="E227" s="535"/>
      <c r="F227" s="535"/>
      <c r="G227" s="535"/>
      <c r="H227" s="535"/>
      <c r="I227" s="535"/>
      <c r="J227" s="542" t="s">
        <v>211</v>
      </c>
      <c r="K227" s="542"/>
      <c r="L227" s="542"/>
      <c r="M227" s="542"/>
      <c r="N227" s="542"/>
      <c r="O227" s="542"/>
      <c r="P227" s="542"/>
      <c r="Q227" s="542"/>
      <c r="R227" s="542"/>
      <c r="S227" s="542"/>
      <c r="T227" s="542"/>
      <c r="U227" s="542"/>
      <c r="V227" s="542"/>
      <c r="W227" s="542"/>
      <c r="X227" s="542"/>
      <c r="Y227" s="542"/>
      <c r="Z227" s="542"/>
      <c r="AA227" s="542"/>
      <c r="AB227" s="542"/>
      <c r="AC227" s="542"/>
      <c r="AD227" s="542"/>
      <c r="AE227" s="542"/>
      <c r="AF227" s="542"/>
      <c r="AG227" s="542"/>
      <c r="AH227" s="542"/>
      <c r="AI227" s="542"/>
      <c r="AJ227" s="543"/>
      <c r="AK227" s="405" t="str">
        <f>AK153</f>
        <v>×</v>
      </c>
      <c r="AL227" s="145"/>
      <c r="AM227" s="1"/>
      <c r="AN227" s="1"/>
      <c r="AO227" s="1"/>
      <c r="AP227" s="1"/>
      <c r="AQ227" s="1"/>
      <c r="AR227" s="1"/>
      <c r="AS227" s="1"/>
      <c r="AT227" s="1"/>
      <c r="AU227" s="1"/>
      <c r="AV227" s="1"/>
      <c r="AW227" s="1"/>
      <c r="AX227" s="1"/>
      <c r="AY227" s="1"/>
      <c r="AZ227" s="1"/>
      <c r="BA227" s="1"/>
      <c r="BB227" s="182"/>
      <c r="BC227" s="1"/>
      <c r="BD227" s="1"/>
      <c r="BE227" s="1"/>
      <c r="BF227" s="1"/>
      <c r="BG227" s="1"/>
      <c r="BH227" s="1"/>
    </row>
    <row r="228" spans="1:60" s="154" customFormat="1">
      <c r="A228" s="153"/>
      <c r="B228" s="548"/>
      <c r="C228" s="549"/>
      <c r="D228" s="549"/>
      <c r="E228" s="549"/>
      <c r="F228" s="549"/>
      <c r="G228" s="549"/>
      <c r="H228" s="549"/>
      <c r="I228" s="549"/>
      <c r="J228" s="550" t="s">
        <v>212</v>
      </c>
      <c r="K228" s="550"/>
      <c r="L228" s="550"/>
      <c r="M228" s="550"/>
      <c r="N228" s="550"/>
      <c r="O228" s="550"/>
      <c r="P228" s="550"/>
      <c r="Q228" s="550"/>
      <c r="R228" s="550"/>
      <c r="S228" s="550"/>
      <c r="T228" s="550"/>
      <c r="U228" s="550"/>
      <c r="V228" s="550"/>
      <c r="W228" s="550"/>
      <c r="X228" s="550"/>
      <c r="Y228" s="550"/>
      <c r="Z228" s="550"/>
      <c r="AA228" s="550"/>
      <c r="AB228" s="550"/>
      <c r="AC228" s="550"/>
      <c r="AD228" s="550"/>
      <c r="AE228" s="550"/>
      <c r="AF228" s="550"/>
      <c r="AG228" s="550"/>
      <c r="AH228" s="550"/>
      <c r="AI228" s="550"/>
      <c r="AJ228" s="551"/>
      <c r="AK228" s="405" t="str">
        <f>AK181</f>
        <v/>
      </c>
      <c r="AL228" s="145"/>
      <c r="AM228" s="1"/>
      <c r="AN228" s="1"/>
      <c r="AO228" s="1"/>
      <c r="AP228" s="1"/>
      <c r="AQ228" s="1"/>
      <c r="AR228" s="1"/>
      <c r="AS228" s="1"/>
      <c r="AT228" s="1"/>
      <c r="AU228" s="1"/>
      <c r="AV228" s="1"/>
      <c r="AW228" s="1"/>
      <c r="AX228" s="1"/>
      <c r="AY228" s="1"/>
      <c r="AZ228" s="1"/>
      <c r="BA228" s="1"/>
      <c r="BB228" s="182"/>
      <c r="BC228" s="1"/>
      <c r="BD228" s="1"/>
      <c r="BE228" s="1"/>
      <c r="BF228" s="1"/>
      <c r="BG228" s="1"/>
      <c r="BH228" s="1"/>
    </row>
    <row r="229" spans="1:60" ht="7.5" customHeight="1">
      <c r="A229" s="145"/>
      <c r="B229" s="145"/>
      <c r="C229" s="145"/>
      <c r="D229" s="145"/>
      <c r="E229" s="145"/>
      <c r="F229" s="145"/>
      <c r="G229" s="145"/>
      <c r="H229" s="145"/>
      <c r="I229" s="145"/>
      <c r="J229" s="145"/>
      <c r="K229" s="145"/>
      <c r="L229" s="145"/>
      <c r="M229" s="145"/>
      <c r="N229" s="145"/>
      <c r="O229" s="145"/>
      <c r="P229" s="145"/>
      <c r="Q229" s="145"/>
      <c r="R229" s="145"/>
      <c r="S229" s="145"/>
      <c r="T229" s="145"/>
      <c r="U229" s="145"/>
      <c r="V229" s="145"/>
      <c r="W229" s="145"/>
      <c r="X229" s="145"/>
      <c r="Y229" s="145"/>
      <c r="Z229" s="145"/>
      <c r="AA229" s="145"/>
      <c r="AB229" s="145"/>
      <c r="AC229" s="145"/>
      <c r="AD229" s="145"/>
      <c r="AE229" s="145"/>
      <c r="AF229" s="145"/>
      <c r="AG229" s="145"/>
      <c r="AH229" s="145"/>
      <c r="AI229" s="145"/>
      <c r="AJ229" s="145"/>
      <c r="AK229" s="145"/>
      <c r="AL229" s="145"/>
    </row>
    <row r="230" spans="1:60">
      <c r="A230" s="145"/>
      <c r="B230" s="538" t="s">
        <v>213</v>
      </c>
      <c r="C230" s="538"/>
      <c r="D230" s="538"/>
      <c r="E230" s="538"/>
      <c r="F230" s="538"/>
      <c r="G230" s="538"/>
      <c r="H230" s="538"/>
      <c r="I230" s="538"/>
      <c r="J230" s="538"/>
      <c r="K230" s="538"/>
      <c r="L230" s="538"/>
      <c r="M230" s="538"/>
      <c r="N230" s="538"/>
      <c r="O230" s="538"/>
      <c r="P230" s="538"/>
      <c r="Q230" s="538"/>
      <c r="R230" s="538"/>
      <c r="S230" s="538"/>
      <c r="T230" s="538"/>
      <c r="U230" s="538"/>
      <c r="V230" s="538"/>
      <c r="W230" s="538"/>
      <c r="X230" s="538"/>
      <c r="Y230" s="538"/>
      <c r="Z230" s="538"/>
      <c r="AA230" s="538"/>
      <c r="AB230" s="538"/>
      <c r="AC230" s="538"/>
      <c r="AD230" s="538"/>
      <c r="AE230" s="538"/>
      <c r="AF230" s="538"/>
      <c r="AG230" s="538"/>
      <c r="AH230" s="538"/>
      <c r="AI230" s="538"/>
      <c r="AJ230" s="538"/>
      <c r="AK230" s="538"/>
      <c r="AL230" s="145"/>
    </row>
    <row r="231" spans="1:60">
      <c r="A231" s="145"/>
      <c r="B231" s="412" t="s">
        <v>27</v>
      </c>
      <c r="C231" s="544" t="s">
        <v>214</v>
      </c>
      <c r="D231" s="544"/>
      <c r="E231" s="544"/>
      <c r="F231" s="544"/>
      <c r="G231" s="544"/>
      <c r="H231" s="544"/>
      <c r="I231" s="544"/>
      <c r="J231" s="544"/>
      <c r="K231" s="544"/>
      <c r="L231" s="544"/>
      <c r="M231" s="544"/>
      <c r="N231" s="544"/>
      <c r="O231" s="544"/>
      <c r="P231" s="544"/>
      <c r="Q231" s="544"/>
      <c r="R231" s="544"/>
      <c r="S231" s="544"/>
      <c r="T231" s="544"/>
      <c r="U231" s="544"/>
      <c r="V231" s="544"/>
      <c r="W231" s="544"/>
      <c r="X231" s="544"/>
      <c r="Y231" s="544"/>
      <c r="Z231" s="544"/>
      <c r="AA231" s="544"/>
      <c r="AB231" s="544"/>
      <c r="AC231" s="544"/>
      <c r="AD231" s="544"/>
      <c r="AE231" s="544"/>
      <c r="AF231" s="544"/>
      <c r="AG231" s="544"/>
      <c r="AH231" s="544"/>
      <c r="AI231" s="544"/>
      <c r="AJ231" s="545"/>
      <c r="AK231" s="405" t="str">
        <f>AK187</f>
        <v>×</v>
      </c>
      <c r="AL231" s="145"/>
    </row>
    <row r="232" spans="1:60" ht="13.5" customHeight="1">
      <c r="B232" s="413" t="s">
        <v>27</v>
      </c>
      <c r="C232" s="546" t="s">
        <v>2093</v>
      </c>
      <c r="D232" s="546"/>
      <c r="E232" s="546"/>
      <c r="F232" s="546"/>
      <c r="G232" s="546"/>
      <c r="H232" s="546"/>
      <c r="I232" s="546"/>
      <c r="J232" s="546"/>
      <c r="K232" s="546"/>
      <c r="L232" s="546"/>
      <c r="M232" s="546"/>
      <c r="N232" s="546"/>
      <c r="O232" s="546"/>
      <c r="P232" s="546"/>
      <c r="Q232" s="546"/>
      <c r="R232" s="546"/>
      <c r="S232" s="546"/>
      <c r="T232" s="546"/>
      <c r="U232" s="546"/>
      <c r="V232" s="546"/>
      <c r="W232" s="546"/>
      <c r="X232" s="546"/>
      <c r="Y232" s="546"/>
      <c r="Z232" s="546"/>
      <c r="AA232" s="546"/>
      <c r="AB232" s="546"/>
      <c r="AC232" s="546"/>
      <c r="AD232" s="546"/>
      <c r="AE232" s="546"/>
      <c r="AF232" s="546"/>
      <c r="AG232" s="546"/>
      <c r="AH232" s="546"/>
      <c r="AI232" s="546"/>
      <c r="AJ232" s="547"/>
      <c r="AK232" s="405" t="str">
        <f>AK197</f>
        <v>×</v>
      </c>
      <c r="AL232" s="145"/>
    </row>
    <row r="233" spans="1:60" ht="4.5" customHeight="1">
      <c r="A233" s="145"/>
      <c r="B233" s="145"/>
      <c r="C233" s="145"/>
      <c r="D233" s="145"/>
      <c r="E233" s="145"/>
      <c r="F233" s="145"/>
      <c r="G233" s="145"/>
      <c r="H233" s="145"/>
      <c r="I233" s="145"/>
      <c r="J233" s="145"/>
      <c r="K233" s="145"/>
      <c r="L233" s="145"/>
      <c r="M233" s="145"/>
      <c r="N233" s="145"/>
      <c r="O233" s="145"/>
      <c r="P233" s="145"/>
      <c r="Q233" s="145"/>
      <c r="R233" s="145"/>
      <c r="S233" s="145"/>
      <c r="T233" s="145"/>
      <c r="U233" s="145"/>
      <c r="V233" s="145"/>
      <c r="W233" s="145"/>
      <c r="X233" s="145"/>
      <c r="Y233" s="145"/>
      <c r="Z233" s="145"/>
      <c r="AA233" s="145"/>
      <c r="AB233" s="145"/>
      <c r="AC233" s="145"/>
      <c r="AD233" s="145"/>
      <c r="AE233" s="145"/>
      <c r="AF233" s="145"/>
      <c r="AG233" s="145"/>
      <c r="AH233" s="145"/>
      <c r="AI233" s="145"/>
      <c r="AJ233" s="145"/>
      <c r="AK233" s="145"/>
      <c r="AL233" s="145"/>
    </row>
    <row r="247" spans="2:60">
      <c r="AN247" s="386"/>
      <c r="AO247" s="386"/>
      <c r="AP247" s="386"/>
      <c r="AQ247" s="386"/>
      <c r="AR247" s="386"/>
      <c r="AS247" s="386"/>
      <c r="AT247" s="386"/>
      <c r="AU247" s="386"/>
      <c r="AV247" s="386"/>
      <c r="AW247" s="386"/>
      <c r="AX247" s="386"/>
      <c r="AY247" s="386"/>
      <c r="AZ247" s="386"/>
      <c r="BA247" s="386"/>
      <c r="BB247" s="386"/>
      <c r="BC247" s="386"/>
      <c r="BD247" s="386"/>
      <c r="BE247" s="386"/>
      <c r="BF247" s="386"/>
      <c r="BG247" s="386"/>
      <c r="BH247" s="386"/>
    </row>
    <row r="248" spans="2:60" s="386"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60" s="386"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row>
    <row r="250" spans="2:60" s="386" customFormat="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row>
  </sheetData>
  <sheetProtection formatCells="0" formatColumns="0" formatRows="0" sort="0" autoFilter="0"/>
  <mergeCells count="353">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AN182:BC183"/>
    <mergeCell ref="G183:AK183"/>
    <mergeCell ref="B187:AD187"/>
    <mergeCell ref="AE187:AJ187"/>
    <mergeCell ref="AM187:BC187"/>
    <mergeCell ref="B175:E178"/>
    <mergeCell ref="G175:AK175"/>
    <mergeCell ref="G176:AJ176"/>
    <mergeCell ref="AN176:BC177"/>
    <mergeCell ref="G177:AJ177"/>
    <mergeCell ref="G178:AJ178"/>
    <mergeCell ref="C188:AD188"/>
    <mergeCell ref="AE188:AK188"/>
    <mergeCell ref="C189:AD189"/>
    <mergeCell ref="AE189:AK189"/>
    <mergeCell ref="C190:AD190"/>
    <mergeCell ref="AE190:AK190"/>
    <mergeCell ref="B180:AK180"/>
    <mergeCell ref="B182:E183"/>
    <mergeCell ref="G182:AK182"/>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B230:AK230"/>
    <mergeCell ref="C231:AJ231"/>
    <mergeCell ref="C232:AJ232"/>
    <mergeCell ref="C225:I225"/>
    <mergeCell ref="J225:AJ225"/>
    <mergeCell ref="C226:I226"/>
    <mergeCell ref="J226:AJ226"/>
    <mergeCell ref="B227:B228"/>
    <mergeCell ref="C227:I228"/>
    <mergeCell ref="J227:AJ227"/>
    <mergeCell ref="J228:AJ228"/>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1" priority="52">
      <formula>$Y$25="○"</formula>
    </cfRule>
  </conditionalFormatting>
  <conditionalFormatting sqref="B67:AK70">
    <cfRule type="expression" dxfId="350" priority="19">
      <formula>$T$67=0</formula>
    </cfRule>
  </conditionalFormatting>
  <conditionalFormatting sqref="B93:AK93">
    <cfRule type="expression" dxfId="349" priority="55">
      <formula>$AI$93=""</formula>
    </cfRule>
  </conditionalFormatting>
  <conditionalFormatting sqref="B95:AK95">
    <cfRule type="expression" dxfId="348" priority="54">
      <formula>$AI$95=""</formula>
    </cfRule>
  </conditionalFormatting>
  <conditionalFormatting sqref="B117:AK125">
    <cfRule type="expression" dxfId="347" priority="56">
      <formula>$AM$116=""</formula>
    </cfRule>
  </conditionalFormatting>
  <conditionalFormatting sqref="B125:AK125">
    <cfRule type="expression" dxfId="346" priority="58">
      <formula>$S$118&lt;&gt;"×"</formula>
    </cfRule>
  </conditionalFormatting>
  <conditionalFormatting sqref="B128:AK139 B142:AK144">
    <cfRule type="expression" dxfId="345" priority="22">
      <formula>$AI$147="該当"</formula>
    </cfRule>
  </conditionalFormatting>
  <conditionalFormatting sqref="B134:AK139">
    <cfRule type="expression" dxfId="344" priority="148">
      <formula>$AM$129&lt;&gt;"×"</formula>
    </cfRule>
  </conditionalFormatting>
  <conditionalFormatting sqref="B142:AK144">
    <cfRule type="expression" dxfId="343" priority="23">
      <formula>$AM$141="表示不要"</formula>
    </cfRule>
  </conditionalFormatting>
  <conditionalFormatting sqref="B147:AK148">
    <cfRule type="expression" dxfId="342" priority="67">
      <formula>$AI$147=""</formula>
    </cfRule>
  </conditionalFormatting>
  <conditionalFormatting sqref="B150:AK151">
    <cfRule type="expression" dxfId="341" priority="68">
      <formula>$AI$150=""</formula>
    </cfRule>
  </conditionalFormatting>
  <conditionalFormatting sqref="B180:AK183">
    <cfRule type="expression" dxfId="340" priority="57">
      <formula>$AI$147="該当"</formula>
    </cfRule>
  </conditionalFormatting>
  <conditionalFormatting sqref="C74:AK75">
    <cfRule type="expression" dxfId="339" priority="17">
      <formula>$AR$74=""</formula>
    </cfRule>
  </conditionalFormatting>
  <conditionalFormatting sqref="C78:AK90">
    <cfRule type="expression" dxfId="338" priority="18">
      <formula>$U$79=0</formula>
    </cfRule>
  </conditionalFormatting>
  <conditionalFormatting sqref="C103:AK103">
    <cfRule type="expression" dxfId="337" priority="66">
      <formula>$T$98&lt;&gt;"×"</formula>
    </cfRule>
  </conditionalFormatting>
  <conditionalFormatting sqref="C114:AK114">
    <cfRule type="expression" dxfId="336" priority="65">
      <formula>$T$106&lt;&gt;"×"</formula>
    </cfRule>
  </conditionalFormatting>
  <conditionalFormatting sqref="S118">
    <cfRule type="expression" dxfId="335" priority="62">
      <formula>$S$118="○"</formula>
    </cfRule>
  </conditionalFormatting>
  <conditionalFormatting sqref="S143:S144">
    <cfRule type="expression" dxfId="334" priority="24">
      <formula>$S143=""</formula>
    </cfRule>
  </conditionalFormatting>
  <conditionalFormatting sqref="T98">
    <cfRule type="expression" dxfId="333" priority="64">
      <formula>$T$98="○"</formula>
    </cfRule>
  </conditionalFormatting>
  <conditionalFormatting sqref="T106">
    <cfRule type="expression" dxfId="332" priority="63">
      <formula>$T$106="○"</formula>
    </cfRule>
  </conditionalFormatting>
  <conditionalFormatting sqref="X20:Y20">
    <cfRule type="expression" dxfId="331" priority="49">
      <formula>$Y$20&lt;&gt;"×"</formula>
    </cfRule>
  </conditionalFormatting>
  <conditionalFormatting sqref="Y25:Y26">
    <cfRule type="expression" dxfId="330" priority="53">
      <formula>$Y$25="○"</formula>
    </cfRule>
  </conditionalFormatting>
  <conditionalFormatting sqref="Z25:Z27">
    <cfRule type="expression" dxfId="329" priority="51">
      <formula>$Y$25="○"</formula>
    </cfRule>
  </conditionalFormatting>
  <conditionalFormatting sqref="AA25:AA28">
    <cfRule type="expression" dxfId="328" priority="50">
      <formula>$Y$25="○"</formula>
    </cfRule>
  </conditionalFormatting>
  <conditionalFormatting sqref="AD129:AD130">
    <cfRule type="expression" dxfId="327" priority="6">
      <formula>$AD$129="○"</formula>
    </cfRule>
  </conditionalFormatting>
  <conditionalFormatting sqref="AD131:AD132">
    <cfRule type="expression" dxfId="326" priority="5">
      <formula>$AD$131="○"</formula>
    </cfRule>
  </conditionalFormatting>
  <conditionalFormatting sqref="AK210:AK214 AK217:AK228 AK231:AK232">
    <cfRule type="expression" dxfId="325" priority="33">
      <formula>$AK210=""</formula>
    </cfRule>
  </conditionalFormatting>
  <conditionalFormatting sqref="AM20:BC20">
    <cfRule type="expression" dxfId="324" priority="48">
      <formula>$Y$20&lt;&gt;"×"</formula>
    </cfRule>
  </conditionalFormatting>
  <conditionalFormatting sqref="AM20:BC21">
    <cfRule type="expression" dxfId="323" priority="20">
      <formula>AND($Y$20&lt;&gt;"×",$Y$21="○")</formula>
    </cfRule>
  </conditionalFormatting>
  <conditionalFormatting sqref="AM21:BC21">
    <cfRule type="expression" dxfId="322" priority="31">
      <formula>$Y$21="○"</formula>
    </cfRule>
  </conditionalFormatting>
  <conditionalFormatting sqref="AM27:BC28">
    <cfRule type="expression" dxfId="321" priority="30">
      <formula>OR($Y$25="○",$AA$25="○")</formula>
    </cfRule>
  </conditionalFormatting>
  <conditionalFormatting sqref="AM37:BC37">
    <cfRule type="expression" dxfId="320" priority="47">
      <formula>$AB$37&lt;&gt;"×"</formula>
    </cfRule>
  </conditionalFormatting>
  <conditionalFormatting sqref="AM42:BC42">
    <cfRule type="expression" dxfId="319" priority="46">
      <formula>$AK$42&lt;&gt;"×"</formula>
    </cfRule>
  </conditionalFormatting>
  <conditionalFormatting sqref="AM44:BC44">
    <cfRule type="expression" dxfId="318" priority="34">
      <formula>OR(AND($AM$54=FALSE,$AE$44=""),AND($AN$54=TRUE,$AE$44&lt;&gt;""))</formula>
    </cfRule>
  </conditionalFormatting>
  <conditionalFormatting sqref="AM46:BC47">
    <cfRule type="expression" dxfId="317" priority="71">
      <formula>OR(AND($AR$51=FALSE,$Y$46=""),AND($AR$51=TRUE,$Y$46&lt;&gt;""))</formula>
    </cfRule>
  </conditionalFormatting>
  <conditionalFormatting sqref="AM60:BC61">
    <cfRule type="expression" dxfId="316" priority="32">
      <formula>$AB$60="○"</formula>
    </cfRule>
  </conditionalFormatting>
  <conditionalFormatting sqref="AM67:BC67">
    <cfRule type="expression" dxfId="315" priority="29">
      <formula>$AH$67&lt;&gt;"×"</formula>
    </cfRule>
  </conditionalFormatting>
  <conditionalFormatting sqref="AM67:BC68">
    <cfRule type="expression" dxfId="314" priority="28">
      <formula>AND($AH$67&lt;&gt;"×",$AH$68&lt;&gt;"×")</formula>
    </cfRule>
  </conditionalFormatting>
  <conditionalFormatting sqref="AM68:BC68">
    <cfRule type="expression" dxfId="313" priority="44">
      <formula>$AH$68&lt;&gt;"×"</formula>
    </cfRule>
  </conditionalFormatting>
  <conditionalFormatting sqref="AM75:BC75">
    <cfRule type="expression" dxfId="312" priority="45">
      <formula>$Z$75&lt;&gt;"×"</formula>
    </cfRule>
  </conditionalFormatting>
  <conditionalFormatting sqref="AM82:BC83">
    <cfRule type="expression" dxfId="311" priority="69">
      <formula>$AI$82&lt;&gt;"×"</formula>
    </cfRule>
  </conditionalFormatting>
  <conditionalFormatting sqref="AM87:BC88">
    <cfRule type="expression" dxfId="310" priority="70">
      <formula>$AI$87&lt;&gt;"×"</formula>
    </cfRule>
  </conditionalFormatting>
  <conditionalFormatting sqref="AM103:BC103">
    <cfRule type="expression" dxfId="309" priority="41">
      <formula>OR($T$98="○",$AK$103="",$AK$103="○")</formula>
    </cfRule>
  </conditionalFormatting>
  <conditionalFormatting sqref="AM109:BC109">
    <cfRule type="expression" dxfId="308" priority="35">
      <formula>OR(AND($AR$107=FALSE,$J$109=""),AND($AR$107=TRUE,$J$109&lt;&gt;""))</formula>
    </cfRule>
  </conditionalFormatting>
  <conditionalFormatting sqref="AM111:BC111">
    <cfRule type="expression" dxfId="307" priority="36">
      <formula>OR(AND($AR$108=FALSE,$J$111=""),AND($AR$108=TRUE,$J$111&lt;&gt;""))</formula>
    </cfRule>
  </conditionalFormatting>
  <conditionalFormatting sqref="AM114:BC114">
    <cfRule type="expression" dxfId="306" priority="43">
      <formula>OR($T$106="○",$AK$114="○",$AK$114="")</formula>
    </cfRule>
  </conditionalFormatting>
  <conditionalFormatting sqref="AM120:BC122">
    <cfRule type="expression" dxfId="305" priority="37">
      <formula>OR(AND($AM$118=TRUE,OR($AR$117=TRUE,$AR$118=TRUE,$AR$119=TRUE)),$AK$125="○")</formula>
    </cfRule>
  </conditionalFormatting>
  <conditionalFormatting sqref="AM125:BC125">
    <cfRule type="expression" dxfId="304" priority="42">
      <formula>OR($S$118="○",$AK$125="○")</formula>
    </cfRule>
  </conditionalFormatting>
  <conditionalFormatting sqref="AM134:BC134">
    <cfRule type="expression" dxfId="303" priority="149">
      <formula>OR($AM$129&lt;&gt;"×",$AK$134="○")</formula>
    </cfRule>
  </conditionalFormatting>
  <conditionalFormatting sqref="AM143:BC143">
    <cfRule type="expression" dxfId="302" priority="4">
      <formula>OR($AM$141="表示不要",$S$143="○")</formula>
    </cfRule>
  </conditionalFormatting>
  <conditionalFormatting sqref="AM144:BC144">
    <cfRule type="expression" dxfId="301" priority="3">
      <formula>OR($AM$141="表示不要",$S$144="○")</formula>
    </cfRule>
  </conditionalFormatting>
  <conditionalFormatting sqref="AM187:BC187">
    <cfRule type="expression" dxfId="300" priority="39">
      <formula>$AK$187&lt;&gt;"×"</formula>
    </cfRule>
  </conditionalFormatting>
  <conditionalFormatting sqref="AN139:BC139">
    <cfRule type="expression" dxfId="299" priority="27">
      <formula>OR(AND($AM$139=FALSE),AND($AM$139=TRUE,$F$139&lt;&gt;""))</formula>
    </cfRule>
  </conditionalFormatting>
  <conditionalFormatting sqref="AN151:BC151">
    <cfRule type="expression" dxfId="298" priority="1">
      <formula>OR($AI$147="該当",AND($AI$150="該当",$AK$153="○"))</formula>
    </cfRule>
  </conditionalFormatting>
  <conditionalFormatting sqref="AN153:BC153">
    <cfRule type="expression" dxfId="297" priority="40">
      <formula>OR($AI$150="該当",AND($AI$147="該当",$AK$153="○"))</formula>
    </cfRule>
  </conditionalFormatting>
  <conditionalFormatting sqref="AN155:BC156">
    <cfRule type="expression" dxfId="296" priority="73">
      <formula>OR($AI$150="",AND($AI$150="該当",COUNTIF($AM$154:$AM$157,TRUE)&gt;=1))</formula>
    </cfRule>
  </conditionalFormatting>
  <conditionalFormatting sqref="AN159:BC160">
    <cfRule type="expression" dxfId="295" priority="74">
      <formula>OR($AI$150="",AND($AI$150="該当",COUNTIF($AM$158:$AM$161,TRUE)&gt;=1))</formula>
    </cfRule>
  </conditionalFormatting>
  <conditionalFormatting sqref="AN163:BC165">
    <cfRule type="expression" dxfId="294" priority="75">
      <formula>OR($AI$150="",AND($AI$150="該当",COUNTIF($AM$162:$AM$166,TRUE)&gt;=1))</formula>
    </cfRule>
  </conditionalFormatting>
  <conditionalFormatting sqref="AN168:BC169">
    <cfRule type="expression" dxfId="293" priority="76">
      <formula>OR($AI$150="",AND($AI$150="該当",COUNTIF($AM$167:$AM$170,TRUE)&gt;=1))</formula>
    </cfRule>
  </conditionalFormatting>
  <conditionalFormatting sqref="AN172:BC173">
    <cfRule type="expression" dxfId="292" priority="77">
      <formula>OR($AI$150="",AND($AI$150="該当",COUNTIF($AM$171:$AM$174,TRUE)&gt;=1))</formula>
    </cfRule>
  </conditionalFormatting>
  <conditionalFormatting sqref="AN176:BC177">
    <cfRule type="expression" dxfId="291" priority="78">
      <formula>OR($AI$150="",AND($AI$150="該当",COUNTIF($AM$175:$AM$178,TRUE)&gt;=1))</formula>
    </cfRule>
  </conditionalFormatting>
  <conditionalFormatting sqref="AN182:BC183">
    <cfRule type="expression" dxfId="290" priority="38">
      <formula>$AK$181&lt;&gt;"×"</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pageMargins left="0.70866141732283472" right="0.70866141732283472" top="0.74803149606299213" bottom="0.74803149606299213" header="0.31496062992125984" footer="0.31496062992125984"/>
  <pageSetup paperSize="9" scale="83"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106680</xdr:colOff>
                    <xdr:row>117</xdr:row>
                    <xdr:rowOff>30480</xdr:rowOff>
                  </from>
                  <to>
                    <xdr:col>2</xdr:col>
                    <xdr:colOff>76200</xdr:colOff>
                    <xdr:row>117</xdr:row>
                    <xdr:rowOff>251460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259080</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297180</xdr:rowOff>
                  </from>
                  <to>
                    <xdr:col>6</xdr:col>
                    <xdr:colOff>0</xdr:colOff>
                    <xdr:row>159</xdr:row>
                    <xdr:rowOff>30480</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144780</xdr:rowOff>
                  </from>
                  <to>
                    <xdr:col>6</xdr:col>
                    <xdr:colOff>0</xdr:colOff>
                    <xdr:row>165</xdr:row>
                    <xdr:rowOff>30480</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30480</xdr:rowOff>
                  </from>
                  <to>
                    <xdr:col>6</xdr:col>
                    <xdr:colOff>0</xdr:colOff>
                    <xdr:row>166</xdr:row>
                    <xdr:rowOff>251460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259080</xdr:rowOff>
                  </from>
                  <to>
                    <xdr:col>6</xdr:col>
                    <xdr:colOff>0</xdr:colOff>
                    <xdr:row>168</xdr:row>
                    <xdr:rowOff>30480</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144780</xdr:rowOff>
                  </from>
                  <to>
                    <xdr:col>6</xdr:col>
                    <xdr:colOff>0</xdr:colOff>
                    <xdr:row>171</xdr:row>
                    <xdr:rowOff>30480</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30480</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259080</xdr:rowOff>
                  </from>
                  <to>
                    <xdr:col>6</xdr:col>
                    <xdr:colOff>0</xdr:colOff>
                    <xdr:row>173</xdr:row>
                    <xdr:rowOff>30480</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144780</xdr:rowOff>
                  </from>
                  <to>
                    <xdr:col>6</xdr:col>
                    <xdr:colOff>0</xdr:colOff>
                    <xdr:row>178</xdr:row>
                    <xdr:rowOff>30480</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198120</xdr:colOff>
                    <xdr:row>181</xdr:row>
                    <xdr:rowOff>45720</xdr:rowOff>
                  </from>
                  <to>
                    <xdr:col>6</xdr:col>
                    <xdr:colOff>7620</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198120</xdr:colOff>
                    <xdr:row>182</xdr:row>
                    <xdr:rowOff>7620</xdr:rowOff>
                  </from>
                  <to>
                    <xdr:col>6</xdr:col>
                    <xdr:colOff>22860</xdr:colOff>
                    <xdr:row>182</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7620</xdr:colOff>
                    <xdr:row>187</xdr:row>
                    <xdr:rowOff>45720</xdr:rowOff>
                  </from>
                  <to>
                    <xdr:col>1</xdr:col>
                    <xdr:colOff>220980</xdr:colOff>
                    <xdr:row>187</xdr:row>
                    <xdr:rowOff>259080</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7620</xdr:colOff>
                    <xdr:row>188</xdr:row>
                    <xdr:rowOff>114300</xdr:rowOff>
                  </from>
                  <to>
                    <xdr:col>1</xdr:col>
                    <xdr:colOff>213360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7620</xdr:colOff>
                    <xdr:row>189</xdr:row>
                    <xdr:rowOff>106680</xdr:rowOff>
                  </from>
                  <to>
                    <xdr:col>1</xdr:col>
                    <xdr:colOff>220980</xdr:colOff>
                    <xdr:row>189</xdr:row>
                    <xdr:rowOff>335280</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7620</xdr:colOff>
                    <xdr:row>191</xdr:row>
                    <xdr:rowOff>22860</xdr:rowOff>
                  </from>
                  <to>
                    <xdr:col>1</xdr:col>
                    <xdr:colOff>220980</xdr:colOff>
                    <xdr:row>191</xdr:row>
                    <xdr:rowOff>251460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7620</xdr:colOff>
                    <xdr:row>191</xdr:row>
                    <xdr:rowOff>266700</xdr:rowOff>
                  </from>
                  <to>
                    <xdr:col>1</xdr:col>
                    <xdr:colOff>220980</xdr:colOff>
                    <xdr:row>193</xdr:row>
                    <xdr:rowOff>30480</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220980</xdr:colOff>
                    <xdr:row>134</xdr:row>
                    <xdr:rowOff>144780</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220980</xdr:colOff>
                    <xdr:row>135</xdr:row>
                    <xdr:rowOff>160020</xdr:rowOff>
                  </from>
                  <to>
                    <xdr:col>2</xdr:col>
                    <xdr:colOff>175260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220980</xdr:colOff>
                    <xdr:row>137</xdr:row>
                    <xdr:rowOff>30480</xdr:rowOff>
                  </from>
                  <to>
                    <xdr:col>2</xdr:col>
                    <xdr:colOff>175260</xdr:colOff>
                    <xdr:row>137</xdr:row>
                    <xdr:rowOff>312420</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220980</xdr:colOff>
                    <xdr:row>137</xdr:row>
                    <xdr:rowOff>297180</xdr:rowOff>
                  </from>
                  <to>
                    <xdr:col>2</xdr:col>
                    <xdr:colOff>175260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18C0C-A231-47F1-B857-16EC40FB01E5}">
  <sheetPr>
    <pageSetUpPr fitToPage="1"/>
  </sheetPr>
  <dimension ref="A1:CJ73"/>
  <sheetViews>
    <sheetView showGridLines="0" view="pageBreakPreview" zoomScaleNormal="53" zoomScaleSheetLayoutView="100" workbookViewId="0">
      <selection activeCell="B1" sqref="B1"/>
    </sheetView>
  </sheetViews>
  <sheetFormatPr defaultColWidth="9" defaultRowHeight="13.2"/>
  <cols>
    <col min="1" max="1" width="1.59765625" style="68" customWidth="1"/>
    <col min="2" max="6" width="2.5" style="68" customWidth="1"/>
    <col min="7" max="9" width="2.09765625" style="68" customWidth="1"/>
    <col min="10" max="10" width="1.8984375" style="68" customWidth="1"/>
    <col min="11" max="12" width="2.09765625" style="68" customWidth="1"/>
    <col min="13" max="13" width="2.3984375" style="68" customWidth="1"/>
    <col min="14" max="15" width="2.09765625" style="68" customWidth="1"/>
    <col min="16" max="16" width="2.69921875" style="68" customWidth="1"/>
    <col min="17" max="19" width="2.09765625" style="68" customWidth="1"/>
    <col min="20" max="20" width="1.3984375" style="68" customWidth="1"/>
    <col min="21" max="30" width="2.09765625" style="68" customWidth="1"/>
    <col min="31" max="31" width="2.5" style="68" customWidth="1"/>
    <col min="32" max="32" width="2.69921875" style="68" customWidth="1"/>
    <col min="33" max="38" width="2.09765625" style="68" customWidth="1"/>
    <col min="39" max="39" width="2.69921875" style="68" customWidth="1"/>
    <col min="40" max="40" width="2.5" style="68" customWidth="1"/>
    <col min="41" max="42" width="2.09765625" style="68" customWidth="1"/>
    <col min="43" max="43" width="1.59765625" style="68" customWidth="1"/>
    <col min="44" max="44" width="2" style="68" customWidth="1"/>
    <col min="45" max="48" width="2.59765625" style="68" customWidth="1"/>
    <col min="49" max="62" width="2.8984375" style="68" customWidth="1"/>
    <col min="63" max="72" width="2.19921875" style="68" customWidth="1"/>
    <col min="73" max="73" width="3.09765625" style="68" customWidth="1"/>
    <col min="74" max="75" width="2.19921875" style="68" customWidth="1"/>
    <col min="76" max="76" width="3" style="68" customWidth="1"/>
    <col min="77" max="78" width="2.19921875" style="68" customWidth="1"/>
    <col min="79" max="81" width="2.09765625" style="68" customWidth="1"/>
    <col min="82" max="82" width="2" style="68" customWidth="1"/>
    <col min="83" max="85" width="2.3984375" style="68" customWidth="1"/>
    <col min="86" max="86" width="3.09765625" style="68" customWidth="1"/>
    <col min="87" max="92" width="2.3984375" style="68" customWidth="1"/>
    <col min="93" max="102" width="1.59765625" style="68" customWidth="1"/>
    <col min="103" max="16384" width="9" style="68"/>
  </cols>
  <sheetData>
    <row r="1" spans="1:88" ht="18" customHeight="1">
      <c r="B1" s="69" t="s">
        <v>2119</v>
      </c>
      <c r="M1" s="70"/>
      <c r="N1" s="1117" t="s">
        <v>2331</v>
      </c>
      <c r="O1" s="1117"/>
      <c r="P1" s="1117"/>
      <c r="Q1" s="1117"/>
      <c r="R1" s="1117"/>
      <c r="S1" s="1117"/>
      <c r="T1" s="1117"/>
      <c r="U1" s="1117"/>
      <c r="V1" s="1117"/>
      <c r="W1" s="1117"/>
      <c r="X1" s="1117"/>
      <c r="Y1" s="1117"/>
      <c r="Z1" s="1117"/>
      <c r="AA1" s="1117"/>
      <c r="AB1" s="1117"/>
      <c r="AC1" s="1117"/>
      <c r="AD1" s="1117"/>
      <c r="AE1" s="1117"/>
      <c r="AF1" s="979" t="s">
        <v>25</v>
      </c>
      <c r="AG1" s="979"/>
      <c r="AH1" s="979"/>
      <c r="AI1" s="980" t="str">
        <f>IF(G5="","",G5)</f>
        <v/>
      </c>
      <c r="AJ1" s="980"/>
      <c r="AK1" s="980"/>
      <c r="AL1" s="980"/>
      <c r="AM1" s="980"/>
      <c r="AN1" s="980"/>
      <c r="AO1" s="980"/>
      <c r="AP1" s="980"/>
      <c r="AS1" s="1147" t="str">
        <f>B9&amp;G9&amp;L9</f>
        <v/>
      </c>
      <c r="AT1" s="1148"/>
      <c r="AU1" s="1148"/>
      <c r="AV1" s="1148"/>
      <c r="AW1" s="1148"/>
      <c r="AX1" s="1148"/>
      <c r="AY1" s="1148"/>
      <c r="AZ1" s="1148"/>
      <c r="BA1" s="1148"/>
      <c r="BB1" s="1148"/>
      <c r="BC1" s="1148"/>
      <c r="BD1" s="1148"/>
      <c r="BE1" s="1149"/>
      <c r="BF1" s="1146" t="str">
        <f>IFERROR(VLOOKUP(Y5,【参考】数式用!$AH$2:$AI$34,2,FALSE),"")</f>
        <v/>
      </c>
      <c r="BG1" s="1146"/>
      <c r="BH1" s="1146"/>
      <c r="BI1" s="1146"/>
      <c r="BJ1" s="1146"/>
      <c r="BK1" s="1146"/>
      <c r="BL1" s="1146"/>
      <c r="BM1" s="1146"/>
      <c r="BN1" s="1146"/>
      <c r="BO1" s="1146"/>
      <c r="BP1" s="1146"/>
      <c r="CE1" s="71" t="s">
        <v>2189</v>
      </c>
    </row>
    <row r="2" spans="1:88" s="72" customFormat="1" ht="19.5" customHeight="1" thickBot="1">
      <c r="C2" s="70"/>
      <c r="D2" s="70"/>
      <c r="E2" s="70"/>
      <c r="F2" s="70"/>
      <c r="G2" s="70"/>
      <c r="H2" s="70"/>
      <c r="I2" s="70"/>
      <c r="J2" s="70"/>
      <c r="K2" s="70"/>
      <c r="L2" s="70"/>
      <c r="M2" s="70"/>
      <c r="N2" s="1117"/>
      <c r="O2" s="1117"/>
      <c r="P2" s="1117"/>
      <c r="Q2" s="1117"/>
      <c r="R2" s="1117"/>
      <c r="S2" s="1117"/>
      <c r="T2" s="1117"/>
      <c r="U2" s="1117"/>
      <c r="V2" s="1117"/>
      <c r="W2" s="1117"/>
      <c r="X2" s="1117"/>
      <c r="Y2" s="1117"/>
      <c r="Z2" s="1117"/>
      <c r="AA2" s="1117"/>
      <c r="AB2" s="1117"/>
      <c r="AC2" s="1117"/>
      <c r="AD2" s="1117"/>
      <c r="AE2" s="1117"/>
      <c r="AF2" s="70"/>
      <c r="AG2" s="70"/>
      <c r="AH2" s="70"/>
      <c r="AI2" s="70"/>
      <c r="AJ2" s="70"/>
      <c r="AK2" s="70"/>
      <c r="AL2" s="70"/>
      <c r="AM2" s="70"/>
      <c r="AN2" s="70"/>
      <c r="AO2" s="70"/>
      <c r="AP2" s="70"/>
      <c r="AQ2" s="73"/>
      <c r="AR2" s="73"/>
      <c r="CE2" s="971" t="s">
        <v>2192</v>
      </c>
      <c r="CF2" s="971"/>
      <c r="CG2" s="971"/>
      <c r="CH2" s="971"/>
      <c r="CI2" s="952" t="str">
        <f>IF(AI1&lt;&gt;"",1,"")</f>
        <v/>
      </c>
      <c r="CJ2" s="953"/>
    </row>
    <row r="3" spans="1:88" ht="15.75" customHeight="1">
      <c r="B3" s="74" t="s">
        <v>2021</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2137</v>
      </c>
      <c r="AU3" s="78"/>
      <c r="AV3" s="78"/>
      <c r="AW3" s="78"/>
      <c r="AX3" s="78"/>
      <c r="AY3" s="78"/>
      <c r="AZ3" s="78"/>
      <c r="BA3" s="79"/>
      <c r="CE3" s="971" t="s">
        <v>2186</v>
      </c>
      <c r="CF3" s="971"/>
      <c r="CG3" s="971"/>
      <c r="CH3" s="971"/>
      <c r="CI3" s="957" t="str">
        <f>IF(AND(L9="ベア加算",Q49="ベア加算"),1,"")</f>
        <v/>
      </c>
      <c r="CJ3" s="958"/>
    </row>
    <row r="4" spans="1:88" ht="28.5" customHeight="1">
      <c r="B4" s="1072" t="s">
        <v>2237</v>
      </c>
      <c r="C4" s="1072"/>
      <c r="D4" s="1072"/>
      <c r="E4" s="1072"/>
      <c r="F4" s="1072"/>
      <c r="G4" s="1073" t="s">
        <v>0</v>
      </c>
      <c r="H4" s="1073"/>
      <c r="I4" s="1073"/>
      <c r="J4" s="1074" t="s">
        <v>1</v>
      </c>
      <c r="K4" s="1075"/>
      <c r="L4" s="1075"/>
      <c r="M4" s="1075"/>
      <c r="N4" s="1075"/>
      <c r="O4" s="1076"/>
      <c r="P4" s="1163" t="s">
        <v>2</v>
      </c>
      <c r="Q4" s="1164"/>
      <c r="R4" s="1164"/>
      <c r="S4" s="1164"/>
      <c r="T4" s="1164"/>
      <c r="U4" s="1164"/>
      <c r="V4" s="1164"/>
      <c r="W4" s="1164"/>
      <c r="X4" s="1165"/>
      <c r="Y4" s="1074" t="s">
        <v>3</v>
      </c>
      <c r="Z4" s="1075"/>
      <c r="AA4" s="1075"/>
      <c r="AB4" s="1075"/>
      <c r="AC4" s="1075"/>
      <c r="AD4" s="1076"/>
      <c r="AE4" s="1120" t="s">
        <v>2317</v>
      </c>
      <c r="AF4" s="1121"/>
      <c r="AG4" s="1121"/>
      <c r="AH4" s="1122"/>
      <c r="AI4" s="1120" t="s">
        <v>2318</v>
      </c>
      <c r="AJ4" s="1121"/>
      <c r="AK4" s="1121"/>
      <c r="AL4" s="1122"/>
      <c r="AM4" s="1120" t="s">
        <v>2319</v>
      </c>
      <c r="AN4" s="1121"/>
      <c r="AO4" s="1121"/>
      <c r="AP4" s="1122"/>
      <c r="AS4" s="80"/>
      <c r="AT4" s="1151" t="s">
        <v>2095</v>
      </c>
      <c r="AU4" s="1151" t="s">
        <v>2055</v>
      </c>
      <c r="AV4" s="1151" t="s">
        <v>2056</v>
      </c>
      <c r="AW4" s="1151" t="s">
        <v>2057</v>
      </c>
      <c r="AX4" s="1151" t="s">
        <v>2058</v>
      </c>
      <c r="AY4" s="1151" t="s">
        <v>2059</v>
      </c>
      <c r="AZ4" s="1151" t="s">
        <v>2094</v>
      </c>
      <c r="BA4" s="81"/>
      <c r="CE4" s="971" t="s">
        <v>2191</v>
      </c>
      <c r="CF4" s="971"/>
      <c r="CG4" s="971"/>
      <c r="CH4" s="971"/>
      <c r="CI4" s="959" t="str">
        <f>IF(OR(OR(G49="処遇加算Ⅰ",G49="処遇加算Ⅱ"),OR(AS48="処遇加算Ⅰ",AS48="処遇加算Ⅱ")),1,"")</f>
        <v/>
      </c>
      <c r="CJ4" s="960"/>
    </row>
    <row r="5" spans="1:88" ht="33" customHeight="1">
      <c r="B5" s="1066"/>
      <c r="C5" s="1066"/>
      <c r="D5" s="1066"/>
      <c r="E5" s="1066"/>
      <c r="F5" s="1066"/>
      <c r="G5" s="1067"/>
      <c r="H5" s="1067"/>
      <c r="I5" s="1067"/>
      <c r="J5" s="1068"/>
      <c r="K5" s="1068"/>
      <c r="L5" s="1068"/>
      <c r="M5" s="1069"/>
      <c r="N5" s="1069"/>
      <c r="O5" s="1069"/>
      <c r="P5" s="1182"/>
      <c r="Q5" s="1183"/>
      <c r="R5" s="1183"/>
      <c r="S5" s="1183"/>
      <c r="T5" s="1183"/>
      <c r="U5" s="1183"/>
      <c r="V5" s="1183"/>
      <c r="W5" s="1183"/>
      <c r="X5" s="1184"/>
      <c r="Y5" s="1123"/>
      <c r="Z5" s="1123"/>
      <c r="AA5" s="1123"/>
      <c r="AB5" s="1123"/>
      <c r="AC5" s="1123"/>
      <c r="AD5" s="1123"/>
      <c r="AE5" s="1166"/>
      <c r="AF5" s="1167"/>
      <c r="AG5" s="1167"/>
      <c r="AH5" s="1168"/>
      <c r="AI5" s="1166"/>
      <c r="AJ5" s="1167"/>
      <c r="AK5" s="1167"/>
      <c r="AL5" s="1168"/>
      <c r="AM5" s="1169">
        <f>AE5-AI5</f>
        <v>0</v>
      </c>
      <c r="AN5" s="1170"/>
      <c r="AO5" s="1170"/>
      <c r="AP5" s="1171"/>
      <c r="AS5" s="80"/>
      <c r="AT5" s="1152"/>
      <c r="AU5" s="1152"/>
      <c r="AV5" s="1152"/>
      <c r="AW5" s="1152"/>
      <c r="AX5" s="1152"/>
      <c r="AY5" s="1152"/>
      <c r="AZ5" s="1152"/>
      <c r="BA5" s="81"/>
      <c r="CE5" s="971" t="s">
        <v>2185</v>
      </c>
      <c r="CF5" s="971"/>
      <c r="CG5" s="971"/>
      <c r="CH5" s="971"/>
      <c r="CI5" s="959" t="str">
        <f>IF(OR(G49="処遇加算Ⅰ",AS48="処遇加算Ⅰ"),1,"")</f>
        <v/>
      </c>
      <c r="CJ5" s="960"/>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1152"/>
      <c r="AU6" s="1152"/>
      <c r="AV6" s="1152"/>
      <c r="AW6" s="1152"/>
      <c r="AX6" s="1152"/>
      <c r="AY6" s="1152"/>
      <c r="AZ6" s="1152"/>
      <c r="BA6" s="81"/>
      <c r="CE6" s="971" t="s">
        <v>2188</v>
      </c>
      <c r="CF6" s="971"/>
      <c r="CG6" s="971"/>
      <c r="CH6" s="971"/>
      <c r="CI6" s="959" t="str">
        <f>IF(OR(AH61=1,AP61=1),1,"")</f>
        <v/>
      </c>
      <c r="CJ6" s="960"/>
    </row>
    <row r="7" spans="1:88" ht="15" customHeight="1">
      <c r="B7" s="87" t="s">
        <v>2061</v>
      </c>
      <c r="C7" s="75"/>
      <c r="D7" s="75"/>
      <c r="E7" s="75"/>
      <c r="F7" s="75"/>
      <c r="G7" s="75"/>
      <c r="H7" s="75"/>
      <c r="I7" s="75"/>
      <c r="J7" s="75"/>
      <c r="K7" s="75"/>
      <c r="L7" s="75"/>
      <c r="M7" s="75"/>
      <c r="N7" s="75"/>
      <c r="O7" s="75"/>
      <c r="P7" s="75"/>
      <c r="Q7" s="75"/>
      <c r="R7" s="75"/>
      <c r="S7" s="75"/>
      <c r="T7" s="75"/>
      <c r="U7" s="75"/>
      <c r="V7" s="88" t="s">
        <v>2099</v>
      </c>
      <c r="W7" s="75"/>
      <c r="X7" s="75"/>
      <c r="Y7" s="75"/>
      <c r="Z7" s="75"/>
      <c r="AA7" s="75"/>
      <c r="AB7" s="75"/>
      <c r="AC7" s="75"/>
      <c r="AD7" s="75"/>
      <c r="AE7" s="75"/>
      <c r="AF7" s="75"/>
      <c r="AG7" s="75"/>
      <c r="AH7" s="75"/>
      <c r="AI7" s="75"/>
      <c r="AJ7" s="75"/>
      <c r="AK7" s="75"/>
      <c r="AL7" s="75"/>
      <c r="AM7" s="75"/>
      <c r="AN7" s="75"/>
      <c r="AO7" s="75"/>
      <c r="AP7" s="75"/>
      <c r="AS7" s="80"/>
      <c r="AT7" s="1153"/>
      <c r="AU7" s="1153"/>
      <c r="AV7" s="1153"/>
      <c r="AW7" s="1153"/>
      <c r="AX7" s="1153"/>
      <c r="AY7" s="1153"/>
      <c r="AZ7" s="1153"/>
      <c r="BA7" s="81"/>
      <c r="CE7" s="972" t="s">
        <v>2187</v>
      </c>
      <c r="CF7" s="972"/>
      <c r="CG7" s="972"/>
      <c r="CH7" s="972"/>
      <c r="CI7" s="959" t="str">
        <f>IF(AND(AH62=1,AD41=""),1,"")</f>
        <v/>
      </c>
      <c r="CJ7" s="960"/>
    </row>
    <row r="8" spans="1:88" ht="17.25" customHeight="1" thickBot="1">
      <c r="B8" s="1015" t="s">
        <v>2145</v>
      </c>
      <c r="C8" s="1016"/>
      <c r="D8" s="1016"/>
      <c r="E8" s="1016"/>
      <c r="F8" s="1016"/>
      <c r="G8" s="1016"/>
      <c r="H8" s="1016"/>
      <c r="I8" s="1016"/>
      <c r="J8" s="1016"/>
      <c r="K8" s="1016"/>
      <c r="L8" s="1016"/>
      <c r="M8" s="1016"/>
      <c r="N8" s="1016"/>
      <c r="O8" s="1016"/>
      <c r="P8" s="1016"/>
      <c r="Q8" s="1016"/>
      <c r="R8" s="1016"/>
      <c r="S8" s="1017"/>
      <c r="T8" s="1008" t="s">
        <v>12</v>
      </c>
      <c r="U8" s="1009"/>
      <c r="V8" s="1172" t="str">
        <f>IFERROR(IF(VLOOKUP(AS1,【参考】数式用2!E6:L23,3,FALSE)="","",VLOOKUP(AS1,【参考】数式用2!E6:L23,3,FALSE)),"")</f>
        <v/>
      </c>
      <c r="W8" s="1173"/>
      <c r="X8" s="1173"/>
      <c r="Y8" s="1173"/>
      <c r="Z8" s="1174"/>
      <c r="AA8" s="1154" t="str">
        <f>IFERROR(VLOOKUP(AS1,【参考】数式用2!E6:L23,4,FALSE),"")</f>
        <v/>
      </c>
      <c r="AB8" s="1154"/>
      <c r="AC8" s="1154"/>
      <c r="AD8" s="1154"/>
      <c r="AE8" s="1154"/>
      <c r="AF8" s="1154"/>
      <c r="AG8" s="1154"/>
      <c r="AH8" s="1154"/>
      <c r="AI8" s="1154"/>
      <c r="AJ8" s="1154"/>
      <c r="AK8" s="1154"/>
      <c r="AL8" s="1154"/>
      <c r="AM8" s="1154"/>
      <c r="AN8" s="1154"/>
      <c r="AO8" s="1154"/>
      <c r="AP8" s="1155"/>
      <c r="AS8" s="80"/>
      <c r="AT8" s="955" t="str">
        <f>IF(L9="ベア加算","",IF(OR(V8="新加算Ⅰ",V8="新加算Ⅱ",V8="新加算Ⅲ",V8="新加算Ⅳ"),"○",""))</f>
        <v/>
      </c>
      <c r="AU8" s="95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5" t="str">
        <f>IF(OR(V8="新加算Ⅰ",V8="新加算Ⅱ",V8="新加算Ⅲ",V8="新加算Ⅴ(１)",V8="新加算Ⅴ(３)",V8="新加算Ⅴ(８)"),"○","")</f>
        <v/>
      </c>
      <c r="AX8" s="955" t="str">
        <f>IF(OR(V8="新加算Ⅰ",V8="新加算Ⅱ",V8="新加算Ⅴ(１)",V8="新加算Ⅴ(２)",V8="新加算Ⅴ(３)",V8="新加算Ⅴ(４)",V8="新加算Ⅴ(５)",V8="新加算Ⅴ(６)",V8="新加算Ⅴ(７)",V8="新加算Ⅴ(９)",V8="新加算Ⅴ(10)",V8="新加算Ⅴ(12)"),"○","")</f>
        <v/>
      </c>
      <c r="AY8" s="955" t="str">
        <f>IF(OR(V8="新加算Ⅰ",V8="新加算Ⅴ(１)",V8="新加算Ⅴ(２)",V8="新加算Ⅴ(５)",V8="新加算Ⅴ(７)",V8="新加算Ⅴ(10)"),"○","")</f>
        <v/>
      </c>
      <c r="AZ8" s="955" t="str">
        <f>IF(OR(V8="新加算Ⅰ",V8="新加算Ⅱ",V8="新加算Ⅴ(１)",V8="新加算Ⅴ(２)",V8="新加算Ⅴ(３)",V8="新加算Ⅴ(４)",V8="新加算Ⅴ(５)",V8="新加算Ⅴ(６)",V8="新加算Ⅴ(７)",V8="新加算Ⅴ(９)",V8="新加算Ⅴ(10)",V8="新加算Ⅴ(12)"),"○","")</f>
        <v/>
      </c>
      <c r="BA8" s="81"/>
      <c r="CE8" s="972" t="s">
        <v>2187</v>
      </c>
      <c r="CF8" s="972"/>
      <c r="CG8" s="972"/>
      <c r="CH8" s="972"/>
      <c r="CI8" s="959" t="str">
        <f>IF(AND(AP62=1,AL41=""),1,"")</f>
        <v/>
      </c>
      <c r="CJ8" s="960"/>
    </row>
    <row r="9" spans="1:88" ht="26.25" customHeight="1">
      <c r="B9" s="1080"/>
      <c r="C9" s="1081"/>
      <c r="D9" s="1081"/>
      <c r="E9" s="1081"/>
      <c r="F9" s="1082"/>
      <c r="G9" s="1083"/>
      <c r="H9" s="1084"/>
      <c r="I9" s="1084"/>
      <c r="J9" s="1084"/>
      <c r="K9" s="1085"/>
      <c r="L9" s="1086"/>
      <c r="M9" s="1087"/>
      <c r="N9" s="1087"/>
      <c r="O9" s="1087"/>
      <c r="P9" s="1088"/>
      <c r="Q9" s="1070" t="s">
        <v>2051</v>
      </c>
      <c r="R9" s="1071"/>
      <c r="S9" s="1071"/>
      <c r="T9" s="1008"/>
      <c r="U9" s="1009"/>
      <c r="V9" s="1175" t="str">
        <f>IFERROR(VLOOKUP(Y5,【参考】数式用!$A$5:$AB$37,MATCH(V8,【参考】数式用!$B$4:$AB$4,0)+1,FALSE),"")</f>
        <v/>
      </c>
      <c r="W9" s="1176"/>
      <c r="X9" s="1176"/>
      <c r="Y9" s="1176"/>
      <c r="Z9" s="1177"/>
      <c r="AA9" s="1156"/>
      <c r="AB9" s="1156"/>
      <c r="AC9" s="1156"/>
      <c r="AD9" s="1156"/>
      <c r="AE9" s="1156"/>
      <c r="AF9" s="1156"/>
      <c r="AG9" s="1156"/>
      <c r="AH9" s="1156"/>
      <c r="AI9" s="1156"/>
      <c r="AJ9" s="1156"/>
      <c r="AK9" s="1156"/>
      <c r="AL9" s="1156"/>
      <c r="AM9" s="1156"/>
      <c r="AN9" s="1156"/>
      <c r="AO9" s="1156"/>
      <c r="AP9" s="1157"/>
      <c r="AS9" s="80"/>
      <c r="AT9" s="956"/>
      <c r="AU9" s="956"/>
      <c r="AV9" s="956"/>
      <c r="AW9" s="956"/>
      <c r="AX9" s="956"/>
      <c r="AY9" s="956"/>
      <c r="AZ9" s="956"/>
      <c r="BA9" s="81"/>
      <c r="CE9" s="971" t="s">
        <v>2187</v>
      </c>
      <c r="CF9" s="971"/>
      <c r="CG9" s="971"/>
      <c r="CH9" s="971"/>
      <c r="CI9" s="959" t="str">
        <f>IF(OR(AH62=1,AP62=1),1,"")</f>
        <v/>
      </c>
      <c r="CJ9" s="960"/>
    </row>
    <row r="10" spans="1:88" ht="11.25" customHeight="1">
      <c r="B10" s="1089" t="str">
        <f>IFERROR(VLOOKUP(Y5,【参考】数式用!$A$5:$J$37,MATCH(B9,【参考】数式用!$B$4:$J$4,0)+1,0),"")</f>
        <v/>
      </c>
      <c r="C10" s="1090"/>
      <c r="D10" s="1090"/>
      <c r="E10" s="1090"/>
      <c r="F10" s="1091"/>
      <c r="G10" s="1089" t="str">
        <f>IFERROR(VLOOKUP(Y5,【参考】数式用!$A$5:$J$37,MATCH(G9,【参考】数式用!$B$4:$J$4,0)+1,0),"")</f>
        <v/>
      </c>
      <c r="H10" s="1090"/>
      <c r="I10" s="1090"/>
      <c r="J10" s="1090"/>
      <c r="K10" s="1091"/>
      <c r="L10" s="1095" t="str">
        <f>IFERROR(VLOOKUP(Y5,【参考】数式用!$A$5:$J$37,MATCH(L9,【参考】数式用!$B$4:$J$4,0)+1,0),"")</f>
        <v/>
      </c>
      <c r="M10" s="1096"/>
      <c r="N10" s="1096"/>
      <c r="O10" s="1096"/>
      <c r="P10" s="1097"/>
      <c r="Q10" s="1003">
        <f>SUM(B10,G10,L10)</f>
        <v>0</v>
      </c>
      <c r="R10" s="1004"/>
      <c r="S10" s="1004"/>
      <c r="T10" s="89"/>
      <c r="U10" s="89"/>
      <c r="V10" s="90" t="s">
        <v>2100</v>
      </c>
      <c r="W10" s="91"/>
      <c r="X10" s="91"/>
      <c r="Y10" s="91"/>
      <c r="Z10" s="91"/>
      <c r="AA10" s="92"/>
      <c r="AB10" s="92"/>
      <c r="AC10" s="92"/>
      <c r="AD10" s="92"/>
      <c r="AE10" s="92"/>
      <c r="AF10" s="92"/>
      <c r="AG10" s="92"/>
      <c r="AH10" s="92"/>
      <c r="AI10" s="92"/>
      <c r="AJ10" s="92"/>
      <c r="AK10" s="92"/>
      <c r="AL10" s="92"/>
      <c r="AM10" s="92"/>
      <c r="AN10" s="92"/>
      <c r="AO10" s="92"/>
      <c r="AP10" s="93"/>
      <c r="AS10" s="80"/>
      <c r="BA10" s="81"/>
      <c r="CE10" s="971" t="s">
        <v>2190</v>
      </c>
      <c r="CF10" s="971"/>
      <c r="CG10" s="971"/>
      <c r="CH10" s="971"/>
      <c r="CI10" s="959">
        <f>IF(OR(AH63=1,AP63=1),1,0)</f>
        <v>0</v>
      </c>
      <c r="CJ10" s="960"/>
    </row>
    <row r="11" spans="1:88" s="91" customFormat="1" ht="20.25" customHeight="1" thickBot="1">
      <c r="B11" s="1092"/>
      <c r="C11" s="1093"/>
      <c r="D11" s="1093"/>
      <c r="E11" s="1093"/>
      <c r="F11" s="1094"/>
      <c r="G11" s="1092"/>
      <c r="H11" s="1093"/>
      <c r="I11" s="1093"/>
      <c r="J11" s="1093"/>
      <c r="K11" s="1094"/>
      <c r="L11" s="1098"/>
      <c r="M11" s="1099"/>
      <c r="N11" s="1099"/>
      <c r="O11" s="1099"/>
      <c r="P11" s="1100"/>
      <c r="Q11" s="1003"/>
      <c r="R11" s="1004"/>
      <c r="S11" s="1004"/>
      <c r="T11" s="1010"/>
      <c r="U11" s="1009"/>
      <c r="V11" s="1065" t="str">
        <f>IFERROR(IF(VLOOKUP(AS1,【参考】数式用2!E6:L23,5,FALSE)="","",VLOOKUP(AS1,【参考】数式用2!E6:L23,5,FALSE)),"")</f>
        <v/>
      </c>
      <c r="W11" s="1065"/>
      <c r="X11" s="1065"/>
      <c r="Y11" s="1065"/>
      <c r="Z11" s="1065"/>
      <c r="AA11" s="1154" t="str">
        <f>IFERROR(VLOOKUP(AS1,【参考】数式用2!E6:L23,6,FALSE),"")</f>
        <v/>
      </c>
      <c r="AB11" s="1154"/>
      <c r="AC11" s="1154"/>
      <c r="AD11" s="1154"/>
      <c r="AE11" s="1154"/>
      <c r="AF11" s="1154"/>
      <c r="AG11" s="1154"/>
      <c r="AH11" s="1154"/>
      <c r="AI11" s="1154"/>
      <c r="AJ11" s="1154"/>
      <c r="AK11" s="1154"/>
      <c r="AL11" s="1154"/>
      <c r="AM11" s="1154"/>
      <c r="AN11" s="1154"/>
      <c r="AO11" s="1154"/>
      <c r="AP11" s="1155"/>
      <c r="AS11" s="94"/>
      <c r="AT11" s="955" t="str">
        <f>IF(L9="ベア加算","",IF(OR(V11="新加算Ⅰ",V11="新加算Ⅱ",V11="新加算Ⅲ",V11="新加算Ⅳ"),"○",""))</f>
        <v/>
      </c>
      <c r="AU11" s="95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5" t="str">
        <f>IF(OR(V11="新加算Ⅰ",V11="新加算Ⅱ",V11="新加算Ⅲ",V11="新加算Ⅴ(１)",V11="新加算Ⅴ(３)",V11="新加算Ⅴ(８)"),"○","")</f>
        <v/>
      </c>
      <c r="AX11" s="955" t="str">
        <f>IF(OR(V11="新加算Ⅰ",V11="新加算Ⅱ",V11="新加算Ⅴ(１)",V11="新加算Ⅴ(２)",V11="新加算Ⅴ(３)",V11="新加算Ⅴ(４)",V11="新加算Ⅴ(５)",V11="新加算Ⅴ(６)",V11="新加算Ⅴ(７)",V11="新加算Ⅴ(９)",V11="新加算Ⅴ(10)",V11="新加算Ⅴ(12)"),"○","")</f>
        <v/>
      </c>
      <c r="AY11" s="955" t="str">
        <f>IF(OR(V11="新加算Ⅰ",V11="新加算Ⅴ(１)",V11="新加算Ⅴ(２)",V11="新加算Ⅴ(５)",V11="新加算Ⅴ(７)",V11="新加算Ⅴ(10)"),"○","")</f>
        <v/>
      </c>
      <c r="AZ11" s="955" t="str">
        <f>IF(OR(V11="新加算Ⅰ",V11="新加算Ⅱ",V11="新加算Ⅴ(１)",V11="新加算Ⅴ(２)",V11="新加算Ⅴ(３)",V11="新加算Ⅴ(４)",V11="新加算Ⅴ(５)",V11="新加算Ⅴ(６)",V11="新加算Ⅴ(７)",V11="新加算Ⅴ(９)",V11="新加算Ⅴ(10)",V11="新加算Ⅴ(12)"),"○","")</f>
        <v/>
      </c>
      <c r="BA11" s="95"/>
    </row>
    <row r="12" spans="1:88" ht="25.5" customHeight="1" thickBot="1">
      <c r="A12" s="75"/>
      <c r="B12" s="113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5"/>
      <c r="D12" s="1135"/>
      <c r="E12" s="1135"/>
      <c r="F12" s="1135"/>
      <c r="G12" s="1135"/>
      <c r="H12" s="1135"/>
      <c r="I12" s="1135"/>
      <c r="J12" s="1135"/>
      <c r="K12" s="1135"/>
      <c r="L12" s="1135"/>
      <c r="M12" s="1135"/>
      <c r="N12" s="1135"/>
      <c r="O12" s="1135"/>
      <c r="P12" s="1135"/>
      <c r="Q12" s="1135"/>
      <c r="R12" s="1135"/>
      <c r="S12" s="1135"/>
      <c r="T12" s="1010"/>
      <c r="U12" s="1009"/>
      <c r="V12" s="1181" t="str">
        <f>IFERROR(VLOOKUP(Y5,【参考】数式用!$A$5:$AB$37,MATCH(V11,【参考】数式用!$B$4:$AB$4,0)+1,FALSE),"")</f>
        <v/>
      </c>
      <c r="W12" s="1181"/>
      <c r="X12" s="1181"/>
      <c r="Y12" s="1181"/>
      <c r="Z12" s="1181"/>
      <c r="AA12" s="1156"/>
      <c r="AB12" s="1156"/>
      <c r="AC12" s="1156"/>
      <c r="AD12" s="1156"/>
      <c r="AE12" s="1156"/>
      <c r="AF12" s="1156"/>
      <c r="AG12" s="1156"/>
      <c r="AH12" s="1156"/>
      <c r="AI12" s="1156"/>
      <c r="AJ12" s="1156"/>
      <c r="AK12" s="1156"/>
      <c r="AL12" s="1156"/>
      <c r="AM12" s="1156"/>
      <c r="AN12" s="1156"/>
      <c r="AO12" s="1156"/>
      <c r="AP12" s="1157"/>
      <c r="AS12" s="80"/>
      <c r="AT12" s="956"/>
      <c r="AU12" s="956"/>
      <c r="AV12" s="956"/>
      <c r="AW12" s="956"/>
      <c r="AX12" s="956"/>
      <c r="AY12" s="956"/>
      <c r="AZ12" s="956"/>
      <c r="BA12" s="81"/>
    </row>
    <row r="13" spans="1:88" ht="12" customHeight="1">
      <c r="A13" s="75"/>
      <c r="B13" s="1110" t="s">
        <v>2115</v>
      </c>
      <c r="C13" s="1111"/>
      <c r="D13" s="1111"/>
      <c r="E13" s="1111"/>
      <c r="F13" s="1111"/>
      <c r="G13" s="1111"/>
      <c r="H13" s="1111"/>
      <c r="I13" s="1111"/>
      <c r="J13" s="1111"/>
      <c r="K13" s="1111"/>
      <c r="L13" s="1111"/>
      <c r="M13" s="1111"/>
      <c r="N13" s="1111"/>
      <c r="O13" s="1111"/>
      <c r="P13" s="1111"/>
      <c r="Q13" s="1111"/>
      <c r="R13" s="1111"/>
      <c r="S13" s="1112"/>
      <c r="V13" s="90" t="s">
        <v>2101</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113"/>
      <c r="C14" s="1114"/>
      <c r="D14" s="1114"/>
      <c r="E14" s="1114"/>
      <c r="F14" s="1114"/>
      <c r="G14" s="1114"/>
      <c r="H14" s="1114"/>
      <c r="I14" s="1114"/>
      <c r="J14" s="1114"/>
      <c r="K14" s="1114"/>
      <c r="L14" s="1114"/>
      <c r="M14" s="1114"/>
      <c r="N14" s="1114"/>
      <c r="O14" s="1114"/>
      <c r="P14" s="1114"/>
      <c r="Q14" s="1114"/>
      <c r="R14" s="1114"/>
      <c r="S14" s="1115"/>
      <c r="U14" s="96"/>
      <c r="V14" s="1065" t="str">
        <f>IFERROR(IF(VLOOKUP(AS1,【参考】数式用2!E6:L23,7,FALSE)="","",VLOOKUP(AS1,【参考】数式用2!E6:L23,7,FALSE)),"")</f>
        <v/>
      </c>
      <c r="W14" s="1065"/>
      <c r="X14" s="1065"/>
      <c r="Y14" s="1065"/>
      <c r="Z14" s="1065"/>
      <c r="AA14" s="1158" t="str">
        <f>IFERROR(VLOOKUP(AS1,【参考】数式用2!E6:L23,8,FALSE),"")</f>
        <v/>
      </c>
      <c r="AB14" s="1154"/>
      <c r="AC14" s="1154"/>
      <c r="AD14" s="1154"/>
      <c r="AE14" s="1154"/>
      <c r="AF14" s="1154"/>
      <c r="AG14" s="1154"/>
      <c r="AH14" s="1154"/>
      <c r="AI14" s="1154"/>
      <c r="AJ14" s="1154"/>
      <c r="AK14" s="1154"/>
      <c r="AL14" s="1154"/>
      <c r="AM14" s="1154"/>
      <c r="AN14" s="1154"/>
      <c r="AO14" s="1154"/>
      <c r="AP14" s="1155"/>
      <c r="AS14" s="80"/>
      <c r="AT14" s="955" t="str">
        <f>IF(L9="ベア加算","",IF(OR(V14="新加算Ⅰ",V14="新加算Ⅱ",V14="新加算Ⅲ",V14="新加算Ⅳ"),"○",""))</f>
        <v/>
      </c>
      <c r="AU14" s="95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5" t="str">
        <f>IF(OR(V14="新加算Ⅰ",V14="新加算Ⅱ",V14="新加算Ⅲ",V14="新加算Ⅴ(１)",V14="新加算Ⅴ(３)",V14="新加算Ⅴ(８)"),"○","")</f>
        <v/>
      </c>
      <c r="AX14" s="955" t="str">
        <f>IF(OR(V14="新加算Ⅰ",V14="新加算Ⅱ",V14="新加算Ⅴ(１)",V14="新加算Ⅴ(２)",V14="新加算Ⅴ(３)",V14="新加算Ⅴ(４)",V14="新加算Ⅴ(５)",V14="新加算Ⅴ(６)",V14="新加算Ⅴ(７)",V14="新加算Ⅴ(９)",V14="新加算Ⅴ(10)",V14="新加算Ⅴ(12)"),"○","")</f>
        <v/>
      </c>
      <c r="AY14" s="955" t="str">
        <f>IF(OR(V14="新加算Ⅰ",V14="新加算Ⅴ(１)",V14="新加算Ⅴ(２)",V14="新加算Ⅴ(５)",V14="新加算Ⅴ(７)",V14="新加算Ⅴ(10)"),"○","")</f>
        <v/>
      </c>
      <c r="AZ14" s="955"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101" t="s">
        <v>2109</v>
      </c>
      <c r="C15" s="1102"/>
      <c r="D15" s="51">
        <v>6</v>
      </c>
      <c r="E15" s="97" t="s">
        <v>2110</v>
      </c>
      <c r="F15" s="51">
        <v>4</v>
      </c>
      <c r="G15" s="97" t="s">
        <v>2111</v>
      </c>
      <c r="H15" s="1103" t="s">
        <v>2112</v>
      </c>
      <c r="I15" s="1103"/>
      <c r="J15" s="1116"/>
      <c r="K15" s="51">
        <v>7</v>
      </c>
      <c r="L15" s="97" t="s">
        <v>2110</v>
      </c>
      <c r="M15" s="51">
        <v>3</v>
      </c>
      <c r="N15" s="97" t="s">
        <v>2111</v>
      </c>
      <c r="O15" s="97" t="s">
        <v>2113</v>
      </c>
      <c r="P15" s="98">
        <f>(K15*12+M15)-(D15*12+F15)+1</f>
        <v>12</v>
      </c>
      <c r="Q15" s="1103" t="s">
        <v>2114</v>
      </c>
      <c r="R15" s="1103"/>
      <c r="S15" s="99" t="s">
        <v>69</v>
      </c>
      <c r="U15" s="96"/>
      <c r="V15" s="1104" t="str">
        <f>IFERROR(VLOOKUP(Y5,【参考】数式用!$A$5:$AB$37,MATCH(V14,【参考】数式用!$B$4:$AB$4,0)+1,FALSE),"")</f>
        <v/>
      </c>
      <c r="W15" s="1105"/>
      <c r="X15" s="1105"/>
      <c r="Y15" s="1105"/>
      <c r="Z15" s="1106"/>
      <c r="AA15" s="1062"/>
      <c r="AB15" s="1063"/>
      <c r="AC15" s="1063"/>
      <c r="AD15" s="1063"/>
      <c r="AE15" s="1063"/>
      <c r="AF15" s="1063"/>
      <c r="AG15" s="1063"/>
      <c r="AH15" s="1063"/>
      <c r="AI15" s="1063"/>
      <c r="AJ15" s="1063"/>
      <c r="AK15" s="1063"/>
      <c r="AL15" s="1063"/>
      <c r="AM15" s="1063"/>
      <c r="AN15" s="1063"/>
      <c r="AO15" s="1063"/>
      <c r="AP15" s="1159"/>
      <c r="AS15" s="80"/>
      <c r="AT15" s="961"/>
      <c r="AU15" s="961"/>
      <c r="AV15" s="961"/>
      <c r="AW15" s="961"/>
      <c r="AX15" s="961"/>
      <c r="AY15" s="961"/>
      <c r="AZ15" s="961"/>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107"/>
      <c r="W16" s="1108"/>
      <c r="X16" s="1108"/>
      <c r="Y16" s="1108"/>
      <c r="Z16" s="1109"/>
      <c r="AA16" s="1160"/>
      <c r="AB16" s="1161"/>
      <c r="AC16" s="1161"/>
      <c r="AD16" s="1161"/>
      <c r="AE16" s="1161"/>
      <c r="AF16" s="1161"/>
      <c r="AG16" s="1161"/>
      <c r="AH16" s="1161"/>
      <c r="AI16" s="1161"/>
      <c r="AJ16" s="1161"/>
      <c r="AK16" s="1161"/>
      <c r="AL16" s="1161"/>
      <c r="AM16" s="1161"/>
      <c r="AN16" s="1161"/>
      <c r="AO16" s="1161"/>
      <c r="AP16" s="1162"/>
      <c r="AS16" s="80"/>
      <c r="AT16" s="956"/>
      <c r="AU16" s="956"/>
      <c r="AV16" s="956"/>
      <c r="AW16" s="956"/>
      <c r="AX16" s="956"/>
      <c r="AY16" s="956"/>
      <c r="AZ16" s="956"/>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19" t="s">
        <v>2062</v>
      </c>
      <c r="C18" s="1019"/>
      <c r="D18" s="1019"/>
      <c r="E18" s="1019"/>
      <c r="F18" s="1019"/>
      <c r="G18" s="1019"/>
      <c r="H18" s="1019"/>
      <c r="I18" s="1019"/>
      <c r="J18" s="1019"/>
      <c r="K18" s="1019"/>
      <c r="L18" s="1019"/>
      <c r="M18" s="1019"/>
      <c r="N18" s="1019"/>
      <c r="O18" s="1019"/>
      <c r="P18" s="1019"/>
      <c r="Q18" s="1019"/>
      <c r="R18" s="1019"/>
      <c r="S18" s="1019"/>
      <c r="AI18" s="110"/>
      <c r="AJ18" s="110"/>
      <c r="AK18" s="110"/>
      <c r="AL18" s="110"/>
      <c r="AM18" s="110"/>
      <c r="AN18" s="110"/>
      <c r="AO18" s="110"/>
      <c r="AP18" s="110"/>
      <c r="AQ18" s="110"/>
    </row>
    <row r="19" spans="2:60" ht="6" customHeight="1" thickBot="1">
      <c r="B19" s="1019"/>
      <c r="C19" s="1019"/>
      <c r="D19" s="1019"/>
      <c r="E19" s="1019"/>
      <c r="F19" s="1019"/>
      <c r="G19" s="1019"/>
      <c r="H19" s="1019"/>
      <c r="I19" s="1019"/>
      <c r="J19" s="1019"/>
      <c r="K19" s="1019"/>
      <c r="L19" s="1019"/>
      <c r="M19" s="1019"/>
      <c r="N19" s="1019"/>
      <c r="O19" s="1019"/>
      <c r="P19" s="1019"/>
      <c r="Q19" s="1019"/>
      <c r="R19" s="1019"/>
      <c r="S19" s="1019"/>
      <c r="AI19" s="110"/>
      <c r="AJ19" s="110"/>
      <c r="AK19" s="110"/>
      <c r="AL19" s="110"/>
      <c r="AM19" s="110"/>
      <c r="AN19" s="110"/>
      <c r="AO19" s="110"/>
      <c r="AP19" s="110"/>
      <c r="AQ19" s="110"/>
    </row>
    <row r="20" spans="2:60" ht="12.9" customHeight="1">
      <c r="B20" s="1056"/>
      <c r="C20" s="1056"/>
      <c r="D20" s="1056"/>
      <c r="E20" s="1056"/>
      <c r="F20" s="1056"/>
      <c r="G20" s="1056"/>
      <c r="H20" s="1056"/>
      <c r="I20" s="1056"/>
      <c r="J20" s="1056"/>
      <c r="K20" s="1056"/>
      <c r="L20" s="1056"/>
      <c r="M20" s="1056"/>
      <c r="N20" s="1056"/>
      <c r="O20" s="1056"/>
      <c r="P20" s="1056"/>
      <c r="Q20" s="1056"/>
      <c r="R20" s="1056"/>
      <c r="S20" s="1056"/>
      <c r="T20" s="111"/>
      <c r="U20" s="75"/>
      <c r="V20" s="954" t="s">
        <v>215</v>
      </c>
      <c r="W20" s="954"/>
      <c r="X20" s="954"/>
      <c r="Y20" s="954"/>
      <c r="Z20" s="954"/>
      <c r="AA20" s="88"/>
      <c r="AB20" s="88"/>
      <c r="AC20" s="954" t="str">
        <f>IF(F15=4,"R6.4～R6.5",IF(F15=5,"R6.5",""))</f>
        <v>R6.4～R6.5</v>
      </c>
      <c r="AD20" s="954"/>
      <c r="AE20" s="954"/>
      <c r="AF20" s="954"/>
      <c r="AG20" s="954"/>
      <c r="AH20" s="954"/>
      <c r="AI20" s="88"/>
      <c r="AJ20" s="88"/>
      <c r="AK20" s="954" t="str">
        <f>IF(OR(F15=4,F15=5),"R6.6","R"&amp;D15&amp;"."&amp;F15)&amp;"～R"&amp;K15&amp;"."&amp;M15</f>
        <v>R6.6～R7.3</v>
      </c>
      <c r="AL20" s="954"/>
      <c r="AM20" s="954"/>
      <c r="AN20" s="954"/>
      <c r="AO20" s="954"/>
      <c r="AP20" s="954"/>
      <c r="AS20" s="962" t="str">
        <f>IFERROR(VLOOKUP(AS1,【参考】数式用2!E6:S23,9,FALSE),"")</f>
        <v/>
      </c>
      <c r="AT20" s="963"/>
      <c r="AU20" s="963"/>
      <c r="AV20" s="963"/>
      <c r="AW20" s="963"/>
      <c r="AX20" s="963"/>
      <c r="AY20" s="963"/>
      <c r="AZ20" s="963"/>
      <c r="BA20" s="963"/>
      <c r="BB20" s="963"/>
      <c r="BC20" s="963"/>
      <c r="BD20" s="963"/>
      <c r="BE20" s="963"/>
      <c r="BF20" s="963"/>
      <c r="BG20" s="963"/>
      <c r="BH20" s="964"/>
    </row>
    <row r="21" spans="2:60" ht="17.100000000000001" customHeight="1">
      <c r="B21" s="1043" t="s">
        <v>2121</v>
      </c>
      <c r="C21" s="1044"/>
      <c r="D21" s="1044"/>
      <c r="E21" s="1044"/>
      <c r="F21" s="1045"/>
      <c r="G21" s="1037" t="s">
        <v>216</v>
      </c>
      <c r="H21" s="1038"/>
      <c r="I21" s="1038"/>
      <c r="J21" s="1038"/>
      <c r="K21" s="1038"/>
      <c r="L21" s="1038"/>
      <c r="M21" s="1038"/>
      <c r="N21" s="1038"/>
      <c r="O21" s="1038"/>
      <c r="P21" s="1038"/>
      <c r="Q21" s="1038"/>
      <c r="R21" s="1038"/>
      <c r="S21" s="1038"/>
      <c r="T21" s="1039"/>
      <c r="U21" s="112"/>
      <c r="V21" s="113" t="str">
        <f>IFERROR(IF(L9="ベア加算","✓",""),"")</f>
        <v/>
      </c>
      <c r="W21" s="981" t="s">
        <v>14</v>
      </c>
      <c r="X21" s="981"/>
      <c r="Y21" s="981"/>
      <c r="Z21" s="981"/>
      <c r="AA21" s="1008" t="s">
        <v>12</v>
      </c>
      <c r="AB21" s="1009"/>
      <c r="AC21" s="114"/>
      <c r="AD21" s="1036" t="s">
        <v>14</v>
      </c>
      <c r="AE21" s="1036"/>
      <c r="AF21" s="1036"/>
      <c r="AG21" s="1036"/>
      <c r="AH21" s="1036"/>
      <c r="AI21" s="1008" t="s">
        <v>12</v>
      </c>
      <c r="AJ21" s="1009"/>
      <c r="AK21" s="115"/>
      <c r="AL21" s="1036" t="s">
        <v>14</v>
      </c>
      <c r="AM21" s="1036"/>
      <c r="AN21" s="1036"/>
      <c r="AO21" s="1036"/>
      <c r="AP21" s="1036"/>
      <c r="AS21" s="965"/>
      <c r="AT21" s="966"/>
      <c r="AU21" s="966"/>
      <c r="AV21" s="966"/>
      <c r="AW21" s="966"/>
      <c r="AX21" s="966"/>
      <c r="AY21" s="966"/>
      <c r="AZ21" s="966"/>
      <c r="BA21" s="966"/>
      <c r="BB21" s="966"/>
      <c r="BC21" s="966"/>
      <c r="BD21" s="966"/>
      <c r="BE21" s="966"/>
      <c r="BF21" s="966"/>
      <c r="BG21" s="966"/>
      <c r="BH21" s="967"/>
    </row>
    <row r="22" spans="2:60" ht="17.100000000000001" customHeight="1" thickBot="1">
      <c r="B22" s="1046"/>
      <c r="C22" s="1047"/>
      <c r="D22" s="1047"/>
      <c r="E22" s="1047"/>
      <c r="F22" s="1048"/>
      <c r="G22" s="1040"/>
      <c r="H22" s="1041"/>
      <c r="I22" s="1041"/>
      <c r="J22" s="1041"/>
      <c r="K22" s="1041"/>
      <c r="L22" s="1041"/>
      <c r="M22" s="1041"/>
      <c r="N22" s="1041"/>
      <c r="O22" s="1041"/>
      <c r="P22" s="1041"/>
      <c r="Q22" s="1041"/>
      <c r="R22" s="1041"/>
      <c r="S22" s="1041"/>
      <c r="T22" s="1042"/>
      <c r="U22" s="112"/>
      <c r="V22" s="116" t="str">
        <f>IFERROR(IF(L9="ベア加算なし","✓",""),"")</f>
        <v/>
      </c>
      <c r="W22" s="989" t="s">
        <v>15</v>
      </c>
      <c r="X22" s="981"/>
      <c r="Y22" s="990"/>
      <c r="Z22" s="991"/>
      <c r="AA22" s="1008"/>
      <c r="AB22" s="1009"/>
      <c r="AC22" s="114"/>
      <c r="AD22" s="981" t="s">
        <v>15</v>
      </c>
      <c r="AE22" s="981"/>
      <c r="AF22" s="981"/>
      <c r="AG22" s="981"/>
      <c r="AH22" s="981"/>
      <c r="AI22" s="1008"/>
      <c r="AJ22" s="1009"/>
      <c r="AK22" s="115"/>
      <c r="AL22" s="981" t="s">
        <v>15</v>
      </c>
      <c r="AM22" s="981"/>
      <c r="AN22" s="981"/>
      <c r="AO22" s="981"/>
      <c r="AP22" s="981"/>
      <c r="AS22" s="968"/>
      <c r="AT22" s="969"/>
      <c r="AU22" s="969"/>
      <c r="AV22" s="969"/>
      <c r="AW22" s="969"/>
      <c r="AX22" s="969"/>
      <c r="AY22" s="969"/>
      <c r="AZ22" s="969"/>
      <c r="BA22" s="969"/>
      <c r="BB22" s="969"/>
      <c r="BC22" s="969"/>
      <c r="BD22" s="969"/>
      <c r="BE22" s="969"/>
      <c r="BF22" s="969"/>
      <c r="BG22" s="969"/>
      <c r="BH22" s="970"/>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043" t="s">
        <v>2067</v>
      </c>
      <c r="C24" s="1044"/>
      <c r="D24" s="1044"/>
      <c r="E24" s="1044"/>
      <c r="F24" s="1045"/>
      <c r="G24" s="1037" t="s">
        <v>2320</v>
      </c>
      <c r="H24" s="1038"/>
      <c r="I24" s="1038"/>
      <c r="J24" s="1038"/>
      <c r="K24" s="1038"/>
      <c r="L24" s="1038"/>
      <c r="M24" s="1038"/>
      <c r="N24" s="1038"/>
      <c r="O24" s="1038"/>
      <c r="P24" s="1038"/>
      <c r="Q24" s="1038"/>
      <c r="R24" s="1038"/>
      <c r="S24" s="1038"/>
      <c r="T24" s="1039"/>
      <c r="U24" s="112"/>
      <c r="V24" s="113" t="str">
        <f>IFERROR(IF(OR(B9="処遇加算Ⅰ",B9="処遇加算Ⅱ"),"✓",""),"")</f>
        <v/>
      </c>
      <c r="W24" s="1053" t="s">
        <v>2096</v>
      </c>
      <c r="X24" s="1054"/>
      <c r="Y24" s="1054"/>
      <c r="Z24" s="1055"/>
      <c r="AA24" s="1008" t="s">
        <v>12</v>
      </c>
      <c r="AB24" s="1009"/>
      <c r="AC24" s="114"/>
      <c r="AD24" s="1057" t="s">
        <v>14</v>
      </c>
      <c r="AE24" s="1057"/>
      <c r="AF24" s="1057"/>
      <c r="AG24" s="1057"/>
      <c r="AH24" s="1057"/>
      <c r="AI24" s="1008" t="s">
        <v>12</v>
      </c>
      <c r="AJ24" s="1009"/>
      <c r="AK24" s="114"/>
      <c r="AL24" s="1057" t="s">
        <v>14</v>
      </c>
      <c r="AM24" s="1057"/>
      <c r="AN24" s="1057"/>
      <c r="AO24" s="1057"/>
      <c r="AP24" s="1057"/>
      <c r="AS24" s="96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3"/>
      <c r="AU24" s="963"/>
      <c r="AV24" s="963"/>
      <c r="AW24" s="963"/>
      <c r="AX24" s="963"/>
      <c r="AY24" s="963"/>
      <c r="AZ24" s="963"/>
      <c r="BA24" s="963"/>
      <c r="BB24" s="963"/>
      <c r="BC24" s="963"/>
      <c r="BD24" s="963"/>
      <c r="BE24" s="963"/>
      <c r="BF24" s="963"/>
      <c r="BG24" s="963"/>
      <c r="BH24" s="964"/>
    </row>
    <row r="25" spans="2:60" ht="21">
      <c r="B25" s="1058"/>
      <c r="C25" s="1059"/>
      <c r="D25" s="1059"/>
      <c r="E25" s="1059"/>
      <c r="F25" s="1060"/>
      <c r="G25" s="1062"/>
      <c r="H25" s="1063"/>
      <c r="I25" s="1063"/>
      <c r="J25" s="1063"/>
      <c r="K25" s="1063"/>
      <c r="L25" s="1063"/>
      <c r="M25" s="1063"/>
      <c r="N25" s="1063"/>
      <c r="O25" s="1063"/>
      <c r="P25" s="1063"/>
      <c r="Q25" s="1063"/>
      <c r="R25" s="1063"/>
      <c r="S25" s="1063"/>
      <c r="T25" s="1064"/>
      <c r="U25" s="112"/>
      <c r="V25" s="113" t="str">
        <f>IFERROR(IF(B9="処遇加算Ⅲ","✓",""),"")</f>
        <v/>
      </c>
      <c r="W25" s="1053" t="s">
        <v>19</v>
      </c>
      <c r="X25" s="1054"/>
      <c r="Y25" s="1054"/>
      <c r="Z25" s="1055"/>
      <c r="AA25" s="1008"/>
      <c r="AB25" s="1009"/>
      <c r="AC25" s="114"/>
      <c r="AD25" s="982" t="s">
        <v>17</v>
      </c>
      <c r="AE25" s="982"/>
      <c r="AF25" s="982"/>
      <c r="AG25" s="982"/>
      <c r="AH25" s="982"/>
      <c r="AI25" s="1008"/>
      <c r="AJ25" s="1009"/>
      <c r="AK25" s="115"/>
      <c r="AL25" s="982" t="s">
        <v>17</v>
      </c>
      <c r="AM25" s="982"/>
      <c r="AN25" s="982"/>
      <c r="AO25" s="982"/>
      <c r="AP25" s="982"/>
      <c r="AS25" s="965"/>
      <c r="AT25" s="966"/>
      <c r="AU25" s="966"/>
      <c r="AV25" s="966"/>
      <c r="AW25" s="966"/>
      <c r="AX25" s="966"/>
      <c r="AY25" s="966"/>
      <c r="AZ25" s="966"/>
      <c r="BA25" s="966"/>
      <c r="BB25" s="966"/>
      <c r="BC25" s="966"/>
      <c r="BD25" s="966"/>
      <c r="BE25" s="966"/>
      <c r="BF25" s="966"/>
      <c r="BG25" s="966"/>
      <c r="BH25" s="967"/>
    </row>
    <row r="26" spans="2:60" ht="18" customHeight="1" thickBot="1">
      <c r="B26" s="1046"/>
      <c r="C26" s="1047"/>
      <c r="D26" s="1047"/>
      <c r="E26" s="1047"/>
      <c r="F26" s="1048"/>
      <c r="G26" s="1040"/>
      <c r="H26" s="1041"/>
      <c r="I26" s="1041"/>
      <c r="J26" s="1041"/>
      <c r="K26" s="1041"/>
      <c r="L26" s="1041"/>
      <c r="M26" s="1041"/>
      <c r="N26" s="1041"/>
      <c r="O26" s="1041"/>
      <c r="P26" s="1041"/>
      <c r="Q26" s="1041"/>
      <c r="R26" s="1041"/>
      <c r="S26" s="1041"/>
      <c r="T26" s="1042"/>
      <c r="U26" s="89"/>
      <c r="V26" s="113" t="str">
        <f>IFERROR(IF(B9="処遇加算なし","✓",""),"")</f>
        <v/>
      </c>
      <c r="W26" s="1053" t="s">
        <v>2097</v>
      </c>
      <c r="X26" s="1054"/>
      <c r="Y26" s="1054"/>
      <c r="Z26" s="1055"/>
      <c r="AA26" s="1008"/>
      <c r="AB26" s="1009"/>
      <c r="AC26" s="114"/>
      <c r="AD26" s="1057" t="s">
        <v>15</v>
      </c>
      <c r="AE26" s="1057"/>
      <c r="AF26" s="1057"/>
      <c r="AG26" s="1057"/>
      <c r="AH26" s="1057"/>
      <c r="AI26" s="1008"/>
      <c r="AJ26" s="1009"/>
      <c r="AK26" s="115"/>
      <c r="AL26" s="1057" t="s">
        <v>15</v>
      </c>
      <c r="AM26" s="1057"/>
      <c r="AN26" s="1057"/>
      <c r="AO26" s="1057"/>
      <c r="AP26" s="1057"/>
      <c r="AS26" s="968"/>
      <c r="AT26" s="969"/>
      <c r="AU26" s="969"/>
      <c r="AV26" s="969"/>
      <c r="AW26" s="969"/>
      <c r="AX26" s="969"/>
      <c r="AY26" s="969"/>
      <c r="AZ26" s="969"/>
      <c r="BA26" s="969"/>
      <c r="BB26" s="969"/>
      <c r="BC26" s="969"/>
      <c r="BD26" s="969"/>
      <c r="BE26" s="969"/>
      <c r="BF26" s="969"/>
      <c r="BG26" s="969"/>
      <c r="BH26" s="970"/>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043" t="s">
        <v>2068</v>
      </c>
      <c r="C28" s="1044"/>
      <c r="D28" s="1044"/>
      <c r="E28" s="1044"/>
      <c r="F28" s="1045"/>
      <c r="G28" s="1037" t="s">
        <v>2321</v>
      </c>
      <c r="H28" s="1038"/>
      <c r="I28" s="1038"/>
      <c r="J28" s="1038"/>
      <c r="K28" s="1038"/>
      <c r="L28" s="1038"/>
      <c r="M28" s="1038"/>
      <c r="N28" s="1038"/>
      <c r="O28" s="1038"/>
      <c r="P28" s="1038"/>
      <c r="Q28" s="1038"/>
      <c r="R28" s="1038"/>
      <c r="S28" s="1038"/>
      <c r="T28" s="1039"/>
      <c r="U28" s="112"/>
      <c r="V28" s="113" t="str">
        <f>IFERROR(IF(OR(B9="処遇加算Ⅰ",B9="処遇加算Ⅱ"),"✓",""),"")</f>
        <v/>
      </c>
      <c r="W28" s="1053" t="s">
        <v>2096</v>
      </c>
      <c r="X28" s="1054"/>
      <c r="Y28" s="1054"/>
      <c r="Z28" s="1055"/>
      <c r="AA28" s="1008" t="s">
        <v>12</v>
      </c>
      <c r="AB28" s="1009"/>
      <c r="AC28" s="114"/>
      <c r="AD28" s="1057" t="s">
        <v>14</v>
      </c>
      <c r="AE28" s="1057"/>
      <c r="AF28" s="1057"/>
      <c r="AG28" s="1057"/>
      <c r="AH28" s="1057"/>
      <c r="AI28" s="1008" t="s">
        <v>12</v>
      </c>
      <c r="AJ28" s="1009"/>
      <c r="AK28" s="114"/>
      <c r="AL28" s="1057" t="s">
        <v>14</v>
      </c>
      <c r="AM28" s="1057"/>
      <c r="AN28" s="1057"/>
      <c r="AO28" s="1057"/>
      <c r="AP28" s="1057"/>
      <c r="AS28" s="96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3"/>
      <c r="AU28" s="963"/>
      <c r="AV28" s="963"/>
      <c r="AW28" s="963"/>
      <c r="AX28" s="963"/>
      <c r="AY28" s="963"/>
      <c r="AZ28" s="963"/>
      <c r="BA28" s="963"/>
      <c r="BB28" s="963"/>
      <c r="BC28" s="963"/>
      <c r="BD28" s="963"/>
      <c r="BE28" s="963"/>
      <c r="BF28" s="963"/>
      <c r="BG28" s="963"/>
      <c r="BH28" s="964"/>
    </row>
    <row r="29" spans="2:60" ht="21" customHeight="1">
      <c r="B29" s="1058"/>
      <c r="C29" s="1059"/>
      <c r="D29" s="1059"/>
      <c r="E29" s="1059"/>
      <c r="F29" s="1060"/>
      <c r="G29" s="1062"/>
      <c r="H29" s="1063"/>
      <c r="I29" s="1063"/>
      <c r="J29" s="1063"/>
      <c r="K29" s="1063"/>
      <c r="L29" s="1063"/>
      <c r="M29" s="1063"/>
      <c r="N29" s="1063"/>
      <c r="O29" s="1063"/>
      <c r="P29" s="1063"/>
      <c r="Q29" s="1063"/>
      <c r="R29" s="1063"/>
      <c r="S29" s="1063"/>
      <c r="T29" s="1064"/>
      <c r="U29" s="112"/>
      <c r="V29" s="113" t="str">
        <f>IFERROR(IF(B9="処遇加算Ⅲ","✓",""),"")</f>
        <v/>
      </c>
      <c r="W29" s="1053" t="s">
        <v>19</v>
      </c>
      <c r="X29" s="1054"/>
      <c r="Y29" s="1054"/>
      <c r="Z29" s="1055"/>
      <c r="AA29" s="1008"/>
      <c r="AB29" s="1009"/>
      <c r="AC29" s="114"/>
      <c r="AD29" s="982" t="s">
        <v>17</v>
      </c>
      <c r="AE29" s="982"/>
      <c r="AF29" s="982"/>
      <c r="AG29" s="982"/>
      <c r="AH29" s="982"/>
      <c r="AI29" s="1008"/>
      <c r="AJ29" s="1009"/>
      <c r="AK29" s="115"/>
      <c r="AL29" s="982" t="s">
        <v>17</v>
      </c>
      <c r="AM29" s="982"/>
      <c r="AN29" s="982"/>
      <c r="AO29" s="982"/>
      <c r="AP29" s="982"/>
      <c r="AS29" s="965"/>
      <c r="AT29" s="966"/>
      <c r="AU29" s="966"/>
      <c r="AV29" s="966"/>
      <c r="AW29" s="966"/>
      <c r="AX29" s="966"/>
      <c r="AY29" s="966"/>
      <c r="AZ29" s="966"/>
      <c r="BA29" s="966"/>
      <c r="BB29" s="966"/>
      <c r="BC29" s="966"/>
      <c r="BD29" s="966"/>
      <c r="BE29" s="966"/>
      <c r="BF29" s="966"/>
      <c r="BG29" s="966"/>
      <c r="BH29" s="967"/>
    </row>
    <row r="30" spans="2:60" ht="18" customHeight="1" thickBot="1">
      <c r="B30" s="1046"/>
      <c r="C30" s="1047"/>
      <c r="D30" s="1047"/>
      <c r="E30" s="1047"/>
      <c r="F30" s="1048"/>
      <c r="G30" s="1040"/>
      <c r="H30" s="1041"/>
      <c r="I30" s="1041"/>
      <c r="J30" s="1041"/>
      <c r="K30" s="1041"/>
      <c r="L30" s="1041"/>
      <c r="M30" s="1041"/>
      <c r="N30" s="1041"/>
      <c r="O30" s="1041"/>
      <c r="P30" s="1041"/>
      <c r="Q30" s="1041"/>
      <c r="R30" s="1041"/>
      <c r="S30" s="1041"/>
      <c r="T30" s="1042"/>
      <c r="U30" s="89"/>
      <c r="V30" s="113" t="str">
        <f>IFERROR(IF(B9="処遇加算なし","✓",""),"")</f>
        <v/>
      </c>
      <c r="W30" s="1053" t="s">
        <v>2097</v>
      </c>
      <c r="X30" s="1054"/>
      <c r="Y30" s="1054"/>
      <c r="Z30" s="1055"/>
      <c r="AA30" s="1008"/>
      <c r="AB30" s="1009"/>
      <c r="AC30" s="114"/>
      <c r="AD30" s="1057" t="s">
        <v>15</v>
      </c>
      <c r="AE30" s="1057"/>
      <c r="AF30" s="1057"/>
      <c r="AG30" s="1057"/>
      <c r="AH30" s="1057"/>
      <c r="AI30" s="1008"/>
      <c r="AJ30" s="1009"/>
      <c r="AK30" s="115"/>
      <c r="AL30" s="1057" t="s">
        <v>15</v>
      </c>
      <c r="AM30" s="1057"/>
      <c r="AN30" s="1057"/>
      <c r="AO30" s="1057"/>
      <c r="AP30" s="1057"/>
      <c r="AS30" s="968"/>
      <c r="AT30" s="969"/>
      <c r="AU30" s="969"/>
      <c r="AV30" s="969"/>
      <c r="AW30" s="969"/>
      <c r="AX30" s="969"/>
      <c r="AY30" s="969"/>
      <c r="AZ30" s="969"/>
      <c r="BA30" s="969"/>
      <c r="BB30" s="969"/>
      <c r="BC30" s="969"/>
      <c r="BD30" s="969"/>
      <c r="BE30" s="969"/>
      <c r="BF30" s="969"/>
      <c r="BG30" s="969"/>
      <c r="BH30" s="970"/>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061" t="s">
        <v>2069</v>
      </c>
      <c r="C32" s="1061"/>
      <c r="D32" s="1061"/>
      <c r="E32" s="1061"/>
      <c r="F32" s="1061"/>
      <c r="G32" s="1037" t="s">
        <v>2322</v>
      </c>
      <c r="H32" s="1038"/>
      <c r="I32" s="1038"/>
      <c r="J32" s="1038"/>
      <c r="K32" s="1038"/>
      <c r="L32" s="1038"/>
      <c r="M32" s="1038"/>
      <c r="N32" s="1038"/>
      <c r="O32" s="1038"/>
      <c r="P32" s="1038"/>
      <c r="Q32" s="1038"/>
      <c r="R32" s="1038"/>
      <c r="S32" s="1038"/>
      <c r="T32" s="1039"/>
      <c r="U32" s="112"/>
      <c r="V32" s="113" t="str">
        <f>IFERROR(IF(B9="処遇加算Ⅰ","✓",""),"")</f>
        <v/>
      </c>
      <c r="W32" s="989" t="s">
        <v>14</v>
      </c>
      <c r="X32" s="990"/>
      <c r="Y32" s="990"/>
      <c r="Z32" s="991"/>
      <c r="AA32" s="1010" t="s">
        <v>12</v>
      </c>
      <c r="AB32" s="1009"/>
      <c r="AC32" s="114"/>
      <c r="AD32" s="1057" t="s">
        <v>14</v>
      </c>
      <c r="AE32" s="1057"/>
      <c r="AF32" s="1057"/>
      <c r="AG32" s="1057"/>
      <c r="AH32" s="1057"/>
      <c r="AI32" s="1010" t="s">
        <v>12</v>
      </c>
      <c r="AJ32" s="1009"/>
      <c r="AK32" s="114"/>
      <c r="AL32" s="1057" t="s">
        <v>14</v>
      </c>
      <c r="AM32" s="1057"/>
      <c r="AN32" s="1057"/>
      <c r="AO32" s="1057"/>
      <c r="AP32" s="1057"/>
      <c r="AS32" s="96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3"/>
      <c r="AU32" s="963"/>
      <c r="AV32" s="963"/>
      <c r="AW32" s="963"/>
      <c r="AX32" s="963"/>
      <c r="AY32" s="963"/>
      <c r="AZ32" s="963"/>
      <c r="BA32" s="963"/>
      <c r="BB32" s="963"/>
      <c r="BC32" s="963"/>
      <c r="BD32" s="963"/>
      <c r="BE32" s="963"/>
      <c r="BF32" s="963"/>
      <c r="BG32" s="963"/>
      <c r="BH32" s="964"/>
    </row>
    <row r="33" spans="2:82" ht="21" customHeight="1">
      <c r="B33" s="1061"/>
      <c r="C33" s="1061"/>
      <c r="D33" s="1061"/>
      <c r="E33" s="1061"/>
      <c r="F33" s="1061"/>
      <c r="G33" s="1062"/>
      <c r="H33" s="1063"/>
      <c r="I33" s="1063"/>
      <c r="J33" s="1063"/>
      <c r="K33" s="1063"/>
      <c r="L33" s="1063"/>
      <c r="M33" s="1063"/>
      <c r="N33" s="1063"/>
      <c r="O33" s="1063"/>
      <c r="P33" s="1063"/>
      <c r="Q33" s="1063"/>
      <c r="R33" s="1063"/>
      <c r="S33" s="1063"/>
      <c r="T33" s="1064"/>
      <c r="U33" s="112"/>
      <c r="V33" s="113" t="str">
        <f>IFERROR(IF(AND(B9&lt;&gt;"",B9&lt;&gt;"処遇加算Ⅰ"),"✓",""),"")</f>
        <v/>
      </c>
      <c r="W33" s="989" t="s">
        <v>15</v>
      </c>
      <c r="X33" s="990"/>
      <c r="Y33" s="990"/>
      <c r="Z33" s="991"/>
      <c r="AA33" s="1010"/>
      <c r="AB33" s="1009"/>
      <c r="AC33" s="114"/>
      <c r="AD33" s="1137" t="s">
        <v>17</v>
      </c>
      <c r="AE33" s="1137"/>
      <c r="AF33" s="1137"/>
      <c r="AG33" s="1137"/>
      <c r="AH33" s="1137"/>
      <c r="AI33" s="1010"/>
      <c r="AJ33" s="1009"/>
      <c r="AK33" s="121"/>
      <c r="AL33" s="982" t="s">
        <v>17</v>
      </c>
      <c r="AM33" s="982"/>
      <c r="AN33" s="982"/>
      <c r="AO33" s="982"/>
      <c r="AP33" s="982"/>
      <c r="AS33" s="965"/>
      <c r="AT33" s="966"/>
      <c r="AU33" s="966"/>
      <c r="AV33" s="966"/>
      <c r="AW33" s="966"/>
      <c r="AX33" s="966"/>
      <c r="AY33" s="966"/>
      <c r="AZ33" s="966"/>
      <c r="BA33" s="966"/>
      <c r="BB33" s="966"/>
      <c r="BC33" s="966"/>
      <c r="BD33" s="966"/>
      <c r="BE33" s="966"/>
      <c r="BF33" s="966"/>
      <c r="BG33" s="966"/>
      <c r="BH33" s="967"/>
    </row>
    <row r="34" spans="2:82" ht="18.75" customHeight="1" thickBot="1">
      <c r="B34" s="1061"/>
      <c r="C34" s="1061"/>
      <c r="D34" s="1061"/>
      <c r="E34" s="1061"/>
      <c r="F34" s="1061"/>
      <c r="G34" s="1040"/>
      <c r="H34" s="1041"/>
      <c r="I34" s="1041"/>
      <c r="J34" s="1041"/>
      <c r="K34" s="1041"/>
      <c r="L34" s="1041"/>
      <c r="M34" s="1041"/>
      <c r="N34" s="1041"/>
      <c r="O34" s="1041"/>
      <c r="P34" s="1041"/>
      <c r="Q34" s="1041"/>
      <c r="R34" s="1041"/>
      <c r="S34" s="1041"/>
      <c r="T34" s="1042"/>
      <c r="U34" s="89"/>
      <c r="V34" s="118"/>
      <c r="W34" s="93"/>
      <c r="X34" s="93"/>
      <c r="Y34" s="93"/>
      <c r="Z34" s="93"/>
      <c r="AA34" s="1010"/>
      <c r="AB34" s="1009"/>
      <c r="AC34" s="114"/>
      <c r="AD34" s="981" t="s">
        <v>15</v>
      </c>
      <c r="AE34" s="981"/>
      <c r="AF34" s="981"/>
      <c r="AG34" s="981"/>
      <c r="AH34" s="981"/>
      <c r="AI34" s="1010"/>
      <c r="AJ34" s="1009"/>
      <c r="AK34" s="114"/>
      <c r="AL34" s="981" t="s">
        <v>15</v>
      </c>
      <c r="AM34" s="981"/>
      <c r="AN34" s="981"/>
      <c r="AO34" s="981"/>
      <c r="AP34" s="981"/>
      <c r="AS34" s="968"/>
      <c r="AT34" s="969"/>
      <c r="AU34" s="969"/>
      <c r="AV34" s="969"/>
      <c r="AW34" s="969"/>
      <c r="AX34" s="969"/>
      <c r="AY34" s="969"/>
      <c r="AZ34" s="969"/>
      <c r="BA34" s="969"/>
      <c r="BB34" s="969"/>
      <c r="BC34" s="969"/>
      <c r="BD34" s="969"/>
      <c r="BE34" s="969"/>
      <c r="BF34" s="969"/>
      <c r="BG34" s="969"/>
      <c r="BH34" s="970"/>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061" t="s">
        <v>2070</v>
      </c>
      <c r="C36" s="1061"/>
      <c r="D36" s="1061"/>
      <c r="E36" s="1061"/>
      <c r="F36" s="1061"/>
      <c r="G36" s="1126" t="s">
        <v>2323</v>
      </c>
      <c r="H36" s="1127"/>
      <c r="I36" s="1127"/>
      <c r="J36" s="1127"/>
      <c r="K36" s="1127"/>
      <c r="L36" s="1127"/>
      <c r="M36" s="1127"/>
      <c r="N36" s="1127"/>
      <c r="O36" s="1127"/>
      <c r="P36" s="1127"/>
      <c r="Q36" s="1127"/>
      <c r="R36" s="1127"/>
      <c r="S36" s="1127"/>
      <c r="T36" s="1128"/>
      <c r="U36" s="112"/>
      <c r="V36" s="113" t="str">
        <f>IFERROR(IF(OR(G9="特定加算Ⅰ",G9="特定加算Ⅱ"),"✓",""),"")</f>
        <v/>
      </c>
      <c r="W36" s="989" t="s">
        <v>14</v>
      </c>
      <c r="X36" s="990"/>
      <c r="Y36" s="990"/>
      <c r="Z36" s="991"/>
      <c r="AA36" s="1008" t="s">
        <v>12</v>
      </c>
      <c r="AB36" s="1009"/>
      <c r="AC36" s="114"/>
      <c r="AD36" s="981" t="s">
        <v>14</v>
      </c>
      <c r="AE36" s="981"/>
      <c r="AF36" s="981"/>
      <c r="AG36" s="981"/>
      <c r="AH36" s="981"/>
      <c r="AI36" s="1008" t="s">
        <v>12</v>
      </c>
      <c r="AJ36" s="1009"/>
      <c r="AK36" s="114"/>
      <c r="AL36" s="981" t="s">
        <v>14</v>
      </c>
      <c r="AM36" s="981"/>
      <c r="AN36" s="981"/>
      <c r="AO36" s="981"/>
      <c r="AP36" s="981"/>
      <c r="AS36" s="96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3"/>
      <c r="AU36" s="963"/>
      <c r="AV36" s="963"/>
      <c r="AW36" s="963"/>
      <c r="AX36" s="963"/>
      <c r="AY36" s="963"/>
      <c r="AZ36" s="963"/>
      <c r="BA36" s="963"/>
      <c r="BB36" s="963"/>
      <c r="BC36" s="963"/>
      <c r="BD36" s="963"/>
      <c r="BE36" s="963"/>
      <c r="BF36" s="963"/>
      <c r="BG36" s="963"/>
      <c r="BH36" s="964"/>
    </row>
    <row r="37" spans="2:82" ht="21" customHeight="1">
      <c r="B37" s="1061"/>
      <c r="C37" s="1061"/>
      <c r="D37" s="1061"/>
      <c r="E37" s="1061"/>
      <c r="F37" s="1061"/>
      <c r="G37" s="1129"/>
      <c r="H37" s="1130"/>
      <c r="I37" s="1130"/>
      <c r="J37" s="1130"/>
      <c r="K37" s="1130"/>
      <c r="L37" s="1130"/>
      <c r="M37" s="1130"/>
      <c r="N37" s="1130"/>
      <c r="O37" s="1130"/>
      <c r="P37" s="1130"/>
      <c r="Q37" s="1130"/>
      <c r="R37" s="1130"/>
      <c r="S37" s="1130"/>
      <c r="T37" s="1131"/>
      <c r="U37" s="112"/>
      <c r="V37" s="113" t="str">
        <f>IFERROR(IF(G9="特定加算なし","✓",""),"")</f>
        <v/>
      </c>
      <c r="W37" s="989" t="s">
        <v>15</v>
      </c>
      <c r="X37" s="990"/>
      <c r="Y37" s="990"/>
      <c r="Z37" s="991"/>
      <c r="AA37" s="1008"/>
      <c r="AB37" s="1009"/>
      <c r="AC37" s="1138" t="s">
        <v>2175</v>
      </c>
      <c r="AD37" s="1139"/>
      <c r="AE37" s="1139"/>
      <c r="AF37" s="1139"/>
      <c r="AG37" s="1140"/>
      <c r="AH37" s="1141"/>
      <c r="AI37" s="1008"/>
      <c r="AJ37" s="1009"/>
      <c r="AK37" s="1138" t="s">
        <v>2175</v>
      </c>
      <c r="AL37" s="1139"/>
      <c r="AM37" s="1139"/>
      <c r="AN37" s="1139"/>
      <c r="AO37" s="1140"/>
      <c r="AP37" s="1141"/>
      <c r="AS37" s="965"/>
      <c r="AT37" s="966"/>
      <c r="AU37" s="966"/>
      <c r="AV37" s="966"/>
      <c r="AW37" s="966"/>
      <c r="AX37" s="966"/>
      <c r="AY37" s="966"/>
      <c r="AZ37" s="966"/>
      <c r="BA37" s="966"/>
      <c r="BB37" s="966"/>
      <c r="BC37" s="966"/>
      <c r="BD37" s="966"/>
      <c r="BE37" s="966"/>
      <c r="BF37" s="966"/>
      <c r="BG37" s="966"/>
      <c r="BH37" s="967"/>
    </row>
    <row r="38" spans="2:82" ht="17.100000000000001" customHeight="1" thickBot="1">
      <c r="B38" s="1061"/>
      <c r="C38" s="1061"/>
      <c r="D38" s="1061"/>
      <c r="E38" s="1061"/>
      <c r="F38" s="1061"/>
      <c r="G38" s="1132"/>
      <c r="H38" s="1133"/>
      <c r="I38" s="1133"/>
      <c r="J38" s="1133"/>
      <c r="K38" s="1133"/>
      <c r="L38" s="1133"/>
      <c r="M38" s="1133"/>
      <c r="N38" s="1133"/>
      <c r="O38" s="1133"/>
      <c r="P38" s="1133"/>
      <c r="Q38" s="1133"/>
      <c r="R38" s="1133"/>
      <c r="S38" s="1133"/>
      <c r="T38" s="1134"/>
      <c r="U38" s="112"/>
      <c r="Z38" s="124"/>
      <c r="AA38" s="1010"/>
      <c r="AB38" s="1009"/>
      <c r="AC38" s="114"/>
      <c r="AD38" s="981" t="s">
        <v>15</v>
      </c>
      <c r="AE38" s="981"/>
      <c r="AF38" s="981"/>
      <c r="AG38" s="981"/>
      <c r="AH38" s="981"/>
      <c r="AI38" s="1008"/>
      <c r="AJ38" s="1009"/>
      <c r="AK38" s="114"/>
      <c r="AL38" s="981" t="s">
        <v>15</v>
      </c>
      <c r="AM38" s="981"/>
      <c r="AN38" s="981"/>
      <c r="AO38" s="981"/>
      <c r="AP38" s="981"/>
      <c r="AS38" s="968"/>
      <c r="AT38" s="969"/>
      <c r="AU38" s="969"/>
      <c r="AV38" s="969"/>
      <c r="AW38" s="969"/>
      <c r="AX38" s="969"/>
      <c r="AY38" s="969"/>
      <c r="AZ38" s="969"/>
      <c r="BA38" s="969"/>
      <c r="BB38" s="969"/>
      <c r="BC38" s="969"/>
      <c r="BD38" s="969"/>
      <c r="BE38" s="969"/>
      <c r="BF38" s="969"/>
      <c r="BG38" s="969"/>
      <c r="BH38" s="970"/>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061" t="s">
        <v>2071</v>
      </c>
      <c r="C40" s="1061"/>
      <c r="D40" s="1061"/>
      <c r="E40" s="1061"/>
      <c r="F40" s="1061"/>
      <c r="G40" s="1037" t="str">
        <f>IFERROR(VLOOKUP(Y5,【参考】数式用!AQ5:AR37,2,0),"")</f>
        <v/>
      </c>
      <c r="H40" s="1038"/>
      <c r="I40" s="1038"/>
      <c r="J40" s="1038"/>
      <c r="K40" s="1038"/>
      <c r="L40" s="1038"/>
      <c r="M40" s="1038"/>
      <c r="N40" s="1038"/>
      <c r="O40" s="1038"/>
      <c r="P40" s="1038"/>
      <c r="Q40" s="1038"/>
      <c r="R40" s="1038"/>
      <c r="S40" s="1038"/>
      <c r="T40" s="1039"/>
      <c r="U40" s="89"/>
      <c r="V40" s="113" t="str">
        <f>IFERROR(IF(G9="特定加算Ⅰ","✓",""),"")</f>
        <v/>
      </c>
      <c r="W40" s="989" t="s">
        <v>14</v>
      </c>
      <c r="X40" s="990"/>
      <c r="Y40" s="990"/>
      <c r="Z40" s="991"/>
      <c r="AA40" s="1008" t="s">
        <v>12</v>
      </c>
      <c r="AB40" s="1009"/>
      <c r="AC40" s="114"/>
      <c r="AD40" s="981" t="s">
        <v>14</v>
      </c>
      <c r="AE40" s="981"/>
      <c r="AF40" s="981"/>
      <c r="AG40" s="981"/>
      <c r="AH40" s="981"/>
      <c r="AI40" s="1008" t="s">
        <v>12</v>
      </c>
      <c r="AJ40" s="1009"/>
      <c r="AK40" s="114"/>
      <c r="AL40" s="981" t="s">
        <v>14</v>
      </c>
      <c r="AM40" s="981"/>
      <c r="AN40" s="981"/>
      <c r="AO40" s="981"/>
      <c r="AP40" s="981"/>
      <c r="AS40" s="96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3"/>
      <c r="AU40" s="963"/>
      <c r="AV40" s="963"/>
      <c r="AW40" s="963"/>
      <c r="AX40" s="963"/>
      <c r="AY40" s="963"/>
      <c r="AZ40" s="963"/>
      <c r="BA40" s="963"/>
      <c r="BB40" s="963"/>
      <c r="BC40" s="963"/>
      <c r="BD40" s="963"/>
      <c r="BE40" s="963"/>
      <c r="BF40" s="963"/>
      <c r="BG40" s="963"/>
      <c r="BH40" s="964"/>
    </row>
    <row r="41" spans="2:82" ht="22.5" customHeight="1">
      <c r="B41" s="1061"/>
      <c r="C41" s="1061"/>
      <c r="D41" s="1061"/>
      <c r="E41" s="1061"/>
      <c r="F41" s="1061"/>
      <c r="G41" s="1062"/>
      <c r="H41" s="1063"/>
      <c r="I41" s="1063"/>
      <c r="J41" s="1063"/>
      <c r="K41" s="1063"/>
      <c r="L41" s="1063"/>
      <c r="M41" s="1063"/>
      <c r="N41" s="1063"/>
      <c r="O41" s="1063"/>
      <c r="P41" s="1063"/>
      <c r="Q41" s="1063"/>
      <c r="R41" s="1063"/>
      <c r="S41" s="1063"/>
      <c r="T41" s="1064"/>
      <c r="U41" s="89"/>
      <c r="V41" s="113" t="str">
        <f>IFERROR(IF(OR(G9="特定加算Ⅱ",G9="特定加算なし"),"✓",""),"")</f>
        <v/>
      </c>
      <c r="W41" s="989" t="s">
        <v>15</v>
      </c>
      <c r="X41" s="990"/>
      <c r="Y41" s="990"/>
      <c r="Z41" s="991"/>
      <c r="AA41" s="1008"/>
      <c r="AB41" s="1009"/>
      <c r="AC41" s="125" t="s">
        <v>82</v>
      </c>
      <c r="AD41" s="1033"/>
      <c r="AE41" s="1034"/>
      <c r="AF41" s="1034"/>
      <c r="AG41" s="1034"/>
      <c r="AH41" s="1035"/>
      <c r="AI41" s="1008"/>
      <c r="AJ41" s="1009"/>
      <c r="AK41" s="125" t="s">
        <v>82</v>
      </c>
      <c r="AL41" s="1033"/>
      <c r="AM41" s="1034"/>
      <c r="AN41" s="1034"/>
      <c r="AO41" s="1034"/>
      <c r="AP41" s="1035"/>
      <c r="AS41" s="965"/>
      <c r="AT41" s="966"/>
      <c r="AU41" s="966"/>
      <c r="AV41" s="966"/>
      <c r="AW41" s="966"/>
      <c r="AX41" s="966"/>
      <c r="AY41" s="966"/>
      <c r="AZ41" s="966"/>
      <c r="BA41" s="966"/>
      <c r="BB41" s="966"/>
      <c r="BC41" s="966"/>
      <c r="BD41" s="966"/>
      <c r="BE41" s="966"/>
      <c r="BF41" s="966"/>
      <c r="BG41" s="966"/>
      <c r="BH41" s="967"/>
    </row>
    <row r="42" spans="2:82" ht="17.100000000000001" customHeight="1" thickBot="1">
      <c r="B42" s="1061"/>
      <c r="C42" s="1061"/>
      <c r="D42" s="1061"/>
      <c r="E42" s="1061"/>
      <c r="F42" s="1061"/>
      <c r="G42" s="1040"/>
      <c r="H42" s="1041"/>
      <c r="I42" s="1041"/>
      <c r="J42" s="1041"/>
      <c r="K42" s="1041"/>
      <c r="L42" s="1041"/>
      <c r="M42" s="1041"/>
      <c r="N42" s="1041"/>
      <c r="O42" s="1041"/>
      <c r="P42" s="1041"/>
      <c r="Q42" s="1041"/>
      <c r="R42" s="1041"/>
      <c r="S42" s="1041"/>
      <c r="T42" s="1042"/>
      <c r="U42" s="89"/>
      <c r="V42" s="82"/>
      <c r="W42" s="126"/>
      <c r="X42" s="126"/>
      <c r="Y42" s="126"/>
      <c r="Z42" s="126"/>
      <c r="AA42" s="104"/>
      <c r="AB42" s="104"/>
      <c r="AC42" s="127"/>
      <c r="AD42" s="981" t="s">
        <v>15</v>
      </c>
      <c r="AE42" s="981"/>
      <c r="AF42" s="981"/>
      <c r="AG42" s="981"/>
      <c r="AH42" s="981"/>
      <c r="AI42" s="104"/>
      <c r="AJ42" s="104"/>
      <c r="AK42" s="127"/>
      <c r="AL42" s="981" t="s">
        <v>15</v>
      </c>
      <c r="AM42" s="981"/>
      <c r="AN42" s="981"/>
      <c r="AO42" s="981"/>
      <c r="AP42" s="981"/>
      <c r="AS42" s="968"/>
      <c r="AT42" s="969"/>
      <c r="AU42" s="969"/>
      <c r="AV42" s="969"/>
      <c r="AW42" s="969"/>
      <c r="AX42" s="969"/>
      <c r="AY42" s="969"/>
      <c r="AZ42" s="969"/>
      <c r="BA42" s="969"/>
      <c r="BB42" s="969"/>
      <c r="BC42" s="969"/>
      <c r="BD42" s="969"/>
      <c r="BE42" s="969"/>
      <c r="BF42" s="969"/>
      <c r="BG42" s="969"/>
      <c r="BH42" s="970"/>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061" t="s">
        <v>2072</v>
      </c>
      <c r="C44" s="1061"/>
      <c r="D44" s="1061"/>
      <c r="E44" s="1061"/>
      <c r="F44" s="1061"/>
      <c r="G44" s="1037" t="s">
        <v>2356</v>
      </c>
      <c r="H44" s="1038"/>
      <c r="I44" s="1038"/>
      <c r="J44" s="1038"/>
      <c r="K44" s="1038"/>
      <c r="L44" s="1038"/>
      <c r="M44" s="1038"/>
      <c r="N44" s="1038"/>
      <c r="O44" s="1038"/>
      <c r="P44" s="1038"/>
      <c r="Q44" s="1038"/>
      <c r="R44" s="1038"/>
      <c r="S44" s="1038"/>
      <c r="T44" s="1039"/>
      <c r="U44" s="112"/>
      <c r="V44" s="113" t="str">
        <f>IFERROR(IF(OR(G9="特定加算Ⅰ",G9="特定加算Ⅱ"),"✓",""),"")</f>
        <v/>
      </c>
      <c r="W44" s="989" t="s">
        <v>14</v>
      </c>
      <c r="X44" s="990"/>
      <c r="Y44" s="990"/>
      <c r="Z44" s="991"/>
      <c r="AA44" s="1008" t="s">
        <v>12</v>
      </c>
      <c r="AB44" s="1009"/>
      <c r="AC44" s="114"/>
      <c r="AD44" s="981" t="s">
        <v>14</v>
      </c>
      <c r="AE44" s="981"/>
      <c r="AF44" s="981"/>
      <c r="AG44" s="981"/>
      <c r="AH44" s="981"/>
      <c r="AI44" s="1008" t="s">
        <v>12</v>
      </c>
      <c r="AJ44" s="1009"/>
      <c r="AK44" s="114"/>
      <c r="AL44" s="981" t="s">
        <v>14</v>
      </c>
      <c r="AM44" s="981"/>
      <c r="AN44" s="981"/>
      <c r="AO44" s="981"/>
      <c r="AP44" s="981"/>
      <c r="AS44" s="962" t="str">
        <f>IFERROR(IF(AS63="○","！R5年度に満たしていた要件を満たさない計画になっている。",IF(OR(AH63=2,AP63=2),VLOOKUP(AS1,【参考】数式用2!E6:S23,15,FALSE),"")),"")</f>
        <v/>
      </c>
      <c r="AT44" s="963"/>
      <c r="AU44" s="963"/>
      <c r="AV44" s="963"/>
      <c r="AW44" s="963"/>
      <c r="AX44" s="963"/>
      <c r="AY44" s="963"/>
      <c r="AZ44" s="963"/>
      <c r="BA44" s="963"/>
      <c r="BB44" s="963"/>
      <c r="BC44" s="963"/>
      <c r="BD44" s="963"/>
      <c r="BE44" s="963"/>
      <c r="BF44" s="963"/>
      <c r="BG44" s="963"/>
      <c r="BH44" s="964"/>
    </row>
    <row r="45" spans="2:82" ht="17.100000000000001" customHeight="1" thickBot="1">
      <c r="B45" s="1061"/>
      <c r="C45" s="1061"/>
      <c r="D45" s="1061"/>
      <c r="E45" s="1061"/>
      <c r="F45" s="1061"/>
      <c r="G45" s="1040"/>
      <c r="H45" s="1041"/>
      <c r="I45" s="1041"/>
      <c r="J45" s="1041"/>
      <c r="K45" s="1041"/>
      <c r="L45" s="1041"/>
      <c r="M45" s="1041"/>
      <c r="N45" s="1041"/>
      <c r="O45" s="1041"/>
      <c r="P45" s="1041"/>
      <c r="Q45" s="1041"/>
      <c r="R45" s="1041"/>
      <c r="S45" s="1041"/>
      <c r="T45" s="1042"/>
      <c r="U45" s="112"/>
      <c r="V45" s="113" t="str">
        <f>IFERROR(IF(G9="特定加算なし","✓",""),"")</f>
        <v/>
      </c>
      <c r="W45" s="989" t="s">
        <v>15</v>
      </c>
      <c r="X45" s="990"/>
      <c r="Y45" s="990"/>
      <c r="Z45" s="991"/>
      <c r="AA45" s="1008"/>
      <c r="AB45" s="1009"/>
      <c r="AC45" s="114"/>
      <c r="AD45" s="981" t="s">
        <v>15</v>
      </c>
      <c r="AE45" s="981"/>
      <c r="AF45" s="981"/>
      <c r="AG45" s="981"/>
      <c r="AH45" s="981"/>
      <c r="AI45" s="1008"/>
      <c r="AJ45" s="1009"/>
      <c r="AK45" s="114"/>
      <c r="AL45" s="981" t="s">
        <v>15</v>
      </c>
      <c r="AM45" s="981"/>
      <c r="AN45" s="981"/>
      <c r="AO45" s="981"/>
      <c r="AP45" s="981"/>
      <c r="AS45" s="968"/>
      <c r="AT45" s="969"/>
      <c r="AU45" s="969"/>
      <c r="AV45" s="969"/>
      <c r="AW45" s="969"/>
      <c r="AX45" s="969"/>
      <c r="AY45" s="969"/>
      <c r="AZ45" s="969"/>
      <c r="BA45" s="969"/>
      <c r="BB45" s="969"/>
      <c r="BC45" s="969"/>
      <c r="BD45" s="969"/>
      <c r="BE45" s="969"/>
      <c r="BF45" s="969"/>
      <c r="BG45" s="969"/>
      <c r="BH45" s="970"/>
      <c r="BO45" s="129"/>
    </row>
    <row r="46" spans="2:82" ht="6.75" customHeight="1">
      <c r="AJ46" s="130"/>
      <c r="AK46" s="130"/>
      <c r="AL46" s="130"/>
      <c r="AM46" s="130"/>
      <c r="AN46" s="130"/>
      <c r="AO46" s="130"/>
      <c r="AP46" s="130"/>
    </row>
    <row r="47" spans="2:82" ht="21" customHeight="1">
      <c r="B47" s="1019" t="s">
        <v>2136</v>
      </c>
      <c r="C47" s="1019"/>
      <c r="D47" s="1019"/>
      <c r="E47" s="1019"/>
      <c r="F47" s="1019"/>
      <c r="G47" s="1019"/>
      <c r="H47" s="1019"/>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1019"/>
      <c r="AE47" s="1019"/>
      <c r="AF47" s="1019"/>
      <c r="AG47" s="1019"/>
      <c r="AH47" s="1019"/>
      <c r="AS47" s="131" t="s">
        <v>2105</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 customHeight="1" thickBot="1">
      <c r="B48" s="1077"/>
      <c r="C48" s="1078"/>
      <c r="D48" s="1078"/>
      <c r="E48" s="1078"/>
      <c r="F48" s="1079"/>
      <c r="G48" s="1015" t="str">
        <f>IF(F15=4,"R6.4～R6.5",IF(F15=5,"R6.5",""))</f>
        <v>R6.4～R6.5</v>
      </c>
      <c r="H48" s="1016"/>
      <c r="I48" s="1016"/>
      <c r="J48" s="1016"/>
      <c r="K48" s="1016"/>
      <c r="L48" s="1016"/>
      <c r="M48" s="1016"/>
      <c r="N48" s="1016"/>
      <c r="O48" s="1016"/>
      <c r="P48" s="1016"/>
      <c r="Q48" s="1016"/>
      <c r="R48" s="1016"/>
      <c r="S48" s="1016"/>
      <c r="T48" s="1016"/>
      <c r="U48" s="1016"/>
      <c r="V48" s="1016"/>
      <c r="W48" s="1016"/>
      <c r="X48" s="1016"/>
      <c r="Y48" s="1016"/>
      <c r="Z48" s="1017"/>
      <c r="AA48" s="1008" t="s">
        <v>12</v>
      </c>
      <c r="AB48" s="1009"/>
      <c r="AC48" s="1011" t="str">
        <f>IF(OR(F15=4,F15=5),"R6.6","R"&amp;D15&amp;"."&amp;F15)&amp;"～R"&amp;K15&amp;"."&amp;M15</f>
        <v>R6.6～R7.3</v>
      </c>
      <c r="AD48" s="1011"/>
      <c r="AE48" s="1011"/>
      <c r="AF48" s="1011"/>
      <c r="AG48" s="1011"/>
      <c r="AH48" s="1011"/>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IFERROR(IF(OR(L9="ベア加算",AP57=1),"ベア加算",IF(AP57=2,"ベア加算なし","")),"")</f>
        <v/>
      </c>
      <c r="BB48" s="985"/>
      <c r="BC48" s="985"/>
      <c r="BD48" s="985"/>
      <c r="BE48" s="1136" t="str">
        <f>AS48&amp;AW48&amp;BA48</f>
        <v>特定加算なし</v>
      </c>
      <c r="BF48" s="1136"/>
      <c r="BG48" s="1136"/>
      <c r="BH48" s="1136"/>
      <c r="BI48" s="1136"/>
      <c r="BJ48" s="1136"/>
      <c r="BK48" s="1136"/>
      <c r="BL48" s="1136"/>
      <c r="BM48" s="1136"/>
      <c r="BN48" s="1136"/>
      <c r="BO48" s="1136"/>
      <c r="BP48" s="1136"/>
      <c r="BQ48" s="132"/>
      <c r="BR48" s="132"/>
      <c r="BS48" s="132"/>
      <c r="BT48" s="132"/>
      <c r="BU48" s="132"/>
      <c r="BV48" s="132"/>
      <c r="BW48" s="132"/>
      <c r="BX48" s="132"/>
      <c r="BY48" s="132"/>
      <c r="BZ48" s="132"/>
      <c r="CD48" s="133"/>
    </row>
    <row r="49" spans="2:86" ht="18" customHeight="1">
      <c r="B49" s="1030" t="s">
        <v>2015</v>
      </c>
      <c r="C49" s="1031"/>
      <c r="D49" s="1031"/>
      <c r="E49" s="1031"/>
      <c r="F49" s="1032"/>
      <c r="G49" s="1012" t="str">
        <f>IFERROR(IF(AND(OR(AH58=1,AH58=2),OR(AH59=1,AH59=2),OR(AH60=1,AH60=2)),"処遇加算Ⅰ",IF(AND(OR(AH58=1,AH58=2),OR(AH59=1,AH59=2),OR(AH60=0,AH60=3)),"処遇加算Ⅱ",IF(OR(OR(AH58=1,AH58=2),OR(AH59=1,AH59=2)),"処遇加算Ⅲ",""))),"")</f>
        <v/>
      </c>
      <c r="H49" s="1013"/>
      <c r="I49" s="1013"/>
      <c r="J49" s="1013"/>
      <c r="K49" s="1014"/>
      <c r="L49" s="1027" t="str">
        <f>IFERROR(IF(G9="","",IF(AND(OR(AH61=1,AH61=2),AH62=1,AH63=1),"特定加算Ⅰ",IF(AND(OR(AH61=1,AH61=2),AH62=2,AH63=1),"特定加算Ⅱ",IF(OR(AH61=3,AH62=2,AH63=2),"特定加算なし","")))),"")</f>
        <v/>
      </c>
      <c r="M49" s="1028"/>
      <c r="N49" s="1028"/>
      <c r="O49" s="1028"/>
      <c r="P49" s="1029"/>
      <c r="Q49" s="1049" t="str">
        <f>IFERROR(IF(OR(L9="ベア加算",AND(L9="ベア加算なし",AH57=1)),"ベア加算",IF(AH57=2,"ベア加算なし","")),"")</f>
        <v/>
      </c>
      <c r="R49" s="1013"/>
      <c r="S49" s="1013"/>
      <c r="T49" s="1013"/>
      <c r="U49" s="1050"/>
      <c r="V49" s="1051" t="s">
        <v>10</v>
      </c>
      <c r="W49" s="1052"/>
      <c r="X49" s="1052"/>
      <c r="Y49" s="1052"/>
      <c r="Z49" s="1052"/>
      <c r="AA49" s="1010"/>
      <c r="AB49" s="1010"/>
      <c r="AC49" s="992" t="str">
        <f>IFERROR(VLOOKUP(BE48,【参考】数式用2!E6:F23,2,FALSE),"")</f>
        <v/>
      </c>
      <c r="AD49" s="993"/>
      <c r="AE49" s="993"/>
      <c r="AF49" s="993"/>
      <c r="AG49" s="993"/>
      <c r="AH49" s="994"/>
      <c r="AS49" s="131" t="s">
        <v>2045</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2049</v>
      </c>
      <c r="BO49" s="132"/>
      <c r="BP49" s="132"/>
      <c r="BQ49" s="132"/>
      <c r="BR49" s="132"/>
      <c r="BS49" s="132"/>
      <c r="BT49" s="132"/>
      <c r="BV49" s="131" t="s">
        <v>2052</v>
      </c>
      <c r="BW49" s="132"/>
      <c r="BX49" s="132"/>
      <c r="BY49" s="132"/>
      <c r="BZ49" s="132"/>
      <c r="CA49" s="132"/>
      <c r="CD49" s="133"/>
    </row>
    <row r="50" spans="2:86" ht="18" customHeight="1" thickBot="1">
      <c r="B50" s="1030" t="s">
        <v>2016</v>
      </c>
      <c r="C50" s="1031"/>
      <c r="D50" s="1031"/>
      <c r="E50" s="1031"/>
      <c r="F50" s="1032"/>
      <c r="G50" s="995" t="str">
        <f>IFERROR(VLOOKUP(Y5,【参考】数式用!$A$5:$J$37,MATCH(G49,【参考】数式用!$B$4:$J$4,0)+1,0),"")</f>
        <v/>
      </c>
      <c r="H50" s="996"/>
      <c r="I50" s="996"/>
      <c r="J50" s="996"/>
      <c r="K50" s="997"/>
      <c r="L50" s="998" t="str">
        <f>IFERROR(VLOOKUP(Y5,【参考】数式用!$A$5:$J$37,MATCH(L49,【参考】数式用!$B$4:$J$4,0)+1,0),"")</f>
        <v/>
      </c>
      <c r="M50" s="999"/>
      <c r="N50" s="999"/>
      <c r="O50" s="999"/>
      <c r="P50" s="1000"/>
      <c r="Q50" s="1001" t="str">
        <f>IFERROR(VLOOKUP(Y5,【参考】数式用!$A$5:$J$37,MATCH(Q49,【参考】数式用!$B$4:$J$4,0)+1,0),"")</f>
        <v/>
      </c>
      <c r="R50" s="996"/>
      <c r="S50" s="996"/>
      <c r="T50" s="996"/>
      <c r="U50" s="1002"/>
      <c r="V50" s="1003">
        <f>SUM(G50,L50,Q50)</f>
        <v>0</v>
      </c>
      <c r="W50" s="1004"/>
      <c r="X50" s="1004"/>
      <c r="Y50" s="1004"/>
      <c r="Z50" s="1004"/>
      <c r="AA50" s="1010"/>
      <c r="AB50" s="1010"/>
      <c r="AC50" s="1005" t="str">
        <f>IFERROR(VLOOKUP(Y5,【参考】数式用!$A$5:$AB$37,MATCH(AC49,【参考】数式用!$B$4:$AB$4,0)+1,FALSE),"")</f>
        <v/>
      </c>
      <c r="AD50" s="1006"/>
      <c r="AE50" s="1006"/>
      <c r="AF50" s="1006"/>
      <c r="AG50" s="1006"/>
      <c r="AH50" s="1007"/>
      <c r="AS50" s="984" t="s">
        <v>2046</v>
      </c>
      <c r="AT50" s="984"/>
      <c r="AU50" s="984"/>
      <c r="AV50" s="984"/>
      <c r="AW50" s="984" t="s">
        <v>2047</v>
      </c>
      <c r="AX50" s="984"/>
      <c r="AY50" s="984"/>
      <c r="AZ50" s="984"/>
      <c r="BA50" s="984" t="s">
        <v>13</v>
      </c>
      <c r="BB50" s="984"/>
      <c r="BC50" s="984"/>
      <c r="BD50" s="984"/>
      <c r="BE50" s="984" t="s">
        <v>2048</v>
      </c>
      <c r="BF50" s="984"/>
      <c r="BG50" s="984"/>
      <c r="BH50" s="984"/>
      <c r="BI50" s="984" t="s">
        <v>2051</v>
      </c>
      <c r="BJ50" s="984"/>
      <c r="BK50" s="984"/>
      <c r="BL50" s="984"/>
      <c r="BM50" s="132"/>
      <c r="BN50" s="984" t="s">
        <v>2050</v>
      </c>
      <c r="BO50" s="984"/>
      <c r="BP50" s="984"/>
      <c r="BQ50" s="984"/>
      <c r="BR50" s="984"/>
      <c r="BS50" s="984"/>
      <c r="BT50" s="132"/>
      <c r="BV50" s="973" t="s">
        <v>2053</v>
      </c>
      <c r="BW50" s="974"/>
      <c r="BX50" s="974"/>
      <c r="BY50" s="974"/>
      <c r="BZ50" s="974"/>
      <c r="CA50" s="975"/>
      <c r="CD50" s="133"/>
    </row>
    <row r="51" spans="2:86" ht="17.25" customHeight="1">
      <c r="B51" s="986" t="s">
        <v>2120</v>
      </c>
      <c r="C51" s="987"/>
      <c r="D51" s="987"/>
      <c r="E51" s="987"/>
      <c r="F51" s="988"/>
      <c r="G51" s="1018" t="str">
        <f>IFERROR(ROUNDDOWN(ROUND(AM5*G50,0),0)*H53,"")</f>
        <v/>
      </c>
      <c r="H51" s="1018"/>
      <c r="I51" s="1018"/>
      <c r="J51" s="1018"/>
      <c r="K51" s="52" t="s">
        <v>2116</v>
      </c>
      <c r="L51" s="1124" t="str">
        <f>IFERROR(ROUNDDOWN(ROUND(AM5*L50,0),0)*H53,"")</f>
        <v/>
      </c>
      <c r="M51" s="1125"/>
      <c r="N51" s="1125"/>
      <c r="O51" s="1125"/>
      <c r="P51" s="52" t="s">
        <v>2116</v>
      </c>
      <c r="Q51" s="1024" t="str">
        <f>IFERROR(ROUNDDOWN(ROUND(AM5*Q50,0),0)*H53,"")</f>
        <v/>
      </c>
      <c r="R51" s="1018"/>
      <c r="S51" s="1018"/>
      <c r="T51" s="1018"/>
      <c r="U51" s="53" t="s">
        <v>2116</v>
      </c>
      <c r="V51" s="1025">
        <f>IFERROR(SUM(G51,L51,Q51),"")</f>
        <v>0</v>
      </c>
      <c r="W51" s="1026"/>
      <c r="X51" s="1026"/>
      <c r="Y51" s="1026"/>
      <c r="Z51" s="54" t="s">
        <v>2116</v>
      </c>
      <c r="AB51" s="55"/>
      <c r="AC51" s="1024" t="str">
        <f>IFERROR(ROUNDDOWN(ROUND(AM5*AC50,0),0)*AD53,"")</f>
        <v/>
      </c>
      <c r="AD51" s="1018"/>
      <c r="AE51" s="1018"/>
      <c r="AF51" s="1018"/>
      <c r="AG51" s="1018"/>
      <c r="AH51" s="53" t="s">
        <v>2116</v>
      </c>
      <c r="AS51" s="983" t="str">
        <f>IFERROR(ROUNDDOWN(ROUND(AM5*(G50-B10),0),0)*H53,"")</f>
        <v/>
      </c>
      <c r="AT51" s="983"/>
      <c r="AU51" s="983"/>
      <c r="AV51" s="983"/>
      <c r="AW51" s="983" t="str">
        <f>IFERROR(ROUNDDOWN(ROUND(AM5*(L50-G10),0),0)*H53,"")</f>
        <v/>
      </c>
      <c r="AX51" s="983"/>
      <c r="AY51" s="983"/>
      <c r="AZ51" s="983"/>
      <c r="BA51" s="983" t="str">
        <f>IFERROR(ROUNDDOWN(ROUND(AM5*(Q50-L10),0),0)*H53,"")</f>
        <v/>
      </c>
      <c r="BB51" s="983"/>
      <c r="BC51" s="983"/>
      <c r="BD51" s="983"/>
      <c r="BE51" s="983" t="str">
        <f>IFERROR(ROUNDDOWN(ROUND(AM5*(AC50-Q10),0),0)*AD53,"")</f>
        <v/>
      </c>
      <c r="BF51" s="983"/>
      <c r="BG51" s="983"/>
      <c r="BH51" s="983"/>
      <c r="BI51" s="983">
        <f>SUM(AS51:BH51)</f>
        <v>0</v>
      </c>
      <c r="BJ51" s="983"/>
      <c r="BK51" s="983"/>
      <c r="BL51" s="983"/>
      <c r="BM51" s="132"/>
      <c r="BN51" s="983" t="str">
        <f>IFERROR(ROUNDDOWN(ROUNDDOWN(ROUND(AM5*(VLOOKUP(Y5,【参考】数式用!$A$5:$AB$37,14,FALSE)),0),0)*AD53*0.5,0),"")</f>
        <v/>
      </c>
      <c r="BO51" s="983"/>
      <c r="BP51" s="983"/>
      <c r="BQ51" s="983"/>
      <c r="BR51" s="983"/>
      <c r="BS51" s="983"/>
      <c r="BT51" s="132"/>
      <c r="BV51" s="976">
        <f>IF(AND(Q49="ベア加算なし",BA48="ベア加算"),ROUNDDOWN(ROUND(AM5*VLOOKUP(Y5,【参考】数式用!$A$5:$AB$37,9,FALSE),0),0)*AD53,0)</f>
        <v>0</v>
      </c>
      <c r="BW51" s="977"/>
      <c r="BX51" s="977"/>
      <c r="BY51" s="977"/>
      <c r="BZ51" s="977"/>
      <c r="CA51" s="978"/>
      <c r="CD51" s="133"/>
    </row>
    <row r="52" spans="2:86" ht="13.5" customHeight="1">
      <c r="B52" s="986"/>
      <c r="C52" s="987"/>
      <c r="D52" s="987"/>
      <c r="E52" s="987"/>
      <c r="F52" s="988"/>
      <c r="G52" s="1022" t="str">
        <f>IFERROR("("&amp;TEXT(G51/H53,"#,##0円")&amp;"/月)","")</f>
        <v/>
      </c>
      <c r="H52" s="1023"/>
      <c r="I52" s="1023"/>
      <c r="J52" s="1023"/>
      <c r="K52" s="1023"/>
      <c r="L52" s="1020" t="str">
        <f>IFERROR("("&amp;TEXT(L51/H53,"#,##0円")&amp;"/月)","")</f>
        <v/>
      </c>
      <c r="M52" s="1021"/>
      <c r="N52" s="1021"/>
      <c r="O52" s="1021"/>
      <c r="P52" s="1022"/>
      <c r="Q52" s="1023" t="str">
        <f>IFERROR("("&amp;TEXT(Q51/H53,"#,##0円")&amp;"/月)","")</f>
        <v/>
      </c>
      <c r="R52" s="1023"/>
      <c r="S52" s="1023"/>
      <c r="T52" s="1023"/>
      <c r="U52" s="1023"/>
      <c r="V52" s="1023" t="str">
        <f>IFERROR("("&amp;TEXT(V51/H53,"#,##0円")&amp;"/月)","")</f>
        <v>(0円/月)</v>
      </c>
      <c r="W52" s="1023"/>
      <c r="X52" s="1023"/>
      <c r="Y52" s="1023"/>
      <c r="Z52" s="1023"/>
      <c r="AB52" s="55"/>
      <c r="AC52" s="1020" t="str">
        <f>IFERROR("("&amp;TEXT(AC51/AD53,"#,##0円")&amp;"/月)","")</f>
        <v/>
      </c>
      <c r="AD52" s="1021"/>
      <c r="AE52" s="1021"/>
      <c r="AF52" s="1021"/>
      <c r="AG52" s="1021"/>
      <c r="AH52" s="1022"/>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177</v>
      </c>
      <c r="H53" s="138">
        <f>IF(F15=4,2,IF(F15=5,1,""))</f>
        <v>2</v>
      </c>
      <c r="I53" s="138" t="s">
        <v>2117</v>
      </c>
      <c r="J53" s="138"/>
      <c r="K53" s="138"/>
      <c r="L53" s="138"/>
      <c r="M53" s="138"/>
      <c r="N53" s="138"/>
      <c r="O53" s="138"/>
      <c r="P53" s="138"/>
      <c r="Q53" s="138"/>
      <c r="R53" s="138"/>
      <c r="S53" s="138"/>
      <c r="T53" s="138"/>
      <c r="U53" s="138"/>
      <c r="V53" s="138"/>
      <c r="W53" s="138"/>
      <c r="X53" s="138"/>
      <c r="Y53" s="138"/>
      <c r="Z53" s="138"/>
      <c r="AA53" s="138"/>
      <c r="AB53" s="138"/>
      <c r="AC53" s="137" t="s">
        <v>177</v>
      </c>
      <c r="AD53" s="138">
        <f>IF(F15=4,P15-2,IF(F15=5,P15-1,P15))</f>
        <v>10</v>
      </c>
      <c r="AE53" s="138" t="s">
        <v>2117</v>
      </c>
      <c r="AF53" s="138"/>
      <c r="AG53" s="138"/>
      <c r="AH53" s="138"/>
    </row>
    <row r="54" spans="2:86" ht="6" customHeight="1">
      <c r="BX54" s="139"/>
    </row>
    <row r="55" spans="2:86" ht="18" customHeight="1"/>
    <row r="56" spans="2:86" ht="23.25" customHeight="1">
      <c r="U56" s="1136" t="s">
        <v>215</v>
      </c>
      <c r="V56" s="1136"/>
      <c r="W56" s="1136"/>
      <c r="X56" s="1136"/>
      <c r="Y56" s="1136"/>
      <c r="Z56" s="1136"/>
      <c r="AA56" s="136"/>
      <c r="AB56" s="140"/>
      <c r="AC56" s="1136" t="str">
        <f>IF(F15=4,"R6.4～R6.5",IF(F15=5,"R6.5",""))</f>
        <v>R6.4～R6.5</v>
      </c>
      <c r="AD56" s="1136"/>
      <c r="AE56" s="1136"/>
      <c r="AF56" s="1136"/>
      <c r="AG56" s="1136"/>
      <c r="AH56" s="1136"/>
      <c r="AI56" s="141"/>
      <c r="AJ56" s="140"/>
      <c r="AK56" s="1136" t="str">
        <f>IF(OR(F15=4,F15=5),"R6.6","R"&amp;D15&amp;"."&amp;F15)&amp;"～R"&amp;K15&amp;"."&amp;M15</f>
        <v>R6.6～R7.3</v>
      </c>
      <c r="AL56" s="1136"/>
      <c r="AM56" s="1136"/>
      <c r="AN56" s="1136"/>
      <c r="AO56" s="1136"/>
      <c r="AP56" s="1136"/>
      <c r="AQ56" s="136"/>
      <c r="AR56" s="136"/>
      <c r="AS56" s="1142" t="s">
        <v>2202</v>
      </c>
      <c r="AT56" s="1142"/>
      <c r="AU56" s="1142"/>
      <c r="AV56" s="1142"/>
      <c r="AW56" s="1142" t="s">
        <v>2201</v>
      </c>
      <c r="AX56" s="1142"/>
      <c r="AY56" s="1142"/>
      <c r="AZ56" s="1142"/>
    </row>
    <row r="57" spans="2:86" ht="15.9" customHeight="1">
      <c r="U57" s="984" t="s">
        <v>2054</v>
      </c>
      <c r="V57" s="984"/>
      <c r="W57" s="984"/>
      <c r="X57" s="984"/>
      <c r="Y57" s="984"/>
      <c r="Z57" s="143" t="str">
        <f>IF(AND(B9&lt;&gt;"処遇加算なし",F15=4),IF(V21="✓",1,IF(V22="✓",2,"")),"")</f>
        <v/>
      </c>
      <c r="AA57" s="136"/>
      <c r="AB57" s="140"/>
      <c r="AC57" s="984" t="s">
        <v>2054</v>
      </c>
      <c r="AD57" s="984"/>
      <c r="AE57" s="984"/>
      <c r="AF57" s="984"/>
      <c r="AG57" s="984"/>
      <c r="AH57" s="414">
        <f>IF(AND(F15&lt;&gt;4,F15&lt;&gt;5),0,IF(AT8="○",1,0))</f>
        <v>0</v>
      </c>
      <c r="AI57" s="140"/>
      <c r="AJ57" s="140"/>
      <c r="AK57" s="984" t="s">
        <v>2054</v>
      </c>
      <c r="AL57" s="984"/>
      <c r="AM57" s="984"/>
      <c r="AN57" s="984"/>
      <c r="AO57" s="984"/>
      <c r="AP57" s="414">
        <f>IF(AT8="○",1,0)</f>
        <v>0</v>
      </c>
      <c r="AQ57" s="136"/>
      <c r="AR57" s="136"/>
      <c r="AS57" s="1150"/>
      <c r="AT57" s="1150"/>
      <c r="AU57" s="1150"/>
      <c r="AV57" s="1150"/>
      <c r="AW57" s="1143"/>
      <c r="AX57" s="1143"/>
      <c r="AY57" s="1143"/>
      <c r="AZ57" s="1143"/>
      <c r="BP57" s="142"/>
      <c r="BR57" s="142"/>
      <c r="BS57" s="142"/>
      <c r="BT57" s="142"/>
      <c r="BU57" s="142"/>
      <c r="BV57" s="142"/>
      <c r="BW57" s="142"/>
      <c r="BX57" s="142"/>
      <c r="BY57" s="142"/>
      <c r="BZ57" s="142"/>
      <c r="CA57" s="142"/>
      <c r="CB57" s="142"/>
      <c r="CC57" s="142"/>
      <c r="CD57" s="142"/>
      <c r="CE57" s="142"/>
      <c r="CF57" s="142"/>
      <c r="CH57" s="144"/>
    </row>
    <row r="58" spans="2:86" ht="15.9" customHeight="1">
      <c r="U58" s="1118" t="s">
        <v>2055</v>
      </c>
      <c r="V58" s="1118"/>
      <c r="W58" s="1118"/>
      <c r="X58" s="1118"/>
      <c r="Y58" s="1118"/>
      <c r="Z58" s="143" t="str">
        <f>IF(AND(B9&lt;&gt;"処遇加算なし",F15=4),IF(V24="✓",1,IF(V25="✓",2,IF(V26="✓",3,""))),"")</f>
        <v/>
      </c>
      <c r="AA58" s="136"/>
      <c r="AB58" s="140"/>
      <c r="AC58" s="1118" t="s">
        <v>2055</v>
      </c>
      <c r="AD58" s="1118"/>
      <c r="AE58" s="1118"/>
      <c r="AF58" s="1118"/>
      <c r="AG58" s="1118"/>
      <c r="AH58" s="414">
        <f>IF(AND(F15&lt;&gt;4,F15&lt;&gt;5),0,IF(AU8="○",1,3))</f>
        <v>3</v>
      </c>
      <c r="AI58" s="140"/>
      <c r="AJ58" s="140"/>
      <c r="AK58" s="1118" t="s">
        <v>2055</v>
      </c>
      <c r="AL58" s="1118"/>
      <c r="AM58" s="1118"/>
      <c r="AN58" s="1118"/>
      <c r="AO58" s="1118"/>
      <c r="AP58" s="414">
        <f>IF(AU8="○",1,3)</f>
        <v>3</v>
      </c>
      <c r="AQ58" s="136"/>
      <c r="AR58" s="136"/>
      <c r="AS58" s="984" t="str">
        <f>IF(OR(AND(Z58=1,AH58=3),AND(Z58=1,AP58=3),AND(Z58=2,AH58=3,AH59=3),AND(Z58=2,AP58=3,AP59=3)),"○","")</f>
        <v/>
      </c>
      <c r="AT58" s="984"/>
      <c r="AU58" s="984"/>
      <c r="AV58" s="984"/>
      <c r="AW58" s="984" t="str">
        <f>IF(OR(AND(Z58=1,AH58=2),AND(Z58=1,AP58=2),AND(Z58=2,AH58=2,AH59=2),AND(Z58=2,AP58=2,AP59=2)),"○","")</f>
        <v/>
      </c>
      <c r="AX58" s="984"/>
      <c r="AY58" s="984"/>
      <c r="AZ58" s="984"/>
      <c r="BP58" s="142"/>
      <c r="BR58" s="142"/>
      <c r="BS58" s="142"/>
      <c r="BT58" s="142"/>
      <c r="BU58" s="142"/>
      <c r="BV58" s="142"/>
      <c r="BW58" s="142"/>
      <c r="BX58" s="142"/>
      <c r="BY58" s="142"/>
      <c r="BZ58" s="142"/>
      <c r="CA58" s="142"/>
      <c r="CB58" s="142"/>
      <c r="CC58" s="142"/>
      <c r="CD58" s="142"/>
      <c r="CE58" s="142"/>
      <c r="CF58" s="142"/>
      <c r="CH58" s="144"/>
    </row>
    <row r="59" spans="2:86" ht="15.9" customHeight="1">
      <c r="U59" s="1118" t="s">
        <v>2056</v>
      </c>
      <c r="V59" s="1118"/>
      <c r="W59" s="1118"/>
      <c r="X59" s="1118"/>
      <c r="Y59" s="1118"/>
      <c r="Z59" s="143" t="str">
        <f>IF(AND(B9&lt;&gt;"処遇加算なし",F15=4),IF(V28="✓",1,IF(V29="✓",2,IF(V30="✓",3,""))),"")</f>
        <v/>
      </c>
      <c r="AA59" s="136"/>
      <c r="AB59" s="140"/>
      <c r="AC59" s="1118" t="s">
        <v>2056</v>
      </c>
      <c r="AD59" s="1118"/>
      <c r="AE59" s="1118"/>
      <c r="AF59" s="1118"/>
      <c r="AG59" s="1118"/>
      <c r="AH59" s="414">
        <f>IF(AND(F15&lt;&gt;4,F15&lt;&gt;5),0,IF(AV8="○",1,3))</f>
        <v>3</v>
      </c>
      <c r="AI59" s="140"/>
      <c r="AJ59" s="140"/>
      <c r="AK59" s="1118" t="s">
        <v>2056</v>
      </c>
      <c r="AL59" s="1118"/>
      <c r="AM59" s="1118"/>
      <c r="AN59" s="1118"/>
      <c r="AO59" s="1118"/>
      <c r="AP59" s="414">
        <f>IF(AV8="○",1,3)</f>
        <v>3</v>
      </c>
      <c r="AQ59" s="136"/>
      <c r="AR59" s="136"/>
      <c r="AS59" s="984" t="str">
        <f>IF(OR(AND(Z59=1,AH59=3),AND(Z59=1,AP59=3),AND(Z59=2,AH58=3,AH59=3),AND(Z59=2,AP58=3,AP59=3)),"○","")</f>
        <v/>
      </c>
      <c r="AT59" s="984"/>
      <c r="AU59" s="984"/>
      <c r="AV59" s="984"/>
      <c r="AW59" s="984" t="str">
        <f>IF(OR(AND(Z59=1,AH58=2),AND(Z59=1,AP58=2),AND(Z59=2,AH58=2,AH59=2),AND(Z59=2,AP58=2,AP59=2)),"○","")</f>
        <v/>
      </c>
      <c r="AX59" s="984"/>
      <c r="AY59" s="984"/>
      <c r="AZ59" s="984"/>
      <c r="BP59" s="142"/>
      <c r="BR59" s="142"/>
      <c r="BS59" s="142"/>
      <c r="BT59" s="142"/>
      <c r="BU59" s="142"/>
      <c r="BV59" s="142"/>
      <c r="BW59" s="142"/>
      <c r="BX59" s="142"/>
      <c r="BY59" s="142"/>
      <c r="BZ59" s="142"/>
      <c r="CA59" s="142"/>
      <c r="CB59" s="142"/>
      <c r="CC59" s="142"/>
      <c r="CD59" s="142"/>
      <c r="CE59" s="142"/>
      <c r="CF59" s="142"/>
      <c r="CH59" s="144"/>
    </row>
    <row r="60" spans="2:86" ht="15.9" customHeight="1">
      <c r="U60" s="1118" t="s">
        <v>2057</v>
      </c>
      <c r="V60" s="1118"/>
      <c r="W60" s="1118"/>
      <c r="X60" s="1118"/>
      <c r="Y60" s="1118"/>
      <c r="Z60" s="143" t="str">
        <f>IF(AND(B9&lt;&gt;"処遇加算なし",F15=4),IF(V32="✓",1,IF(V33="✓",2,"")),"")</f>
        <v/>
      </c>
      <c r="AA60" s="136"/>
      <c r="AB60" s="140"/>
      <c r="AC60" s="1118" t="s">
        <v>2057</v>
      </c>
      <c r="AD60" s="1118"/>
      <c r="AE60" s="1118"/>
      <c r="AF60" s="1118"/>
      <c r="AG60" s="1118"/>
      <c r="AH60" s="414">
        <f>IF(AND(F15&lt;&gt;4,F15&lt;&gt;5),0,IF(AW8="○",1,3))</f>
        <v>3</v>
      </c>
      <c r="AI60" s="140"/>
      <c r="AJ60" s="140"/>
      <c r="AK60" s="1118" t="s">
        <v>2057</v>
      </c>
      <c r="AL60" s="1118"/>
      <c r="AM60" s="1118"/>
      <c r="AN60" s="1118"/>
      <c r="AO60" s="1118"/>
      <c r="AP60" s="414">
        <f>IF(AW8="○",1,3)</f>
        <v>3</v>
      </c>
      <c r="AQ60" s="136"/>
      <c r="AR60" s="136"/>
      <c r="AS60" s="1144" t="str">
        <f>IF(OR(AND(Z60=1,AH60=3),AND(Z60=1,AP60=3)),"○","")</f>
        <v/>
      </c>
      <c r="AT60" s="1144"/>
      <c r="AU60" s="1144"/>
      <c r="AV60" s="1144"/>
      <c r="AW60" s="1144" t="str">
        <f>IF(OR(AND(Z60=1,AH60=2),AND(Z60=1,AP60=2)),"○","")</f>
        <v/>
      </c>
      <c r="AX60" s="1144"/>
      <c r="AY60" s="1144"/>
      <c r="AZ60" s="1144"/>
      <c r="BP60" s="142"/>
      <c r="BR60" s="142"/>
      <c r="BS60" s="142"/>
      <c r="BT60" s="142"/>
      <c r="BU60" s="142"/>
      <c r="BV60" s="142"/>
      <c r="BW60" s="142"/>
      <c r="BX60" s="142"/>
      <c r="BY60" s="142"/>
      <c r="BZ60" s="142"/>
      <c r="CA60" s="142"/>
      <c r="CB60" s="142"/>
      <c r="CC60" s="142"/>
      <c r="CD60" s="142"/>
      <c r="CE60" s="142"/>
      <c r="CF60" s="142"/>
      <c r="CH60" s="144"/>
    </row>
    <row r="61" spans="2:86" ht="15.9" customHeight="1">
      <c r="U61" s="1118" t="s">
        <v>2058</v>
      </c>
      <c r="V61" s="1118"/>
      <c r="W61" s="1118"/>
      <c r="X61" s="1118"/>
      <c r="Y61" s="1118"/>
      <c r="Z61" s="143" t="str">
        <f>IF(AND(B9&lt;&gt;"処遇加算なし",F15=4),IF(V36="✓",1,IF(V37="✓",2,"")),"")</f>
        <v/>
      </c>
      <c r="AA61" s="136"/>
      <c r="AB61" s="140"/>
      <c r="AC61" s="1118" t="s">
        <v>2058</v>
      </c>
      <c r="AD61" s="1118"/>
      <c r="AE61" s="1118"/>
      <c r="AF61" s="1118"/>
      <c r="AG61" s="1118"/>
      <c r="AH61" s="414">
        <f>IF(AND(F15&lt;&gt;4,F15&lt;&gt;5),0,IF(AX8="○",1,2))</f>
        <v>2</v>
      </c>
      <c r="AI61" s="140"/>
      <c r="AJ61" s="140"/>
      <c r="AK61" s="1118" t="s">
        <v>2058</v>
      </c>
      <c r="AL61" s="1118"/>
      <c r="AM61" s="1118"/>
      <c r="AN61" s="1118"/>
      <c r="AO61" s="1118"/>
      <c r="AP61" s="414">
        <f>IF(AX8="○",1,2)</f>
        <v>2</v>
      </c>
      <c r="AQ61" s="136"/>
      <c r="AR61" s="136"/>
      <c r="AS61" s="984" t="str">
        <f>IF(OR(AND(Z61=1,AH61=2),AND(Z61=1,AP61=2)),"○","")</f>
        <v/>
      </c>
      <c r="AT61" s="984"/>
      <c r="AU61" s="984"/>
      <c r="AV61" s="984"/>
      <c r="AW61" s="1145" t="str">
        <f>IF(OR((AD61-AL61)&lt;0,(AD61-AT61)&lt;0),"!","")</f>
        <v/>
      </c>
      <c r="AX61" s="1145"/>
      <c r="AY61" s="1145"/>
      <c r="AZ61" s="1145"/>
      <c r="BP61" s="142"/>
      <c r="BR61" s="142"/>
      <c r="BS61" s="142"/>
      <c r="BT61" s="142"/>
      <c r="BU61" s="142"/>
      <c r="BV61" s="142"/>
      <c r="BW61" s="142"/>
      <c r="BX61" s="142"/>
      <c r="BY61" s="142"/>
      <c r="BZ61" s="142"/>
      <c r="CA61" s="142"/>
      <c r="CB61" s="142"/>
      <c r="CC61" s="142"/>
      <c r="CD61" s="142"/>
      <c r="CE61" s="142"/>
      <c r="CF61" s="142"/>
      <c r="CH61" s="144"/>
    </row>
    <row r="62" spans="2:86" ht="15.9" customHeight="1">
      <c r="U62" s="1118" t="s">
        <v>2059</v>
      </c>
      <c r="V62" s="1118"/>
      <c r="W62" s="1118"/>
      <c r="X62" s="1118"/>
      <c r="Y62" s="1118"/>
      <c r="Z62" s="143" t="str">
        <f>IF(AND(B9&lt;&gt;"処遇加算なし",F15=4),IF(V40="✓",1,IF(V41="✓",2,"")),"")</f>
        <v/>
      </c>
      <c r="AA62" s="136"/>
      <c r="AB62" s="140"/>
      <c r="AC62" s="1118" t="s">
        <v>2059</v>
      </c>
      <c r="AD62" s="1118"/>
      <c r="AE62" s="1118"/>
      <c r="AF62" s="1118"/>
      <c r="AG62" s="1118"/>
      <c r="AH62" s="414">
        <f>IF(AND(F15&lt;&gt;4,F15&lt;&gt;5),0,IF(AY8="○",1,2))</f>
        <v>2</v>
      </c>
      <c r="AI62" s="140"/>
      <c r="AJ62" s="140"/>
      <c r="AK62" s="1118" t="s">
        <v>2059</v>
      </c>
      <c r="AL62" s="1118"/>
      <c r="AM62" s="1118"/>
      <c r="AN62" s="1118"/>
      <c r="AO62" s="1118"/>
      <c r="AP62" s="414">
        <f>IF(AY8="○",1,2)</f>
        <v>2</v>
      </c>
      <c r="AQ62" s="136"/>
      <c r="AR62" s="136"/>
      <c r="AS62" s="984" t="str">
        <f>IF(OR(AND(Z62=1,AH62=2),AND(Z62=1,AP62=2)),"○","")</f>
        <v/>
      </c>
      <c r="AT62" s="984"/>
      <c r="AU62" s="984"/>
      <c r="AV62" s="984"/>
      <c r="AW62" s="1145" t="str">
        <f>IF(OR((AD62-AL62)&lt;0,(AD62-AT62)&lt;0),"!","")</f>
        <v/>
      </c>
      <c r="AX62" s="1145"/>
      <c r="AY62" s="1145"/>
      <c r="AZ62" s="1145"/>
      <c r="BP62" s="142"/>
      <c r="BR62" s="142"/>
      <c r="BS62" s="142"/>
      <c r="BT62" s="142"/>
      <c r="BU62" s="142"/>
      <c r="BV62" s="142"/>
      <c r="BW62" s="142"/>
      <c r="BX62" s="142"/>
      <c r="BY62" s="142"/>
      <c r="BZ62" s="142"/>
      <c r="CA62" s="142"/>
      <c r="CB62" s="142"/>
      <c r="CC62" s="142"/>
      <c r="CD62" s="142"/>
      <c r="CE62" s="142"/>
      <c r="CF62" s="142"/>
      <c r="CH62" s="144"/>
    </row>
    <row r="63" spans="2:86" ht="15.9" customHeight="1">
      <c r="U63" s="984" t="s">
        <v>2060</v>
      </c>
      <c r="V63" s="984"/>
      <c r="W63" s="984"/>
      <c r="X63" s="984"/>
      <c r="Y63" s="984"/>
      <c r="Z63" s="143" t="str">
        <f>IF(AND(B9&lt;&gt;"処遇加算なし",F15=4),IF(V44="✓",1,IF(V45="✓",2,"")),"")</f>
        <v/>
      </c>
      <c r="AA63" s="136"/>
      <c r="AB63" s="140"/>
      <c r="AC63" s="984" t="s">
        <v>2060</v>
      </c>
      <c r="AD63" s="984"/>
      <c r="AE63" s="984"/>
      <c r="AF63" s="984"/>
      <c r="AG63" s="984"/>
      <c r="AH63" s="414">
        <f>IF(AND(F15&lt;&gt;4,F15&lt;&gt;5),0,IF(AZ8="○",1,2))</f>
        <v>2</v>
      </c>
      <c r="AI63" s="140"/>
      <c r="AJ63" s="140"/>
      <c r="AK63" s="984" t="s">
        <v>2060</v>
      </c>
      <c r="AL63" s="984"/>
      <c r="AM63" s="984"/>
      <c r="AN63" s="984"/>
      <c r="AO63" s="984"/>
      <c r="AP63" s="414">
        <f>IF(AZ8="○",1,2)</f>
        <v>2</v>
      </c>
      <c r="AQ63" s="136"/>
      <c r="AR63" s="136"/>
      <c r="AS63" s="984" t="str">
        <f>IF(OR(AND(Z63=1,AH63=2),AND(Z63=1,AP63=2)),"○","")</f>
        <v/>
      </c>
      <c r="AT63" s="984"/>
      <c r="AU63" s="984"/>
      <c r="AV63" s="984"/>
      <c r="AW63" s="1145" t="str">
        <f>IF(OR((AD63-AL63)&lt;0,(AD63-AT63)&lt;0),"!","")</f>
        <v/>
      </c>
      <c r="AX63" s="1145"/>
      <c r="AY63" s="1145"/>
      <c r="AZ63" s="1145"/>
      <c r="BP63" s="142"/>
      <c r="BR63" s="142"/>
      <c r="BS63" s="142"/>
      <c r="BT63" s="142"/>
      <c r="BU63" s="142"/>
      <c r="BV63" s="142"/>
      <c r="BW63" s="142"/>
      <c r="BX63" s="142"/>
      <c r="BY63" s="142"/>
      <c r="BZ63" s="142"/>
      <c r="CA63" s="142"/>
      <c r="CB63" s="142"/>
      <c r="CC63" s="142"/>
      <c r="CD63" s="142"/>
      <c r="CE63" s="142"/>
      <c r="CF63" s="142"/>
      <c r="CH63" s="144"/>
    </row>
    <row r="64" spans="2:86" ht="15.9" customHeight="1">
      <c r="BP64" s="93"/>
      <c r="BQ64" s="93"/>
      <c r="BR64" s="93"/>
      <c r="BS64" s="93"/>
      <c r="BT64" s="93"/>
      <c r="BU64" s="93"/>
      <c r="BV64" s="93"/>
      <c r="BW64" s="93"/>
      <c r="BX64" s="93"/>
      <c r="BY64" s="93"/>
      <c r="BZ64" s="93"/>
      <c r="CA64" s="93"/>
      <c r="CB64" s="93"/>
      <c r="CC64" s="93"/>
      <c r="CD64" s="93"/>
      <c r="CE64" s="93"/>
      <c r="CF64" s="93"/>
    </row>
    <row r="65" spans="20:71" ht="15.9" customHeight="1">
      <c r="BS65" s="93"/>
    </row>
    <row r="66" spans="20:71" ht="15.9" customHeight="1"/>
    <row r="67" spans="20:71" ht="15.9" customHeight="1">
      <c r="T67" s="68">
        <f>SUM(事業所個票９!BU51)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B8:S11 V7:Z16 AA8:AP9 AA11:AP12 AA14:AP16 V20:Z45">
    <cfRule type="expression" dxfId="57" priority="14">
      <formula>$F$15&lt;&gt;4</formula>
    </cfRule>
  </conditionalFormatting>
  <conditionalFormatting sqref="B12:S12">
    <cfRule type="expression" dxfId="56" priority="21">
      <formula>OR($B$9="",$G$9="",$L$9="")</formula>
    </cfRule>
  </conditionalFormatting>
  <conditionalFormatting sqref="B21:U22">
    <cfRule type="expression" dxfId="55" priority="26">
      <formula>$L$9="ベア加算"</formula>
    </cfRule>
  </conditionalFormatting>
  <conditionalFormatting sqref="G9:S9">
    <cfRule type="expression" dxfId="54" priority="12">
      <formula>$B$9="処遇加算なし"</formula>
    </cfRule>
  </conditionalFormatting>
  <conditionalFormatting sqref="G10:S11">
    <cfRule type="expression" dxfId="53" priority="11">
      <formula>$B$9="処遇加算なし"</formula>
    </cfRule>
  </conditionalFormatting>
  <conditionalFormatting sqref="P5">
    <cfRule type="expression" dxfId="52" priority="16">
      <formula>OR($Y$5="訪問型サービス（総合事業）",$Y$5="通所型サービス（総合事業）")</formula>
    </cfRule>
  </conditionalFormatting>
  <conditionalFormatting sqref="P15">
    <cfRule type="expression" dxfId="51" priority="15">
      <formula>OR($P$15&lt;1,$P$15&gt;12)</formula>
    </cfRule>
  </conditionalFormatting>
  <conditionalFormatting sqref="V7:Z16 AA8:AP9 AA11:AP12 AA14:AP16 V20:Z45">
    <cfRule type="expression" dxfId="50" priority="13">
      <formula>$B$9="処遇加算なし"</formula>
    </cfRule>
  </conditionalFormatting>
  <conditionalFormatting sqref="V10:AP12">
    <cfRule type="expression" dxfId="49" priority="20">
      <formula>$V$11=""</formula>
    </cfRule>
  </conditionalFormatting>
  <conditionalFormatting sqref="V13:AP16">
    <cfRule type="expression" dxfId="48" priority="19">
      <formula>$V$14=""</formula>
    </cfRule>
  </conditionalFormatting>
  <conditionalFormatting sqref="V21:AP22">
    <cfRule type="expression" dxfId="47" priority="25">
      <formula>$L$9="ベア加算"</formula>
    </cfRule>
  </conditionalFormatting>
  <conditionalFormatting sqref="AA21:AB45 AA48:AB50">
    <cfRule type="expression" dxfId="46" priority="29">
      <formula>AND($F$15&lt;&gt;4,$F$15&lt;&gt;5)</formula>
    </cfRule>
  </conditionalFormatting>
  <conditionalFormatting sqref="AC20:AH45">
    <cfRule type="expression" dxfId="45" priority="2">
      <formula>AND($F$15&lt;&gt;4,$F$15&lt;&gt;5)</formula>
    </cfRule>
  </conditionalFormatting>
  <conditionalFormatting sqref="AD24:AH24">
    <cfRule type="expression" dxfId="44" priority="10">
      <formula>AND($F$15&lt;&gt;4,$F$15&lt;&gt;5)</formula>
    </cfRule>
  </conditionalFormatting>
  <conditionalFormatting sqref="AD28:AH28">
    <cfRule type="expression" dxfId="43" priority="9">
      <formula>AND($F$15&lt;&gt;4,$F$15&lt;&gt;5)</formula>
    </cfRule>
  </conditionalFormatting>
  <conditionalFormatting sqref="AD32:AH32">
    <cfRule type="expression" dxfId="42" priority="8">
      <formula>AND($F$15&lt;&gt;4,$F$15&lt;&gt;5)</formula>
    </cfRule>
  </conditionalFormatting>
  <conditionalFormatting sqref="AD41:AH41">
    <cfRule type="expression" dxfId="41" priority="3">
      <formula>$AH$62=2</formula>
    </cfRule>
  </conditionalFormatting>
  <conditionalFormatting sqref="AG37:AH37">
    <cfRule type="expression" dxfId="4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39" priority="4">
      <formula>$AP$62=2</formula>
    </cfRule>
  </conditionalFormatting>
  <conditionalFormatting sqref="AO37:AP37">
    <cfRule type="expression" dxfId="3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37" priority="27">
      <formula>OR($AS$20="－",$AS$20="")</formula>
    </cfRule>
  </conditionalFormatting>
  <conditionalFormatting sqref="AS24:BH26">
    <cfRule type="expression" dxfId="36" priority="7">
      <formula>OR($AS$24="－",$AS$24="")</formula>
    </cfRule>
  </conditionalFormatting>
  <conditionalFormatting sqref="AS28:BH30">
    <cfRule type="expression" dxfId="35" priority="6">
      <formula>OR($AS$28="－",$AS$28="")</formula>
    </cfRule>
  </conditionalFormatting>
  <conditionalFormatting sqref="AS32:BH34">
    <cfRule type="expression" dxfId="34" priority="5">
      <formula>OR($AS$32="－",$AS$32="")</formula>
    </cfRule>
  </conditionalFormatting>
  <conditionalFormatting sqref="AS36:BH38">
    <cfRule type="expression" dxfId="33" priority="24">
      <formula>OR($AS$36="－",$AS$36="")</formula>
    </cfRule>
  </conditionalFormatting>
  <conditionalFormatting sqref="AS40:BH42">
    <cfRule type="expression" dxfId="32" priority="23">
      <formula>OR($AS$40="－",$AS$40="")</formula>
    </cfRule>
  </conditionalFormatting>
  <conditionalFormatting sqref="AS44:BH45">
    <cfRule type="expression" dxfId="31" priority="22">
      <formula>OR($AS$44="－",$AS$44="")</formula>
    </cfRule>
  </conditionalFormatting>
  <conditionalFormatting sqref="AT11:AZ12">
    <cfRule type="expression" dxfId="30" priority="17">
      <formula>$V$11=""</formula>
    </cfRule>
  </conditionalFormatting>
  <conditionalFormatting sqref="AT14:AZ16">
    <cfRule type="expression" dxfId="29" priority="18">
      <formula>$V$14=""</formula>
    </cfRule>
  </conditionalFormatting>
  <dataValidations count="8">
    <dataValidation type="list" allowBlank="1" showInputMessage="1" showErrorMessage="1" sqref="Y5:AD5" xr:uid="{2F33E8BE-3016-4381-A46B-A5CA723E756D}">
      <formula1>サービス名</formula1>
    </dataValidation>
    <dataValidation type="list" allowBlank="1" showInputMessage="1" showErrorMessage="1" sqref="M5:O5" xr:uid="{559BE069-5C60-45CC-A873-323B2FCA9606}">
      <formula1>INDIRECT(J5)</formula1>
    </dataValidation>
    <dataValidation type="list" allowBlank="1" showInputMessage="1" showErrorMessage="1" sqref="M15:M16" xr:uid="{738C8AAE-E3C3-4148-B1B2-1286DA18F192}">
      <formula1>"1,2,3,6,7,8,9,10,11,12"</formula1>
    </dataValidation>
    <dataValidation type="list" allowBlank="1" showInputMessage="1" showErrorMessage="1" sqref="K15:K16 D15:D16" xr:uid="{D25913DB-E75D-4E66-BB82-66A93F2C50A3}">
      <formula1>"6,7"</formula1>
    </dataValidation>
    <dataValidation type="textLength" operator="equal" allowBlank="1" showInputMessage="1" showErrorMessage="1" error="10桁の介護保険事業所番号を入力してください。_x000a_（桁数が異なるとエラーになります）" sqref="B5:F5" xr:uid="{23851A93-A706-409C-8765-48BB1A2EAC8C}">
      <formula1>10</formula1>
    </dataValidation>
    <dataValidation type="list" allowBlank="1" showInputMessage="1" showErrorMessage="1" sqref="AD41:AH41" xr:uid="{11AF15C9-4748-4B74-A7EC-04032A4CD823}">
      <formula1>INDIRECT(BF1)</formula1>
    </dataValidation>
    <dataValidation type="list" allowBlank="1" showInputMessage="1" showErrorMessage="1" sqref="AL41:AP41" xr:uid="{6A76D080-A2A2-43A8-8CA2-1695D397043D}">
      <formula1>INDIRECT(BF1)</formula1>
    </dataValidation>
    <dataValidation type="whole" operator="greaterThanOrEqual" allowBlank="1" showInputMessage="1" showErrorMessage="1" prompt="要件を満たす職員数を記入してください。" sqref="AG37:AH37 AO37:AP37" xr:uid="{049AEE97-8688-44F1-9CC1-6C6F02BEAA23}">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27</xdr:col>
                    <xdr:colOff>144780</xdr:colOff>
                    <xdr:row>20</xdr:row>
                    <xdr:rowOff>15240</xdr:rowOff>
                  </from>
                  <to>
                    <xdr:col>29</xdr:col>
                    <xdr:colOff>129540</xdr:colOff>
                    <xdr:row>21</xdr:row>
                    <xdr:rowOff>15240</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27</xdr:col>
                    <xdr:colOff>144780</xdr:colOff>
                    <xdr:row>21</xdr:row>
                    <xdr:rowOff>15240</xdr:rowOff>
                  </from>
                  <to>
                    <xdr:col>29</xdr:col>
                    <xdr:colOff>129540</xdr:colOff>
                    <xdr:row>22</xdr:row>
                    <xdr:rowOff>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27</xdr:col>
                    <xdr:colOff>129540</xdr:colOff>
                    <xdr:row>23</xdr:row>
                    <xdr:rowOff>15240</xdr:rowOff>
                  </from>
                  <to>
                    <xdr:col>29</xdr:col>
                    <xdr:colOff>114300</xdr:colOff>
                    <xdr:row>24</xdr:row>
                    <xdr:rowOff>0</xdr:rowOff>
                  </to>
                </anchor>
              </controlPr>
            </control>
          </mc:Choice>
        </mc:AlternateContent>
        <mc:AlternateContent xmlns:mc="http://schemas.openxmlformats.org/markup-compatibility/2006">
          <mc:Choice Requires="x14">
            <control shapeId="58372" r:id="rId7" name="Option Button 4">
              <controlPr defaultSize="0" autoFill="0" autoLine="0" autoPict="0">
                <anchor moveWithCells="1">
                  <from>
                    <xdr:col>27</xdr:col>
                    <xdr:colOff>129540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58373" r:id="rId8" name="Option Button 5">
              <controlPr defaultSize="0" autoFill="0" autoLine="0" autoPict="0">
                <anchor moveWithCells="1">
                  <from>
                    <xdr:col>27</xdr:col>
                    <xdr:colOff>129540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374" r:id="rId9" name="Option Button 6">
              <controlPr defaultSize="0" autoFill="0" autoLine="0" autoPict="0">
                <anchor moveWithCells="1">
                  <from>
                    <xdr:col>27</xdr:col>
                    <xdr:colOff>129540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58375" r:id="rId10" name="Option Button 7">
              <controlPr defaultSize="0" autoFill="0" autoLine="0" autoPict="0">
                <anchor moveWithCells="1">
                  <from>
                    <xdr:col>27</xdr:col>
                    <xdr:colOff>129540</xdr:colOff>
                    <xdr:row>28</xdr:row>
                    <xdr:rowOff>22860</xdr:rowOff>
                  </from>
                  <to>
                    <xdr:col>29</xdr:col>
                    <xdr:colOff>114300</xdr:colOff>
                    <xdr:row>28</xdr:row>
                    <xdr:rowOff>228600</xdr:rowOff>
                  </to>
                </anchor>
              </controlPr>
            </control>
          </mc:Choice>
        </mc:AlternateContent>
        <mc:AlternateContent xmlns:mc="http://schemas.openxmlformats.org/markup-compatibility/2006">
          <mc:Choice Requires="x14">
            <control shapeId="58376" r:id="rId11" name="Option Button 8">
              <controlPr defaultSize="0" autoFill="0" autoLine="0" autoPict="0">
                <anchor moveWithCells="1">
                  <from>
                    <xdr:col>27</xdr:col>
                    <xdr:colOff>129540</xdr:colOff>
                    <xdr:row>29</xdr:row>
                    <xdr:rowOff>7620</xdr:rowOff>
                  </from>
                  <to>
                    <xdr:col>29</xdr:col>
                    <xdr:colOff>114300</xdr:colOff>
                    <xdr:row>29</xdr:row>
                    <xdr:rowOff>205740</xdr:rowOff>
                  </to>
                </anchor>
              </controlPr>
            </control>
          </mc:Choice>
        </mc:AlternateContent>
        <mc:AlternateContent xmlns:mc="http://schemas.openxmlformats.org/markup-compatibility/2006">
          <mc:Choice Requires="x14">
            <control shapeId="5837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5837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58379" r:id="rId14" name="Option Button 11">
              <controlPr defaultSize="0" autoFill="0" autoLine="0" autoPict="0">
                <anchor moveWithCells="1">
                  <from>
                    <xdr:col>35</xdr:col>
                    <xdr:colOff>129540</xdr:colOff>
                    <xdr:row>43</xdr:row>
                    <xdr:rowOff>15240</xdr:rowOff>
                  </from>
                  <to>
                    <xdr:col>37</xdr:col>
                    <xdr:colOff>114300</xdr:colOff>
                    <xdr:row>43</xdr:row>
                    <xdr:rowOff>198120</xdr:rowOff>
                  </to>
                </anchor>
              </controlPr>
            </control>
          </mc:Choice>
        </mc:AlternateContent>
        <mc:AlternateContent xmlns:mc="http://schemas.openxmlformats.org/markup-compatibility/2006">
          <mc:Choice Requires="x14">
            <control shapeId="58380" r:id="rId15" name="Option Button 12">
              <controlPr defaultSize="0" autoFill="0" autoLine="0" autoPict="0">
                <anchor moveWithCells="1">
                  <from>
                    <xdr:col>35</xdr:col>
                    <xdr:colOff>129540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5838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5838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5838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58384"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58385" r:id="rId20" name="Option Button 17">
              <controlPr defaultSize="0" autoFill="0" autoLine="0" autoPict="0">
                <anchor moveWithCells="1">
                  <from>
                    <xdr:col>27</xdr:col>
                    <xdr:colOff>129540</xdr:colOff>
                    <xdr:row>31</xdr:row>
                    <xdr:rowOff>15240</xdr:rowOff>
                  </from>
                  <to>
                    <xdr:col>29</xdr:col>
                    <xdr:colOff>114300</xdr:colOff>
                    <xdr:row>32</xdr:row>
                    <xdr:rowOff>30480</xdr:rowOff>
                  </to>
                </anchor>
              </controlPr>
            </control>
          </mc:Choice>
        </mc:AlternateContent>
        <mc:AlternateContent xmlns:mc="http://schemas.openxmlformats.org/markup-compatibility/2006">
          <mc:Choice Requires="x14">
            <control shapeId="58386" r:id="rId21" name="Option Button 18">
              <controlPr defaultSize="0" autoFill="0" autoLine="0" autoPict="0">
                <anchor moveWithCells="1">
                  <from>
                    <xdr:col>27</xdr:col>
                    <xdr:colOff>129540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58387" r:id="rId22" name="Option Button 19">
              <controlPr defaultSize="0" autoFill="0" autoLine="0" autoPict="0">
                <anchor moveWithCells="1">
                  <from>
                    <xdr:col>27</xdr:col>
                    <xdr:colOff>129540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5838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58389"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5839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58391"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58392"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5839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8394"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5839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5839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5839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58398" r:id="rId33" name="Option Button 30">
              <controlPr defaultSize="0" autoFill="0" autoLine="0" autoPict="0">
                <anchor moveWithCells="1">
                  <from>
                    <xdr:col>35</xdr:col>
                    <xdr:colOff>137160</xdr:colOff>
                    <xdr:row>39</xdr:row>
                    <xdr:rowOff>0</xdr:rowOff>
                  </from>
                  <to>
                    <xdr:col>37</xdr:col>
                    <xdr:colOff>30480</xdr:colOff>
                    <xdr:row>40</xdr:row>
                    <xdr:rowOff>0</xdr:rowOff>
                  </to>
                </anchor>
              </controlPr>
            </control>
          </mc:Choice>
        </mc:AlternateContent>
        <mc:AlternateContent xmlns:mc="http://schemas.openxmlformats.org/markup-compatibility/2006">
          <mc:Choice Requires="x14">
            <control shapeId="58399" r:id="rId34" name="Option Button 31">
              <controlPr defaultSize="0" autoFill="0" autoLine="0" autoPict="0">
                <anchor moveWithCells="1">
                  <from>
                    <xdr:col>35</xdr:col>
                    <xdr:colOff>129540</xdr:colOff>
                    <xdr:row>40</xdr:row>
                    <xdr:rowOff>281940</xdr:rowOff>
                  </from>
                  <to>
                    <xdr:col>37</xdr:col>
                    <xdr:colOff>30480</xdr:colOff>
                    <xdr:row>41</xdr:row>
                    <xdr:rowOff>198120</xdr:rowOff>
                  </to>
                </anchor>
              </controlPr>
            </control>
          </mc:Choice>
        </mc:AlternateContent>
        <mc:AlternateContent xmlns:mc="http://schemas.openxmlformats.org/markup-compatibility/2006">
          <mc:Choice Requires="x14">
            <control shapeId="58400" r:id="rId35" name="Option Button 32">
              <controlPr defaultSize="0" autoFill="0" autoLine="0" autoPict="0">
                <anchor moveWithCells="1" sizeWithCells="1">
                  <from>
                    <xdr:col>35</xdr:col>
                    <xdr:colOff>129540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58401" r:id="rId36" name="Option Button 33">
              <controlPr defaultSize="0" autoFill="0" autoLine="0" autoPict="0">
                <anchor moveWithCells="1" sizeWithCells="1">
                  <from>
                    <xdr:col>35</xdr:col>
                    <xdr:colOff>129540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58402" r:id="rId37" name="Option Button 34">
              <controlPr defaultSize="0" autoFill="0" autoLine="0" autoPict="0">
                <anchor moveWithCells="1" sizeWithCells="1">
                  <from>
                    <xdr:col>35</xdr:col>
                    <xdr:colOff>129540</xdr:colOff>
                    <xdr:row>27</xdr:row>
                    <xdr:rowOff>15240</xdr:rowOff>
                  </from>
                  <to>
                    <xdr:col>37</xdr:col>
                    <xdr:colOff>114300</xdr:colOff>
                    <xdr:row>27</xdr:row>
                    <xdr:rowOff>220980</xdr:rowOff>
                  </to>
                </anchor>
              </controlPr>
            </control>
          </mc:Choice>
        </mc:AlternateContent>
        <mc:AlternateContent xmlns:mc="http://schemas.openxmlformats.org/markup-compatibility/2006">
          <mc:Choice Requires="x14">
            <control shapeId="58403" r:id="rId38" name="Option Button 35">
              <controlPr defaultSize="0" autoFill="0" autoLine="0" autoPict="0">
                <anchor moveWithCells="1" sizeWithCells="1">
                  <from>
                    <xdr:col>35</xdr:col>
                    <xdr:colOff>129540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58404" r:id="rId39" name="Option Button 36">
              <controlPr defaultSize="0" autoFill="0" autoLine="0" autoPict="0">
                <anchor moveWithCells="1" sizeWithCells="1">
                  <from>
                    <xdr:col>35</xdr:col>
                    <xdr:colOff>129540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58405" r:id="rId40" name="Option Button 37">
              <controlPr defaultSize="0" autoFill="0" autoLine="0" autoPict="0">
                <anchor moveWithCells="1" sizeWithCells="1">
                  <from>
                    <xdr:col>27</xdr:col>
                    <xdr:colOff>137160</xdr:colOff>
                    <xdr:row>34</xdr:row>
                    <xdr:rowOff>129540</xdr:rowOff>
                  </from>
                  <to>
                    <xdr:col>29</xdr:col>
                    <xdr:colOff>30480</xdr:colOff>
                    <xdr:row>36</xdr:row>
                    <xdr:rowOff>22860</xdr:rowOff>
                  </to>
                </anchor>
              </controlPr>
            </control>
          </mc:Choice>
        </mc:AlternateContent>
        <mc:AlternateContent xmlns:mc="http://schemas.openxmlformats.org/markup-compatibility/2006">
          <mc:Choice Requires="x14">
            <control shapeId="58406" r:id="rId41" name="Option Button 38">
              <controlPr defaultSize="0" autoFill="0" autoLine="0" autoPict="0">
                <anchor moveWithCells="1" sizeWithCells="1">
                  <from>
                    <xdr:col>27</xdr:col>
                    <xdr:colOff>137160</xdr:colOff>
                    <xdr:row>36</xdr:row>
                    <xdr:rowOff>243840</xdr:rowOff>
                  </from>
                  <to>
                    <xdr:col>29</xdr:col>
                    <xdr:colOff>38100</xdr:colOff>
                    <xdr:row>38</xdr:row>
                    <xdr:rowOff>15240</xdr:rowOff>
                  </to>
                </anchor>
              </controlPr>
            </control>
          </mc:Choice>
        </mc:AlternateContent>
        <mc:AlternateContent xmlns:mc="http://schemas.openxmlformats.org/markup-compatibility/2006">
          <mc:Choice Requires="x14">
            <control shapeId="58407" r:id="rId42" name="Option Button 39">
              <controlPr defaultSize="0" autoFill="0" autoLine="0" autoPict="0">
                <anchor moveWithCells="1">
                  <from>
                    <xdr:col>27</xdr:col>
                    <xdr:colOff>144780</xdr:colOff>
                    <xdr:row>38</xdr:row>
                    <xdr:rowOff>129540</xdr:rowOff>
                  </from>
                  <to>
                    <xdr:col>29</xdr:col>
                    <xdr:colOff>22860</xdr:colOff>
                    <xdr:row>40</xdr:row>
                    <xdr:rowOff>22860</xdr:rowOff>
                  </to>
                </anchor>
              </controlPr>
            </control>
          </mc:Choice>
        </mc:AlternateContent>
        <mc:AlternateContent xmlns:mc="http://schemas.openxmlformats.org/markup-compatibility/2006">
          <mc:Choice Requires="x14">
            <control shapeId="58408" r:id="rId43" name="Option Button 40">
              <controlPr defaultSize="0" autoFill="0" autoLine="0" autoPict="0">
                <anchor moveWithCells="1">
                  <from>
                    <xdr:col>27</xdr:col>
                    <xdr:colOff>137160</xdr:colOff>
                    <xdr:row>40</xdr:row>
                    <xdr:rowOff>259080</xdr:rowOff>
                  </from>
                  <to>
                    <xdr:col>29</xdr:col>
                    <xdr:colOff>0</xdr:colOff>
                    <xdr:row>42</xdr:row>
                    <xdr:rowOff>30480</xdr:rowOff>
                  </to>
                </anchor>
              </controlPr>
            </control>
          </mc:Choice>
        </mc:AlternateContent>
        <mc:AlternateContent xmlns:mc="http://schemas.openxmlformats.org/markup-compatibility/2006">
          <mc:Choice Requires="x14">
            <control shapeId="58409"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58410" r:id="rId45" name="Option Button 42">
              <controlPr defaultSize="0" autoFill="0" autoLine="0" autoPict="0">
                <anchor moveWithCells="1">
                  <from>
                    <xdr:col>35</xdr:col>
                    <xdr:colOff>137160</xdr:colOff>
                    <xdr:row>34</xdr:row>
                    <xdr:rowOff>129540</xdr:rowOff>
                  </from>
                  <to>
                    <xdr:col>37</xdr:col>
                    <xdr:colOff>121920</xdr:colOff>
                    <xdr:row>36</xdr:row>
                    <xdr:rowOff>30480</xdr:rowOff>
                  </to>
                </anchor>
              </controlPr>
            </control>
          </mc:Choice>
        </mc:AlternateContent>
        <mc:AlternateContent xmlns:mc="http://schemas.openxmlformats.org/markup-compatibility/2006">
          <mc:Choice Requires="x14">
            <control shapeId="58411" r:id="rId46" name="Option Button 43">
              <controlPr defaultSize="0" autoFill="0" autoLine="0" autoPict="0">
                <anchor moveWithCells="1">
                  <from>
                    <xdr:col>35</xdr:col>
                    <xdr:colOff>137160</xdr:colOff>
                    <xdr:row>36</xdr:row>
                    <xdr:rowOff>243840</xdr:rowOff>
                  </from>
                  <to>
                    <xdr:col>37</xdr:col>
                    <xdr:colOff>121920</xdr:colOff>
                    <xdr:row>38</xdr:row>
                    <xdr:rowOff>15240</xdr:rowOff>
                  </to>
                </anchor>
              </controlPr>
            </control>
          </mc:Choice>
        </mc:AlternateContent>
        <mc:AlternateContent xmlns:mc="http://schemas.openxmlformats.org/markup-compatibility/2006">
          <mc:Choice Requires="x14">
            <control shapeId="58412" r:id="rId47" name="Option Button 44">
              <controlPr defaultSize="0" autoFill="0" autoLine="0" autoPict="0">
                <anchor moveWithCells="1" sizeWithCells="1">
                  <from>
                    <xdr:col>35</xdr:col>
                    <xdr:colOff>129540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58413" r:id="rId48" name="Option Button 45">
              <controlPr defaultSize="0" autoFill="0" autoLine="0" autoPict="0">
                <anchor moveWithCells="1" sizeWithCells="1">
                  <from>
                    <xdr:col>35</xdr:col>
                    <xdr:colOff>129540</xdr:colOff>
                    <xdr:row>24</xdr:row>
                    <xdr:rowOff>22860</xdr:rowOff>
                  </from>
                  <to>
                    <xdr:col>37</xdr:col>
                    <xdr:colOff>114300</xdr:colOff>
                    <xdr:row>24</xdr:row>
                    <xdr:rowOff>228600</xdr:rowOff>
                  </to>
                </anchor>
              </controlPr>
            </control>
          </mc:Choice>
        </mc:AlternateContent>
        <mc:AlternateContent xmlns:mc="http://schemas.openxmlformats.org/markup-compatibility/2006">
          <mc:Choice Requires="x14">
            <control shapeId="58414" r:id="rId49" name="Option Button 46">
              <controlPr defaultSize="0" autoFill="0" autoLine="0" autoPict="0">
                <anchor moveWithCells="1" sizeWithCells="1">
                  <from>
                    <xdr:col>35</xdr:col>
                    <xdr:colOff>129540</xdr:colOff>
                    <xdr:row>25</xdr:row>
                    <xdr:rowOff>7620</xdr:rowOff>
                  </from>
                  <to>
                    <xdr:col>37</xdr:col>
                    <xdr:colOff>30480</xdr:colOff>
                    <xdr:row>25</xdr:row>
                    <xdr:rowOff>205740</xdr:rowOff>
                  </to>
                </anchor>
              </controlPr>
            </control>
          </mc:Choice>
        </mc:AlternateContent>
        <mc:AlternateContent xmlns:mc="http://schemas.openxmlformats.org/markup-compatibility/2006">
          <mc:Choice Requires="x14">
            <control shapeId="58415" r:id="rId50" name="Option Button 47">
              <controlPr defaultSize="0" autoFill="0" autoLine="0" autoPict="0">
                <anchor moveWithCells="1" sizeWithCells="1">
                  <from>
                    <xdr:col>35</xdr:col>
                    <xdr:colOff>129540</xdr:colOff>
                    <xdr:row>31</xdr:row>
                    <xdr:rowOff>15240</xdr:rowOff>
                  </from>
                  <to>
                    <xdr:col>37</xdr:col>
                    <xdr:colOff>114300</xdr:colOff>
                    <xdr:row>32</xdr:row>
                    <xdr:rowOff>15240</xdr:rowOff>
                  </to>
                </anchor>
              </controlPr>
            </control>
          </mc:Choice>
        </mc:AlternateContent>
        <mc:AlternateContent xmlns:mc="http://schemas.openxmlformats.org/markup-compatibility/2006">
          <mc:Choice Requires="x14">
            <control shapeId="58416" r:id="rId51" name="Option Button 48">
              <controlPr defaultSize="0" autoFill="0" autoLine="0" autoPict="0">
                <anchor moveWithCells="1" sizeWithCells="1">
                  <from>
                    <xdr:col>35</xdr:col>
                    <xdr:colOff>129540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58417" r:id="rId52" name="Option Button 49">
              <controlPr defaultSize="0" autoFill="0" autoLine="0" autoPict="0">
                <anchor moveWithCells="1" sizeWithCells="1">
                  <from>
                    <xdr:col>35</xdr:col>
                    <xdr:colOff>129540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E7A3255-3B8E-42B7-9E2F-D94F89D97870}">
          <x14:formula1>
            <xm:f>【参考】数式用3!$A$3:$A$49</xm:f>
          </x14:formula1>
          <xm:sqref>J5:L5</xm:sqref>
        </x14:dataValidation>
        <x14:dataValidation type="list" allowBlank="1" showInputMessage="1" showErrorMessage="1" xr:uid="{C933EE54-D604-41C0-B2B9-96FE707959DA}">
          <x14:formula1>
            <xm:f>【参考】数式用!$I$4:$J$4</xm:f>
          </x14:formula1>
          <xm:sqref>L9</xm:sqref>
        </x14:dataValidation>
        <x14:dataValidation type="list" allowBlank="1" showInputMessage="1" showErrorMessage="1" xr:uid="{4646EA56-BFBC-4337-A2C6-217EBD4A287C}">
          <x14:formula1>
            <xm:f>【参考】数式用!$F$4:$H$4</xm:f>
          </x14:formula1>
          <xm:sqref>G9</xm:sqref>
        </x14:dataValidation>
        <x14:dataValidation type="list" allowBlank="1" showInputMessage="1" showErrorMessage="1" xr:uid="{18BB2326-FA60-4BA8-B98B-D3575ECB3F09}">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0EB70-EC15-47BC-B84C-E955A74883FF}">
  <sheetPr>
    <pageSetUpPr fitToPage="1"/>
  </sheetPr>
  <dimension ref="A1:CJ73"/>
  <sheetViews>
    <sheetView showGridLines="0" view="pageBreakPreview" zoomScaleNormal="53" zoomScaleSheetLayoutView="100" workbookViewId="0">
      <selection activeCell="B1" sqref="B1"/>
    </sheetView>
  </sheetViews>
  <sheetFormatPr defaultColWidth="9" defaultRowHeight="13.2"/>
  <cols>
    <col min="1" max="1" width="1.59765625" style="68" customWidth="1"/>
    <col min="2" max="6" width="2.5" style="68" customWidth="1"/>
    <col min="7" max="9" width="2.09765625" style="68" customWidth="1"/>
    <col min="10" max="10" width="1.8984375" style="68" customWidth="1"/>
    <col min="11" max="12" width="2.09765625" style="68" customWidth="1"/>
    <col min="13" max="13" width="2.3984375" style="68" customWidth="1"/>
    <col min="14" max="15" width="2.09765625" style="68" customWidth="1"/>
    <col min="16" max="16" width="2.69921875" style="68" customWidth="1"/>
    <col min="17" max="19" width="2.09765625" style="68" customWidth="1"/>
    <col min="20" max="20" width="1.3984375" style="68" customWidth="1"/>
    <col min="21" max="30" width="2.09765625" style="68" customWidth="1"/>
    <col min="31" max="31" width="2.5" style="68" customWidth="1"/>
    <col min="32" max="32" width="2.69921875" style="68" customWidth="1"/>
    <col min="33" max="38" width="2.09765625" style="68" customWidth="1"/>
    <col min="39" max="39" width="2.69921875" style="68" customWidth="1"/>
    <col min="40" max="40" width="2.5" style="68" customWidth="1"/>
    <col min="41" max="42" width="2.09765625" style="68" customWidth="1"/>
    <col min="43" max="43" width="1.59765625" style="68" customWidth="1"/>
    <col min="44" max="44" width="2" style="68" customWidth="1"/>
    <col min="45" max="48" width="2.59765625" style="68" customWidth="1"/>
    <col min="49" max="62" width="2.8984375" style="68" customWidth="1"/>
    <col min="63" max="72" width="2.19921875" style="68" customWidth="1"/>
    <col min="73" max="73" width="3.09765625" style="68" customWidth="1"/>
    <col min="74" max="75" width="2.19921875" style="68" customWidth="1"/>
    <col min="76" max="76" width="3" style="68" customWidth="1"/>
    <col min="77" max="78" width="2.19921875" style="68" customWidth="1"/>
    <col min="79" max="81" width="2.09765625" style="68" customWidth="1"/>
    <col min="82" max="82" width="2" style="68" customWidth="1"/>
    <col min="83" max="85" width="2.3984375" style="68" customWidth="1"/>
    <col min="86" max="86" width="3.09765625" style="68" customWidth="1"/>
    <col min="87" max="92" width="2.3984375" style="68" customWidth="1"/>
    <col min="93" max="102" width="1.59765625" style="68" customWidth="1"/>
    <col min="103" max="16384" width="9" style="68"/>
  </cols>
  <sheetData>
    <row r="1" spans="1:88" ht="18" customHeight="1">
      <c r="B1" s="69" t="s">
        <v>2119</v>
      </c>
      <c r="M1" s="70"/>
      <c r="N1" s="1117" t="s">
        <v>2332</v>
      </c>
      <c r="O1" s="1117"/>
      <c r="P1" s="1117"/>
      <c r="Q1" s="1117"/>
      <c r="R1" s="1117"/>
      <c r="S1" s="1117"/>
      <c r="T1" s="1117"/>
      <c r="U1" s="1117"/>
      <c r="V1" s="1117"/>
      <c r="W1" s="1117"/>
      <c r="X1" s="1117"/>
      <c r="Y1" s="1117"/>
      <c r="Z1" s="1117"/>
      <c r="AA1" s="1117"/>
      <c r="AB1" s="1117"/>
      <c r="AC1" s="1117"/>
      <c r="AD1" s="1117"/>
      <c r="AE1" s="1117"/>
      <c r="AF1" s="979" t="s">
        <v>25</v>
      </c>
      <c r="AG1" s="979"/>
      <c r="AH1" s="979"/>
      <c r="AI1" s="980" t="str">
        <f>IF(G5="","",G5)</f>
        <v/>
      </c>
      <c r="AJ1" s="980"/>
      <c r="AK1" s="980"/>
      <c r="AL1" s="980"/>
      <c r="AM1" s="980"/>
      <c r="AN1" s="980"/>
      <c r="AO1" s="980"/>
      <c r="AP1" s="980"/>
      <c r="AS1" s="1147" t="str">
        <f>B9&amp;G9&amp;L9</f>
        <v/>
      </c>
      <c r="AT1" s="1148"/>
      <c r="AU1" s="1148"/>
      <c r="AV1" s="1148"/>
      <c r="AW1" s="1148"/>
      <c r="AX1" s="1148"/>
      <c r="AY1" s="1148"/>
      <c r="AZ1" s="1148"/>
      <c r="BA1" s="1148"/>
      <c r="BB1" s="1148"/>
      <c r="BC1" s="1148"/>
      <c r="BD1" s="1148"/>
      <c r="BE1" s="1149"/>
      <c r="BF1" s="1146" t="str">
        <f>IFERROR(VLOOKUP(Y5,【参考】数式用!$AH$2:$AI$34,2,FALSE),"")</f>
        <v/>
      </c>
      <c r="BG1" s="1146"/>
      <c r="BH1" s="1146"/>
      <c r="BI1" s="1146"/>
      <c r="BJ1" s="1146"/>
      <c r="BK1" s="1146"/>
      <c r="BL1" s="1146"/>
      <c r="BM1" s="1146"/>
      <c r="BN1" s="1146"/>
      <c r="BO1" s="1146"/>
      <c r="BP1" s="1146"/>
      <c r="CE1" s="71" t="s">
        <v>2189</v>
      </c>
    </row>
    <row r="2" spans="1:88" s="72" customFormat="1" ht="19.5" customHeight="1" thickBot="1">
      <c r="C2" s="70"/>
      <c r="D2" s="70"/>
      <c r="E2" s="70"/>
      <c r="F2" s="70"/>
      <c r="G2" s="70"/>
      <c r="H2" s="70"/>
      <c r="I2" s="70"/>
      <c r="J2" s="70"/>
      <c r="K2" s="70"/>
      <c r="L2" s="70"/>
      <c r="M2" s="70"/>
      <c r="N2" s="1117"/>
      <c r="O2" s="1117"/>
      <c r="P2" s="1117"/>
      <c r="Q2" s="1117"/>
      <c r="R2" s="1117"/>
      <c r="S2" s="1117"/>
      <c r="T2" s="1117"/>
      <c r="U2" s="1117"/>
      <c r="V2" s="1117"/>
      <c r="W2" s="1117"/>
      <c r="X2" s="1117"/>
      <c r="Y2" s="1117"/>
      <c r="Z2" s="1117"/>
      <c r="AA2" s="1117"/>
      <c r="AB2" s="1117"/>
      <c r="AC2" s="1117"/>
      <c r="AD2" s="1117"/>
      <c r="AE2" s="1117"/>
      <c r="AF2" s="70"/>
      <c r="AG2" s="70"/>
      <c r="AH2" s="70"/>
      <c r="AI2" s="70"/>
      <c r="AJ2" s="70"/>
      <c r="AK2" s="70"/>
      <c r="AL2" s="70"/>
      <c r="AM2" s="70"/>
      <c r="AN2" s="70"/>
      <c r="AO2" s="70"/>
      <c r="AP2" s="70"/>
      <c r="AQ2" s="73"/>
      <c r="AR2" s="73"/>
      <c r="CE2" s="971" t="s">
        <v>2192</v>
      </c>
      <c r="CF2" s="971"/>
      <c r="CG2" s="971"/>
      <c r="CH2" s="971"/>
      <c r="CI2" s="952" t="str">
        <f>IF(AI1&lt;&gt;"",1,"")</f>
        <v/>
      </c>
      <c r="CJ2" s="953"/>
    </row>
    <row r="3" spans="1:88" ht="15.75" customHeight="1">
      <c r="B3" s="74" t="s">
        <v>2021</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2137</v>
      </c>
      <c r="AU3" s="78"/>
      <c r="AV3" s="78"/>
      <c r="AW3" s="78"/>
      <c r="AX3" s="78"/>
      <c r="AY3" s="78"/>
      <c r="AZ3" s="78"/>
      <c r="BA3" s="79"/>
      <c r="CE3" s="971" t="s">
        <v>2186</v>
      </c>
      <c r="CF3" s="971"/>
      <c r="CG3" s="971"/>
      <c r="CH3" s="971"/>
      <c r="CI3" s="957" t="str">
        <f>IF(AND(L9="ベア加算",Q49="ベア加算"),1,"")</f>
        <v/>
      </c>
      <c r="CJ3" s="958"/>
    </row>
    <row r="4" spans="1:88" ht="28.5" customHeight="1">
      <c r="B4" s="1072" t="s">
        <v>2237</v>
      </c>
      <c r="C4" s="1072"/>
      <c r="D4" s="1072"/>
      <c r="E4" s="1072"/>
      <c r="F4" s="1072"/>
      <c r="G4" s="1073" t="s">
        <v>0</v>
      </c>
      <c r="H4" s="1073"/>
      <c r="I4" s="1073"/>
      <c r="J4" s="1074" t="s">
        <v>1</v>
      </c>
      <c r="K4" s="1075"/>
      <c r="L4" s="1075"/>
      <c r="M4" s="1075"/>
      <c r="N4" s="1075"/>
      <c r="O4" s="1076"/>
      <c r="P4" s="1163" t="s">
        <v>2</v>
      </c>
      <c r="Q4" s="1164"/>
      <c r="R4" s="1164"/>
      <c r="S4" s="1164"/>
      <c r="T4" s="1164"/>
      <c r="U4" s="1164"/>
      <c r="V4" s="1164"/>
      <c r="W4" s="1164"/>
      <c r="X4" s="1165"/>
      <c r="Y4" s="1074" t="s">
        <v>3</v>
      </c>
      <c r="Z4" s="1075"/>
      <c r="AA4" s="1075"/>
      <c r="AB4" s="1075"/>
      <c r="AC4" s="1075"/>
      <c r="AD4" s="1076"/>
      <c r="AE4" s="1120" t="s">
        <v>2317</v>
      </c>
      <c r="AF4" s="1121"/>
      <c r="AG4" s="1121"/>
      <c r="AH4" s="1122"/>
      <c r="AI4" s="1120" t="s">
        <v>2318</v>
      </c>
      <c r="AJ4" s="1121"/>
      <c r="AK4" s="1121"/>
      <c r="AL4" s="1122"/>
      <c r="AM4" s="1120" t="s">
        <v>2319</v>
      </c>
      <c r="AN4" s="1121"/>
      <c r="AO4" s="1121"/>
      <c r="AP4" s="1122"/>
      <c r="AS4" s="80"/>
      <c r="AT4" s="1151" t="s">
        <v>2095</v>
      </c>
      <c r="AU4" s="1151" t="s">
        <v>2055</v>
      </c>
      <c r="AV4" s="1151" t="s">
        <v>2056</v>
      </c>
      <c r="AW4" s="1151" t="s">
        <v>2057</v>
      </c>
      <c r="AX4" s="1151" t="s">
        <v>2058</v>
      </c>
      <c r="AY4" s="1151" t="s">
        <v>2059</v>
      </c>
      <c r="AZ4" s="1151" t="s">
        <v>2094</v>
      </c>
      <c r="BA4" s="81"/>
      <c r="CE4" s="971" t="s">
        <v>2191</v>
      </c>
      <c r="CF4" s="971"/>
      <c r="CG4" s="971"/>
      <c r="CH4" s="971"/>
      <c r="CI4" s="959" t="str">
        <f>IF(OR(OR(G49="処遇加算Ⅰ",G49="処遇加算Ⅱ"),OR(AS48="処遇加算Ⅰ",AS48="処遇加算Ⅱ")),1,"")</f>
        <v/>
      </c>
      <c r="CJ4" s="960"/>
    </row>
    <row r="5" spans="1:88" ht="33" customHeight="1">
      <c r="B5" s="1066"/>
      <c r="C5" s="1066"/>
      <c r="D5" s="1066"/>
      <c r="E5" s="1066"/>
      <c r="F5" s="1066"/>
      <c r="G5" s="1067"/>
      <c r="H5" s="1067"/>
      <c r="I5" s="1067"/>
      <c r="J5" s="1068"/>
      <c r="K5" s="1068"/>
      <c r="L5" s="1068"/>
      <c r="M5" s="1069"/>
      <c r="N5" s="1069"/>
      <c r="O5" s="1069"/>
      <c r="P5" s="1182"/>
      <c r="Q5" s="1183"/>
      <c r="R5" s="1183"/>
      <c r="S5" s="1183"/>
      <c r="T5" s="1183"/>
      <c r="U5" s="1183"/>
      <c r="V5" s="1183"/>
      <c r="W5" s="1183"/>
      <c r="X5" s="1184"/>
      <c r="Y5" s="1123"/>
      <c r="Z5" s="1123"/>
      <c r="AA5" s="1123"/>
      <c r="AB5" s="1123"/>
      <c r="AC5" s="1123"/>
      <c r="AD5" s="1123"/>
      <c r="AE5" s="1166"/>
      <c r="AF5" s="1167"/>
      <c r="AG5" s="1167"/>
      <c r="AH5" s="1168"/>
      <c r="AI5" s="1166"/>
      <c r="AJ5" s="1167"/>
      <c r="AK5" s="1167"/>
      <c r="AL5" s="1168"/>
      <c r="AM5" s="1169">
        <f>AE5-AI5</f>
        <v>0</v>
      </c>
      <c r="AN5" s="1170"/>
      <c r="AO5" s="1170"/>
      <c r="AP5" s="1171"/>
      <c r="AS5" s="80"/>
      <c r="AT5" s="1152"/>
      <c r="AU5" s="1152"/>
      <c r="AV5" s="1152"/>
      <c r="AW5" s="1152"/>
      <c r="AX5" s="1152"/>
      <c r="AY5" s="1152"/>
      <c r="AZ5" s="1152"/>
      <c r="BA5" s="81"/>
      <c r="CE5" s="971" t="s">
        <v>2185</v>
      </c>
      <c r="CF5" s="971"/>
      <c r="CG5" s="971"/>
      <c r="CH5" s="971"/>
      <c r="CI5" s="959" t="str">
        <f>IF(OR(G49="処遇加算Ⅰ",AS48="処遇加算Ⅰ"),1,"")</f>
        <v/>
      </c>
      <c r="CJ5" s="960"/>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1152"/>
      <c r="AU6" s="1152"/>
      <c r="AV6" s="1152"/>
      <c r="AW6" s="1152"/>
      <c r="AX6" s="1152"/>
      <c r="AY6" s="1152"/>
      <c r="AZ6" s="1152"/>
      <c r="BA6" s="81"/>
      <c r="CE6" s="971" t="s">
        <v>2188</v>
      </c>
      <c r="CF6" s="971"/>
      <c r="CG6" s="971"/>
      <c r="CH6" s="971"/>
      <c r="CI6" s="959" t="str">
        <f>IF(OR(AH61=1,AP61=1),1,"")</f>
        <v/>
      </c>
      <c r="CJ6" s="960"/>
    </row>
    <row r="7" spans="1:88" ht="15" customHeight="1">
      <c r="B7" s="87" t="s">
        <v>2061</v>
      </c>
      <c r="C7" s="75"/>
      <c r="D7" s="75"/>
      <c r="E7" s="75"/>
      <c r="F7" s="75"/>
      <c r="G7" s="75"/>
      <c r="H7" s="75"/>
      <c r="I7" s="75"/>
      <c r="J7" s="75"/>
      <c r="K7" s="75"/>
      <c r="L7" s="75"/>
      <c r="M7" s="75"/>
      <c r="N7" s="75"/>
      <c r="O7" s="75"/>
      <c r="P7" s="75"/>
      <c r="Q7" s="75"/>
      <c r="R7" s="75"/>
      <c r="S7" s="75"/>
      <c r="T7" s="75"/>
      <c r="U7" s="75"/>
      <c r="V7" s="88" t="s">
        <v>2099</v>
      </c>
      <c r="W7" s="75"/>
      <c r="X7" s="75"/>
      <c r="Y7" s="75"/>
      <c r="Z7" s="75"/>
      <c r="AA7" s="75"/>
      <c r="AB7" s="75"/>
      <c r="AC7" s="75"/>
      <c r="AD7" s="75"/>
      <c r="AE7" s="75"/>
      <c r="AF7" s="75"/>
      <c r="AG7" s="75"/>
      <c r="AH7" s="75"/>
      <c r="AI7" s="75"/>
      <c r="AJ7" s="75"/>
      <c r="AK7" s="75"/>
      <c r="AL7" s="75"/>
      <c r="AM7" s="75"/>
      <c r="AN7" s="75"/>
      <c r="AO7" s="75"/>
      <c r="AP7" s="75"/>
      <c r="AS7" s="80"/>
      <c r="AT7" s="1153"/>
      <c r="AU7" s="1153"/>
      <c r="AV7" s="1153"/>
      <c r="AW7" s="1153"/>
      <c r="AX7" s="1153"/>
      <c r="AY7" s="1153"/>
      <c r="AZ7" s="1153"/>
      <c r="BA7" s="81"/>
      <c r="CE7" s="972" t="s">
        <v>2187</v>
      </c>
      <c r="CF7" s="972"/>
      <c r="CG7" s="972"/>
      <c r="CH7" s="972"/>
      <c r="CI7" s="959" t="str">
        <f>IF(AND(AH62=1,AD41=""),1,"")</f>
        <v/>
      </c>
      <c r="CJ7" s="960"/>
    </row>
    <row r="8" spans="1:88" ht="17.25" customHeight="1" thickBot="1">
      <c r="B8" s="1015" t="s">
        <v>2145</v>
      </c>
      <c r="C8" s="1016"/>
      <c r="D8" s="1016"/>
      <c r="E8" s="1016"/>
      <c r="F8" s="1016"/>
      <c r="G8" s="1016"/>
      <c r="H8" s="1016"/>
      <c r="I8" s="1016"/>
      <c r="J8" s="1016"/>
      <c r="K8" s="1016"/>
      <c r="L8" s="1016"/>
      <c r="M8" s="1016"/>
      <c r="N8" s="1016"/>
      <c r="O8" s="1016"/>
      <c r="P8" s="1016"/>
      <c r="Q8" s="1016"/>
      <c r="R8" s="1016"/>
      <c r="S8" s="1017"/>
      <c r="T8" s="1008" t="s">
        <v>12</v>
      </c>
      <c r="U8" s="1009"/>
      <c r="V8" s="1172" t="str">
        <f>IFERROR(IF(VLOOKUP(AS1,【参考】数式用2!E6:L23,3,FALSE)="","",VLOOKUP(AS1,【参考】数式用2!E6:L23,3,FALSE)),"")</f>
        <v/>
      </c>
      <c r="W8" s="1173"/>
      <c r="X8" s="1173"/>
      <c r="Y8" s="1173"/>
      <c r="Z8" s="1174"/>
      <c r="AA8" s="1154" t="str">
        <f>IFERROR(VLOOKUP(AS1,【参考】数式用2!E6:L23,4,FALSE),"")</f>
        <v/>
      </c>
      <c r="AB8" s="1154"/>
      <c r="AC8" s="1154"/>
      <c r="AD8" s="1154"/>
      <c r="AE8" s="1154"/>
      <c r="AF8" s="1154"/>
      <c r="AG8" s="1154"/>
      <c r="AH8" s="1154"/>
      <c r="AI8" s="1154"/>
      <c r="AJ8" s="1154"/>
      <c r="AK8" s="1154"/>
      <c r="AL8" s="1154"/>
      <c r="AM8" s="1154"/>
      <c r="AN8" s="1154"/>
      <c r="AO8" s="1154"/>
      <c r="AP8" s="1155"/>
      <c r="AS8" s="80"/>
      <c r="AT8" s="955" t="str">
        <f>IF(L9="ベア加算","",IF(OR(V8="新加算Ⅰ",V8="新加算Ⅱ",V8="新加算Ⅲ",V8="新加算Ⅳ"),"○",""))</f>
        <v/>
      </c>
      <c r="AU8" s="95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5" t="str">
        <f>IF(OR(V8="新加算Ⅰ",V8="新加算Ⅱ",V8="新加算Ⅲ",V8="新加算Ⅴ(１)",V8="新加算Ⅴ(３)",V8="新加算Ⅴ(８)"),"○","")</f>
        <v/>
      </c>
      <c r="AX8" s="955" t="str">
        <f>IF(OR(V8="新加算Ⅰ",V8="新加算Ⅱ",V8="新加算Ⅴ(１)",V8="新加算Ⅴ(２)",V8="新加算Ⅴ(３)",V8="新加算Ⅴ(４)",V8="新加算Ⅴ(５)",V8="新加算Ⅴ(６)",V8="新加算Ⅴ(７)",V8="新加算Ⅴ(９)",V8="新加算Ⅴ(10)",V8="新加算Ⅴ(12)"),"○","")</f>
        <v/>
      </c>
      <c r="AY8" s="955" t="str">
        <f>IF(OR(V8="新加算Ⅰ",V8="新加算Ⅴ(１)",V8="新加算Ⅴ(２)",V8="新加算Ⅴ(５)",V8="新加算Ⅴ(７)",V8="新加算Ⅴ(10)"),"○","")</f>
        <v/>
      </c>
      <c r="AZ8" s="955" t="str">
        <f>IF(OR(V8="新加算Ⅰ",V8="新加算Ⅱ",V8="新加算Ⅴ(１)",V8="新加算Ⅴ(２)",V8="新加算Ⅴ(３)",V8="新加算Ⅴ(４)",V8="新加算Ⅴ(５)",V8="新加算Ⅴ(６)",V8="新加算Ⅴ(７)",V8="新加算Ⅴ(９)",V8="新加算Ⅴ(10)",V8="新加算Ⅴ(12)"),"○","")</f>
        <v/>
      </c>
      <c r="BA8" s="81"/>
      <c r="CE8" s="972" t="s">
        <v>2187</v>
      </c>
      <c r="CF8" s="972"/>
      <c r="CG8" s="972"/>
      <c r="CH8" s="972"/>
      <c r="CI8" s="959" t="str">
        <f>IF(AND(AP62=1,AL41=""),1,"")</f>
        <v/>
      </c>
      <c r="CJ8" s="960"/>
    </row>
    <row r="9" spans="1:88" ht="26.25" customHeight="1">
      <c r="B9" s="1080"/>
      <c r="C9" s="1081"/>
      <c r="D9" s="1081"/>
      <c r="E9" s="1081"/>
      <c r="F9" s="1082"/>
      <c r="G9" s="1083"/>
      <c r="H9" s="1084"/>
      <c r="I9" s="1084"/>
      <c r="J9" s="1084"/>
      <c r="K9" s="1085"/>
      <c r="L9" s="1086"/>
      <c r="M9" s="1087"/>
      <c r="N9" s="1087"/>
      <c r="O9" s="1087"/>
      <c r="P9" s="1088"/>
      <c r="Q9" s="1070" t="s">
        <v>2051</v>
      </c>
      <c r="R9" s="1071"/>
      <c r="S9" s="1071"/>
      <c r="T9" s="1008"/>
      <c r="U9" s="1009"/>
      <c r="V9" s="1175" t="str">
        <f>IFERROR(VLOOKUP(Y5,【参考】数式用!$A$5:$AB$37,MATCH(V8,【参考】数式用!$B$4:$AB$4,0)+1,FALSE),"")</f>
        <v/>
      </c>
      <c r="W9" s="1176"/>
      <c r="X9" s="1176"/>
      <c r="Y9" s="1176"/>
      <c r="Z9" s="1177"/>
      <c r="AA9" s="1156"/>
      <c r="AB9" s="1156"/>
      <c r="AC9" s="1156"/>
      <c r="AD9" s="1156"/>
      <c r="AE9" s="1156"/>
      <c r="AF9" s="1156"/>
      <c r="AG9" s="1156"/>
      <c r="AH9" s="1156"/>
      <c r="AI9" s="1156"/>
      <c r="AJ9" s="1156"/>
      <c r="AK9" s="1156"/>
      <c r="AL9" s="1156"/>
      <c r="AM9" s="1156"/>
      <c r="AN9" s="1156"/>
      <c r="AO9" s="1156"/>
      <c r="AP9" s="1157"/>
      <c r="AS9" s="80"/>
      <c r="AT9" s="956"/>
      <c r="AU9" s="956"/>
      <c r="AV9" s="956"/>
      <c r="AW9" s="956"/>
      <c r="AX9" s="956"/>
      <c r="AY9" s="956"/>
      <c r="AZ9" s="956"/>
      <c r="BA9" s="81"/>
      <c r="CE9" s="971" t="s">
        <v>2187</v>
      </c>
      <c r="CF9" s="971"/>
      <c r="CG9" s="971"/>
      <c r="CH9" s="971"/>
      <c r="CI9" s="959" t="str">
        <f>IF(OR(AH62=1,AP62=1),1,"")</f>
        <v/>
      </c>
      <c r="CJ9" s="960"/>
    </row>
    <row r="10" spans="1:88" ht="11.25" customHeight="1">
      <c r="B10" s="1089" t="str">
        <f>IFERROR(VLOOKUP(Y5,【参考】数式用!$A$5:$J$37,MATCH(B9,【参考】数式用!$B$4:$J$4,0)+1,0),"")</f>
        <v/>
      </c>
      <c r="C10" s="1090"/>
      <c r="D10" s="1090"/>
      <c r="E10" s="1090"/>
      <c r="F10" s="1091"/>
      <c r="G10" s="1089" t="str">
        <f>IFERROR(VLOOKUP(Y5,【参考】数式用!$A$5:$J$37,MATCH(G9,【参考】数式用!$B$4:$J$4,0)+1,0),"")</f>
        <v/>
      </c>
      <c r="H10" s="1090"/>
      <c r="I10" s="1090"/>
      <c r="J10" s="1090"/>
      <c r="K10" s="1091"/>
      <c r="L10" s="1095" t="str">
        <f>IFERROR(VLOOKUP(Y5,【参考】数式用!$A$5:$J$37,MATCH(L9,【参考】数式用!$B$4:$J$4,0)+1,0),"")</f>
        <v/>
      </c>
      <c r="M10" s="1096"/>
      <c r="N10" s="1096"/>
      <c r="O10" s="1096"/>
      <c r="P10" s="1097"/>
      <c r="Q10" s="1003">
        <f>SUM(B10,G10,L10)</f>
        <v>0</v>
      </c>
      <c r="R10" s="1004"/>
      <c r="S10" s="1004"/>
      <c r="T10" s="89"/>
      <c r="U10" s="89"/>
      <c r="V10" s="90" t="s">
        <v>2100</v>
      </c>
      <c r="W10" s="91"/>
      <c r="X10" s="91"/>
      <c r="Y10" s="91"/>
      <c r="Z10" s="91"/>
      <c r="AA10" s="92"/>
      <c r="AB10" s="92"/>
      <c r="AC10" s="92"/>
      <c r="AD10" s="92"/>
      <c r="AE10" s="92"/>
      <c r="AF10" s="92"/>
      <c r="AG10" s="92"/>
      <c r="AH10" s="92"/>
      <c r="AI10" s="92"/>
      <c r="AJ10" s="92"/>
      <c r="AK10" s="92"/>
      <c r="AL10" s="92"/>
      <c r="AM10" s="92"/>
      <c r="AN10" s="92"/>
      <c r="AO10" s="92"/>
      <c r="AP10" s="93"/>
      <c r="AS10" s="80"/>
      <c r="BA10" s="81"/>
      <c r="CE10" s="971" t="s">
        <v>2190</v>
      </c>
      <c r="CF10" s="971"/>
      <c r="CG10" s="971"/>
      <c r="CH10" s="971"/>
      <c r="CI10" s="959">
        <f>IF(OR(AH63=1,AP63=1),1,0)</f>
        <v>0</v>
      </c>
      <c r="CJ10" s="960"/>
    </row>
    <row r="11" spans="1:88" s="91" customFormat="1" ht="20.25" customHeight="1" thickBot="1">
      <c r="B11" s="1092"/>
      <c r="C11" s="1093"/>
      <c r="D11" s="1093"/>
      <c r="E11" s="1093"/>
      <c r="F11" s="1094"/>
      <c r="G11" s="1092"/>
      <c r="H11" s="1093"/>
      <c r="I11" s="1093"/>
      <c r="J11" s="1093"/>
      <c r="K11" s="1094"/>
      <c r="L11" s="1098"/>
      <c r="M11" s="1099"/>
      <c r="N11" s="1099"/>
      <c r="O11" s="1099"/>
      <c r="P11" s="1100"/>
      <c r="Q11" s="1003"/>
      <c r="R11" s="1004"/>
      <c r="S11" s="1004"/>
      <c r="T11" s="1010"/>
      <c r="U11" s="1009"/>
      <c r="V11" s="1065" t="str">
        <f>IFERROR(IF(VLOOKUP(AS1,【参考】数式用2!E6:L23,5,FALSE)="","",VLOOKUP(AS1,【参考】数式用2!E6:L23,5,FALSE)),"")</f>
        <v/>
      </c>
      <c r="W11" s="1065"/>
      <c r="X11" s="1065"/>
      <c r="Y11" s="1065"/>
      <c r="Z11" s="1065"/>
      <c r="AA11" s="1154" t="str">
        <f>IFERROR(VLOOKUP(AS1,【参考】数式用2!E6:L23,6,FALSE),"")</f>
        <v/>
      </c>
      <c r="AB11" s="1154"/>
      <c r="AC11" s="1154"/>
      <c r="AD11" s="1154"/>
      <c r="AE11" s="1154"/>
      <c r="AF11" s="1154"/>
      <c r="AG11" s="1154"/>
      <c r="AH11" s="1154"/>
      <c r="AI11" s="1154"/>
      <c r="AJ11" s="1154"/>
      <c r="AK11" s="1154"/>
      <c r="AL11" s="1154"/>
      <c r="AM11" s="1154"/>
      <c r="AN11" s="1154"/>
      <c r="AO11" s="1154"/>
      <c r="AP11" s="1155"/>
      <c r="AS11" s="94"/>
      <c r="AT11" s="955" t="str">
        <f>IF(L9="ベア加算","",IF(OR(V11="新加算Ⅰ",V11="新加算Ⅱ",V11="新加算Ⅲ",V11="新加算Ⅳ"),"○",""))</f>
        <v/>
      </c>
      <c r="AU11" s="95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5" t="str">
        <f>IF(OR(V11="新加算Ⅰ",V11="新加算Ⅱ",V11="新加算Ⅲ",V11="新加算Ⅴ(１)",V11="新加算Ⅴ(３)",V11="新加算Ⅴ(８)"),"○","")</f>
        <v/>
      </c>
      <c r="AX11" s="955" t="str">
        <f>IF(OR(V11="新加算Ⅰ",V11="新加算Ⅱ",V11="新加算Ⅴ(１)",V11="新加算Ⅴ(２)",V11="新加算Ⅴ(３)",V11="新加算Ⅴ(４)",V11="新加算Ⅴ(５)",V11="新加算Ⅴ(６)",V11="新加算Ⅴ(７)",V11="新加算Ⅴ(９)",V11="新加算Ⅴ(10)",V11="新加算Ⅴ(12)"),"○","")</f>
        <v/>
      </c>
      <c r="AY11" s="955" t="str">
        <f>IF(OR(V11="新加算Ⅰ",V11="新加算Ⅴ(１)",V11="新加算Ⅴ(２)",V11="新加算Ⅴ(５)",V11="新加算Ⅴ(７)",V11="新加算Ⅴ(10)"),"○","")</f>
        <v/>
      </c>
      <c r="AZ11" s="955" t="str">
        <f>IF(OR(V11="新加算Ⅰ",V11="新加算Ⅱ",V11="新加算Ⅴ(１)",V11="新加算Ⅴ(２)",V11="新加算Ⅴ(３)",V11="新加算Ⅴ(４)",V11="新加算Ⅴ(５)",V11="新加算Ⅴ(６)",V11="新加算Ⅴ(７)",V11="新加算Ⅴ(９)",V11="新加算Ⅴ(10)",V11="新加算Ⅴ(12)"),"○","")</f>
        <v/>
      </c>
      <c r="BA11" s="95"/>
    </row>
    <row r="12" spans="1:88" ht="25.5" customHeight="1" thickBot="1">
      <c r="A12" s="75"/>
      <c r="B12" s="113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5"/>
      <c r="D12" s="1135"/>
      <c r="E12" s="1135"/>
      <c r="F12" s="1135"/>
      <c r="G12" s="1135"/>
      <c r="H12" s="1135"/>
      <c r="I12" s="1135"/>
      <c r="J12" s="1135"/>
      <c r="K12" s="1135"/>
      <c r="L12" s="1135"/>
      <c r="M12" s="1135"/>
      <c r="N12" s="1135"/>
      <c r="O12" s="1135"/>
      <c r="P12" s="1135"/>
      <c r="Q12" s="1135"/>
      <c r="R12" s="1135"/>
      <c r="S12" s="1135"/>
      <c r="T12" s="1010"/>
      <c r="U12" s="1009"/>
      <c r="V12" s="1181" t="str">
        <f>IFERROR(VLOOKUP(Y5,【参考】数式用!$A$5:$AB$37,MATCH(V11,【参考】数式用!$B$4:$AB$4,0)+1,FALSE),"")</f>
        <v/>
      </c>
      <c r="W12" s="1181"/>
      <c r="X12" s="1181"/>
      <c r="Y12" s="1181"/>
      <c r="Z12" s="1181"/>
      <c r="AA12" s="1156"/>
      <c r="AB12" s="1156"/>
      <c r="AC12" s="1156"/>
      <c r="AD12" s="1156"/>
      <c r="AE12" s="1156"/>
      <c r="AF12" s="1156"/>
      <c r="AG12" s="1156"/>
      <c r="AH12" s="1156"/>
      <c r="AI12" s="1156"/>
      <c r="AJ12" s="1156"/>
      <c r="AK12" s="1156"/>
      <c r="AL12" s="1156"/>
      <c r="AM12" s="1156"/>
      <c r="AN12" s="1156"/>
      <c r="AO12" s="1156"/>
      <c r="AP12" s="1157"/>
      <c r="AS12" s="80"/>
      <c r="AT12" s="956"/>
      <c r="AU12" s="956"/>
      <c r="AV12" s="956"/>
      <c r="AW12" s="956"/>
      <c r="AX12" s="956"/>
      <c r="AY12" s="956"/>
      <c r="AZ12" s="956"/>
      <c r="BA12" s="81"/>
    </row>
    <row r="13" spans="1:88" ht="12" customHeight="1">
      <c r="A13" s="75"/>
      <c r="B13" s="1110" t="s">
        <v>2115</v>
      </c>
      <c r="C13" s="1111"/>
      <c r="D13" s="1111"/>
      <c r="E13" s="1111"/>
      <c r="F13" s="1111"/>
      <c r="G13" s="1111"/>
      <c r="H13" s="1111"/>
      <c r="I13" s="1111"/>
      <c r="J13" s="1111"/>
      <c r="K13" s="1111"/>
      <c r="L13" s="1111"/>
      <c r="M13" s="1111"/>
      <c r="N13" s="1111"/>
      <c r="O13" s="1111"/>
      <c r="P13" s="1111"/>
      <c r="Q13" s="1111"/>
      <c r="R13" s="1111"/>
      <c r="S13" s="1112"/>
      <c r="V13" s="90" t="s">
        <v>2101</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113"/>
      <c r="C14" s="1114"/>
      <c r="D14" s="1114"/>
      <c r="E14" s="1114"/>
      <c r="F14" s="1114"/>
      <c r="G14" s="1114"/>
      <c r="H14" s="1114"/>
      <c r="I14" s="1114"/>
      <c r="J14" s="1114"/>
      <c r="K14" s="1114"/>
      <c r="L14" s="1114"/>
      <c r="M14" s="1114"/>
      <c r="N14" s="1114"/>
      <c r="O14" s="1114"/>
      <c r="P14" s="1114"/>
      <c r="Q14" s="1114"/>
      <c r="R14" s="1114"/>
      <c r="S14" s="1115"/>
      <c r="U14" s="96"/>
      <c r="V14" s="1065" t="str">
        <f>IFERROR(IF(VLOOKUP(AS1,【参考】数式用2!E6:L23,7,FALSE)="","",VLOOKUP(AS1,【参考】数式用2!E6:L23,7,FALSE)),"")</f>
        <v/>
      </c>
      <c r="W14" s="1065"/>
      <c r="X14" s="1065"/>
      <c r="Y14" s="1065"/>
      <c r="Z14" s="1065"/>
      <c r="AA14" s="1158" t="str">
        <f>IFERROR(VLOOKUP(AS1,【参考】数式用2!E6:L23,8,FALSE),"")</f>
        <v/>
      </c>
      <c r="AB14" s="1154"/>
      <c r="AC14" s="1154"/>
      <c r="AD14" s="1154"/>
      <c r="AE14" s="1154"/>
      <c r="AF14" s="1154"/>
      <c r="AG14" s="1154"/>
      <c r="AH14" s="1154"/>
      <c r="AI14" s="1154"/>
      <c r="AJ14" s="1154"/>
      <c r="AK14" s="1154"/>
      <c r="AL14" s="1154"/>
      <c r="AM14" s="1154"/>
      <c r="AN14" s="1154"/>
      <c r="AO14" s="1154"/>
      <c r="AP14" s="1155"/>
      <c r="AS14" s="80"/>
      <c r="AT14" s="955" t="str">
        <f>IF(L9="ベア加算","",IF(OR(V14="新加算Ⅰ",V14="新加算Ⅱ",V14="新加算Ⅲ",V14="新加算Ⅳ"),"○",""))</f>
        <v/>
      </c>
      <c r="AU14" s="95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5" t="str">
        <f>IF(OR(V14="新加算Ⅰ",V14="新加算Ⅱ",V14="新加算Ⅲ",V14="新加算Ⅴ(１)",V14="新加算Ⅴ(３)",V14="新加算Ⅴ(８)"),"○","")</f>
        <v/>
      </c>
      <c r="AX14" s="955" t="str">
        <f>IF(OR(V14="新加算Ⅰ",V14="新加算Ⅱ",V14="新加算Ⅴ(１)",V14="新加算Ⅴ(２)",V14="新加算Ⅴ(３)",V14="新加算Ⅴ(４)",V14="新加算Ⅴ(５)",V14="新加算Ⅴ(６)",V14="新加算Ⅴ(７)",V14="新加算Ⅴ(９)",V14="新加算Ⅴ(10)",V14="新加算Ⅴ(12)"),"○","")</f>
        <v/>
      </c>
      <c r="AY14" s="955" t="str">
        <f>IF(OR(V14="新加算Ⅰ",V14="新加算Ⅴ(１)",V14="新加算Ⅴ(２)",V14="新加算Ⅴ(５)",V14="新加算Ⅴ(７)",V14="新加算Ⅴ(10)"),"○","")</f>
        <v/>
      </c>
      <c r="AZ14" s="955"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101" t="s">
        <v>2109</v>
      </c>
      <c r="C15" s="1102"/>
      <c r="D15" s="51">
        <v>6</v>
      </c>
      <c r="E15" s="97" t="s">
        <v>2110</v>
      </c>
      <c r="F15" s="51">
        <v>4</v>
      </c>
      <c r="G15" s="97" t="s">
        <v>2111</v>
      </c>
      <c r="H15" s="1103" t="s">
        <v>2112</v>
      </c>
      <c r="I15" s="1103"/>
      <c r="J15" s="1116"/>
      <c r="K15" s="51">
        <v>7</v>
      </c>
      <c r="L15" s="97" t="s">
        <v>2110</v>
      </c>
      <c r="M15" s="51">
        <v>3</v>
      </c>
      <c r="N15" s="97" t="s">
        <v>2111</v>
      </c>
      <c r="O15" s="97" t="s">
        <v>2113</v>
      </c>
      <c r="P15" s="98">
        <f>(K15*12+M15)-(D15*12+F15)+1</f>
        <v>12</v>
      </c>
      <c r="Q15" s="1103" t="s">
        <v>2114</v>
      </c>
      <c r="R15" s="1103"/>
      <c r="S15" s="99" t="s">
        <v>69</v>
      </c>
      <c r="U15" s="96"/>
      <c r="V15" s="1104" t="str">
        <f>IFERROR(VLOOKUP(Y5,【参考】数式用!$A$5:$AB$37,MATCH(V14,【参考】数式用!$B$4:$AB$4,0)+1,FALSE),"")</f>
        <v/>
      </c>
      <c r="W15" s="1105"/>
      <c r="X15" s="1105"/>
      <c r="Y15" s="1105"/>
      <c r="Z15" s="1106"/>
      <c r="AA15" s="1062"/>
      <c r="AB15" s="1063"/>
      <c r="AC15" s="1063"/>
      <c r="AD15" s="1063"/>
      <c r="AE15" s="1063"/>
      <c r="AF15" s="1063"/>
      <c r="AG15" s="1063"/>
      <c r="AH15" s="1063"/>
      <c r="AI15" s="1063"/>
      <c r="AJ15" s="1063"/>
      <c r="AK15" s="1063"/>
      <c r="AL15" s="1063"/>
      <c r="AM15" s="1063"/>
      <c r="AN15" s="1063"/>
      <c r="AO15" s="1063"/>
      <c r="AP15" s="1159"/>
      <c r="AS15" s="80"/>
      <c r="AT15" s="961"/>
      <c r="AU15" s="961"/>
      <c r="AV15" s="961"/>
      <c r="AW15" s="961"/>
      <c r="AX15" s="961"/>
      <c r="AY15" s="961"/>
      <c r="AZ15" s="961"/>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107"/>
      <c r="W16" s="1108"/>
      <c r="X16" s="1108"/>
      <c r="Y16" s="1108"/>
      <c r="Z16" s="1109"/>
      <c r="AA16" s="1160"/>
      <c r="AB16" s="1161"/>
      <c r="AC16" s="1161"/>
      <c r="AD16" s="1161"/>
      <c r="AE16" s="1161"/>
      <c r="AF16" s="1161"/>
      <c r="AG16" s="1161"/>
      <c r="AH16" s="1161"/>
      <c r="AI16" s="1161"/>
      <c r="AJ16" s="1161"/>
      <c r="AK16" s="1161"/>
      <c r="AL16" s="1161"/>
      <c r="AM16" s="1161"/>
      <c r="AN16" s="1161"/>
      <c r="AO16" s="1161"/>
      <c r="AP16" s="1162"/>
      <c r="AS16" s="80"/>
      <c r="AT16" s="956"/>
      <c r="AU16" s="956"/>
      <c r="AV16" s="956"/>
      <c r="AW16" s="956"/>
      <c r="AX16" s="956"/>
      <c r="AY16" s="956"/>
      <c r="AZ16" s="956"/>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19" t="s">
        <v>2062</v>
      </c>
      <c r="C18" s="1019"/>
      <c r="D18" s="1019"/>
      <c r="E18" s="1019"/>
      <c r="F18" s="1019"/>
      <c r="G18" s="1019"/>
      <c r="H18" s="1019"/>
      <c r="I18" s="1019"/>
      <c r="J18" s="1019"/>
      <c r="K18" s="1019"/>
      <c r="L18" s="1019"/>
      <c r="M18" s="1019"/>
      <c r="N18" s="1019"/>
      <c r="O18" s="1019"/>
      <c r="P18" s="1019"/>
      <c r="Q18" s="1019"/>
      <c r="R18" s="1019"/>
      <c r="S18" s="1019"/>
      <c r="AI18" s="110"/>
      <c r="AJ18" s="110"/>
      <c r="AK18" s="110"/>
      <c r="AL18" s="110"/>
      <c r="AM18" s="110"/>
      <c r="AN18" s="110"/>
      <c r="AO18" s="110"/>
      <c r="AP18" s="110"/>
      <c r="AQ18" s="110"/>
    </row>
    <row r="19" spans="2:60" ht="6" customHeight="1" thickBot="1">
      <c r="B19" s="1019"/>
      <c r="C19" s="1019"/>
      <c r="D19" s="1019"/>
      <c r="E19" s="1019"/>
      <c r="F19" s="1019"/>
      <c r="G19" s="1019"/>
      <c r="H19" s="1019"/>
      <c r="I19" s="1019"/>
      <c r="J19" s="1019"/>
      <c r="K19" s="1019"/>
      <c r="L19" s="1019"/>
      <c r="M19" s="1019"/>
      <c r="N19" s="1019"/>
      <c r="O19" s="1019"/>
      <c r="P19" s="1019"/>
      <c r="Q19" s="1019"/>
      <c r="R19" s="1019"/>
      <c r="S19" s="1019"/>
      <c r="AI19" s="110"/>
      <c r="AJ19" s="110"/>
      <c r="AK19" s="110"/>
      <c r="AL19" s="110"/>
      <c r="AM19" s="110"/>
      <c r="AN19" s="110"/>
      <c r="AO19" s="110"/>
      <c r="AP19" s="110"/>
      <c r="AQ19" s="110"/>
    </row>
    <row r="20" spans="2:60" ht="12.9" customHeight="1">
      <c r="B20" s="1056"/>
      <c r="C20" s="1056"/>
      <c r="D20" s="1056"/>
      <c r="E20" s="1056"/>
      <c r="F20" s="1056"/>
      <c r="G20" s="1056"/>
      <c r="H20" s="1056"/>
      <c r="I20" s="1056"/>
      <c r="J20" s="1056"/>
      <c r="K20" s="1056"/>
      <c r="L20" s="1056"/>
      <c r="M20" s="1056"/>
      <c r="N20" s="1056"/>
      <c r="O20" s="1056"/>
      <c r="P20" s="1056"/>
      <c r="Q20" s="1056"/>
      <c r="R20" s="1056"/>
      <c r="S20" s="1056"/>
      <c r="T20" s="111"/>
      <c r="U20" s="75"/>
      <c r="V20" s="954" t="s">
        <v>215</v>
      </c>
      <c r="W20" s="954"/>
      <c r="X20" s="954"/>
      <c r="Y20" s="954"/>
      <c r="Z20" s="954"/>
      <c r="AA20" s="88"/>
      <c r="AB20" s="88"/>
      <c r="AC20" s="954" t="str">
        <f>IF(F15=4,"R6.4～R6.5",IF(F15=5,"R6.5",""))</f>
        <v>R6.4～R6.5</v>
      </c>
      <c r="AD20" s="954"/>
      <c r="AE20" s="954"/>
      <c r="AF20" s="954"/>
      <c r="AG20" s="954"/>
      <c r="AH20" s="954"/>
      <c r="AI20" s="88"/>
      <c r="AJ20" s="88"/>
      <c r="AK20" s="954" t="str">
        <f>IF(OR(F15=4,F15=5),"R6.6","R"&amp;D15&amp;"."&amp;F15)&amp;"～R"&amp;K15&amp;"."&amp;M15</f>
        <v>R6.6～R7.3</v>
      </c>
      <c r="AL20" s="954"/>
      <c r="AM20" s="954"/>
      <c r="AN20" s="954"/>
      <c r="AO20" s="954"/>
      <c r="AP20" s="954"/>
      <c r="AS20" s="962" t="str">
        <f>IFERROR(VLOOKUP(AS1,【参考】数式用2!E6:S23,9,FALSE),"")</f>
        <v/>
      </c>
      <c r="AT20" s="963"/>
      <c r="AU20" s="963"/>
      <c r="AV20" s="963"/>
      <c r="AW20" s="963"/>
      <c r="AX20" s="963"/>
      <c r="AY20" s="963"/>
      <c r="AZ20" s="963"/>
      <c r="BA20" s="963"/>
      <c r="BB20" s="963"/>
      <c r="BC20" s="963"/>
      <c r="BD20" s="963"/>
      <c r="BE20" s="963"/>
      <c r="BF20" s="963"/>
      <c r="BG20" s="963"/>
      <c r="BH20" s="964"/>
    </row>
    <row r="21" spans="2:60" ht="17.100000000000001" customHeight="1">
      <c r="B21" s="1043" t="s">
        <v>2121</v>
      </c>
      <c r="C21" s="1044"/>
      <c r="D21" s="1044"/>
      <c r="E21" s="1044"/>
      <c r="F21" s="1045"/>
      <c r="G21" s="1037" t="s">
        <v>216</v>
      </c>
      <c r="H21" s="1038"/>
      <c r="I21" s="1038"/>
      <c r="J21" s="1038"/>
      <c r="K21" s="1038"/>
      <c r="L21" s="1038"/>
      <c r="M21" s="1038"/>
      <c r="N21" s="1038"/>
      <c r="O21" s="1038"/>
      <c r="P21" s="1038"/>
      <c r="Q21" s="1038"/>
      <c r="R21" s="1038"/>
      <c r="S21" s="1038"/>
      <c r="T21" s="1039"/>
      <c r="U21" s="112"/>
      <c r="V21" s="113" t="str">
        <f>IFERROR(IF(L9="ベア加算","✓",""),"")</f>
        <v/>
      </c>
      <c r="W21" s="981" t="s">
        <v>14</v>
      </c>
      <c r="X21" s="981"/>
      <c r="Y21" s="981"/>
      <c r="Z21" s="981"/>
      <c r="AA21" s="1008" t="s">
        <v>12</v>
      </c>
      <c r="AB21" s="1009"/>
      <c r="AC21" s="114"/>
      <c r="AD21" s="1036" t="s">
        <v>14</v>
      </c>
      <c r="AE21" s="1036"/>
      <c r="AF21" s="1036"/>
      <c r="AG21" s="1036"/>
      <c r="AH21" s="1036"/>
      <c r="AI21" s="1008" t="s">
        <v>12</v>
      </c>
      <c r="AJ21" s="1009"/>
      <c r="AK21" s="115"/>
      <c r="AL21" s="1036" t="s">
        <v>14</v>
      </c>
      <c r="AM21" s="1036"/>
      <c r="AN21" s="1036"/>
      <c r="AO21" s="1036"/>
      <c r="AP21" s="1036"/>
      <c r="AS21" s="965"/>
      <c r="AT21" s="966"/>
      <c r="AU21" s="966"/>
      <c r="AV21" s="966"/>
      <c r="AW21" s="966"/>
      <c r="AX21" s="966"/>
      <c r="AY21" s="966"/>
      <c r="AZ21" s="966"/>
      <c r="BA21" s="966"/>
      <c r="BB21" s="966"/>
      <c r="BC21" s="966"/>
      <c r="BD21" s="966"/>
      <c r="BE21" s="966"/>
      <c r="BF21" s="966"/>
      <c r="BG21" s="966"/>
      <c r="BH21" s="967"/>
    </row>
    <row r="22" spans="2:60" ht="17.100000000000001" customHeight="1" thickBot="1">
      <c r="B22" s="1046"/>
      <c r="C22" s="1047"/>
      <c r="D22" s="1047"/>
      <c r="E22" s="1047"/>
      <c r="F22" s="1048"/>
      <c r="G22" s="1040"/>
      <c r="H22" s="1041"/>
      <c r="I22" s="1041"/>
      <c r="J22" s="1041"/>
      <c r="K22" s="1041"/>
      <c r="L22" s="1041"/>
      <c r="M22" s="1041"/>
      <c r="N22" s="1041"/>
      <c r="O22" s="1041"/>
      <c r="P22" s="1041"/>
      <c r="Q22" s="1041"/>
      <c r="R22" s="1041"/>
      <c r="S22" s="1041"/>
      <c r="T22" s="1042"/>
      <c r="U22" s="112"/>
      <c r="V22" s="116" t="str">
        <f>IFERROR(IF(L9="ベア加算なし","✓",""),"")</f>
        <v/>
      </c>
      <c r="W22" s="989" t="s">
        <v>15</v>
      </c>
      <c r="X22" s="981"/>
      <c r="Y22" s="990"/>
      <c r="Z22" s="991"/>
      <c r="AA22" s="1008"/>
      <c r="AB22" s="1009"/>
      <c r="AC22" s="114"/>
      <c r="AD22" s="981" t="s">
        <v>15</v>
      </c>
      <c r="AE22" s="981"/>
      <c r="AF22" s="981"/>
      <c r="AG22" s="981"/>
      <c r="AH22" s="981"/>
      <c r="AI22" s="1008"/>
      <c r="AJ22" s="1009"/>
      <c r="AK22" s="115"/>
      <c r="AL22" s="981" t="s">
        <v>15</v>
      </c>
      <c r="AM22" s="981"/>
      <c r="AN22" s="981"/>
      <c r="AO22" s="981"/>
      <c r="AP22" s="981"/>
      <c r="AS22" s="968"/>
      <c r="AT22" s="969"/>
      <c r="AU22" s="969"/>
      <c r="AV22" s="969"/>
      <c r="AW22" s="969"/>
      <c r="AX22" s="969"/>
      <c r="AY22" s="969"/>
      <c r="AZ22" s="969"/>
      <c r="BA22" s="969"/>
      <c r="BB22" s="969"/>
      <c r="BC22" s="969"/>
      <c r="BD22" s="969"/>
      <c r="BE22" s="969"/>
      <c r="BF22" s="969"/>
      <c r="BG22" s="969"/>
      <c r="BH22" s="970"/>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043" t="s">
        <v>2067</v>
      </c>
      <c r="C24" s="1044"/>
      <c r="D24" s="1044"/>
      <c r="E24" s="1044"/>
      <c r="F24" s="1045"/>
      <c r="G24" s="1037" t="s">
        <v>2320</v>
      </c>
      <c r="H24" s="1038"/>
      <c r="I24" s="1038"/>
      <c r="J24" s="1038"/>
      <c r="K24" s="1038"/>
      <c r="L24" s="1038"/>
      <c r="M24" s="1038"/>
      <c r="N24" s="1038"/>
      <c r="O24" s="1038"/>
      <c r="P24" s="1038"/>
      <c r="Q24" s="1038"/>
      <c r="R24" s="1038"/>
      <c r="S24" s="1038"/>
      <c r="T24" s="1039"/>
      <c r="U24" s="112"/>
      <c r="V24" s="113" t="str">
        <f>IFERROR(IF(OR(B9="処遇加算Ⅰ",B9="処遇加算Ⅱ"),"✓",""),"")</f>
        <v/>
      </c>
      <c r="W24" s="1053" t="s">
        <v>2096</v>
      </c>
      <c r="X24" s="1054"/>
      <c r="Y24" s="1054"/>
      <c r="Z24" s="1055"/>
      <c r="AA24" s="1008" t="s">
        <v>12</v>
      </c>
      <c r="AB24" s="1009"/>
      <c r="AC24" s="114"/>
      <c r="AD24" s="1057" t="s">
        <v>14</v>
      </c>
      <c r="AE24" s="1057"/>
      <c r="AF24" s="1057"/>
      <c r="AG24" s="1057"/>
      <c r="AH24" s="1057"/>
      <c r="AI24" s="1008" t="s">
        <v>12</v>
      </c>
      <c r="AJ24" s="1009"/>
      <c r="AK24" s="114"/>
      <c r="AL24" s="1057" t="s">
        <v>14</v>
      </c>
      <c r="AM24" s="1057"/>
      <c r="AN24" s="1057"/>
      <c r="AO24" s="1057"/>
      <c r="AP24" s="1057"/>
      <c r="AS24" s="96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3"/>
      <c r="AU24" s="963"/>
      <c r="AV24" s="963"/>
      <c r="AW24" s="963"/>
      <c r="AX24" s="963"/>
      <c r="AY24" s="963"/>
      <c r="AZ24" s="963"/>
      <c r="BA24" s="963"/>
      <c r="BB24" s="963"/>
      <c r="BC24" s="963"/>
      <c r="BD24" s="963"/>
      <c r="BE24" s="963"/>
      <c r="BF24" s="963"/>
      <c r="BG24" s="963"/>
      <c r="BH24" s="964"/>
    </row>
    <row r="25" spans="2:60" ht="21">
      <c r="B25" s="1058"/>
      <c r="C25" s="1059"/>
      <c r="D25" s="1059"/>
      <c r="E25" s="1059"/>
      <c r="F25" s="1060"/>
      <c r="G25" s="1062"/>
      <c r="H25" s="1063"/>
      <c r="I25" s="1063"/>
      <c r="J25" s="1063"/>
      <c r="K25" s="1063"/>
      <c r="L25" s="1063"/>
      <c r="M25" s="1063"/>
      <c r="N25" s="1063"/>
      <c r="O25" s="1063"/>
      <c r="P25" s="1063"/>
      <c r="Q25" s="1063"/>
      <c r="R25" s="1063"/>
      <c r="S25" s="1063"/>
      <c r="T25" s="1064"/>
      <c r="U25" s="112"/>
      <c r="V25" s="113" t="str">
        <f>IFERROR(IF(B9="処遇加算Ⅲ","✓",""),"")</f>
        <v/>
      </c>
      <c r="W25" s="1053" t="s">
        <v>19</v>
      </c>
      <c r="X25" s="1054"/>
      <c r="Y25" s="1054"/>
      <c r="Z25" s="1055"/>
      <c r="AA25" s="1008"/>
      <c r="AB25" s="1009"/>
      <c r="AC25" s="114"/>
      <c r="AD25" s="982" t="s">
        <v>17</v>
      </c>
      <c r="AE25" s="982"/>
      <c r="AF25" s="982"/>
      <c r="AG25" s="982"/>
      <c r="AH25" s="982"/>
      <c r="AI25" s="1008"/>
      <c r="AJ25" s="1009"/>
      <c r="AK25" s="115"/>
      <c r="AL25" s="982" t="s">
        <v>17</v>
      </c>
      <c r="AM25" s="982"/>
      <c r="AN25" s="982"/>
      <c r="AO25" s="982"/>
      <c r="AP25" s="982"/>
      <c r="AS25" s="965"/>
      <c r="AT25" s="966"/>
      <c r="AU25" s="966"/>
      <c r="AV25" s="966"/>
      <c r="AW25" s="966"/>
      <c r="AX25" s="966"/>
      <c r="AY25" s="966"/>
      <c r="AZ25" s="966"/>
      <c r="BA25" s="966"/>
      <c r="BB25" s="966"/>
      <c r="BC25" s="966"/>
      <c r="BD25" s="966"/>
      <c r="BE25" s="966"/>
      <c r="BF25" s="966"/>
      <c r="BG25" s="966"/>
      <c r="BH25" s="967"/>
    </row>
    <row r="26" spans="2:60" ht="18" customHeight="1" thickBot="1">
      <c r="B26" s="1046"/>
      <c r="C26" s="1047"/>
      <c r="D26" s="1047"/>
      <c r="E26" s="1047"/>
      <c r="F26" s="1048"/>
      <c r="G26" s="1040"/>
      <c r="H26" s="1041"/>
      <c r="I26" s="1041"/>
      <c r="J26" s="1041"/>
      <c r="K26" s="1041"/>
      <c r="L26" s="1041"/>
      <c r="M26" s="1041"/>
      <c r="N26" s="1041"/>
      <c r="O26" s="1041"/>
      <c r="P26" s="1041"/>
      <c r="Q26" s="1041"/>
      <c r="R26" s="1041"/>
      <c r="S26" s="1041"/>
      <c r="T26" s="1042"/>
      <c r="U26" s="89"/>
      <c r="V26" s="113" t="str">
        <f>IFERROR(IF(B9="処遇加算なし","✓",""),"")</f>
        <v/>
      </c>
      <c r="W26" s="1053" t="s">
        <v>2097</v>
      </c>
      <c r="X26" s="1054"/>
      <c r="Y26" s="1054"/>
      <c r="Z26" s="1055"/>
      <c r="AA26" s="1008"/>
      <c r="AB26" s="1009"/>
      <c r="AC26" s="114"/>
      <c r="AD26" s="1057" t="s">
        <v>15</v>
      </c>
      <c r="AE26" s="1057"/>
      <c r="AF26" s="1057"/>
      <c r="AG26" s="1057"/>
      <c r="AH26" s="1057"/>
      <c r="AI26" s="1008"/>
      <c r="AJ26" s="1009"/>
      <c r="AK26" s="115"/>
      <c r="AL26" s="1057" t="s">
        <v>15</v>
      </c>
      <c r="AM26" s="1057"/>
      <c r="AN26" s="1057"/>
      <c r="AO26" s="1057"/>
      <c r="AP26" s="1057"/>
      <c r="AS26" s="968"/>
      <c r="AT26" s="969"/>
      <c r="AU26" s="969"/>
      <c r="AV26" s="969"/>
      <c r="AW26" s="969"/>
      <c r="AX26" s="969"/>
      <c r="AY26" s="969"/>
      <c r="AZ26" s="969"/>
      <c r="BA26" s="969"/>
      <c r="BB26" s="969"/>
      <c r="BC26" s="969"/>
      <c r="BD26" s="969"/>
      <c r="BE26" s="969"/>
      <c r="BF26" s="969"/>
      <c r="BG26" s="969"/>
      <c r="BH26" s="970"/>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043" t="s">
        <v>2068</v>
      </c>
      <c r="C28" s="1044"/>
      <c r="D28" s="1044"/>
      <c r="E28" s="1044"/>
      <c r="F28" s="1045"/>
      <c r="G28" s="1037" t="s">
        <v>2321</v>
      </c>
      <c r="H28" s="1038"/>
      <c r="I28" s="1038"/>
      <c r="J28" s="1038"/>
      <c r="K28" s="1038"/>
      <c r="L28" s="1038"/>
      <c r="M28" s="1038"/>
      <c r="N28" s="1038"/>
      <c r="O28" s="1038"/>
      <c r="P28" s="1038"/>
      <c r="Q28" s="1038"/>
      <c r="R28" s="1038"/>
      <c r="S28" s="1038"/>
      <c r="T28" s="1039"/>
      <c r="U28" s="112"/>
      <c r="V28" s="113" t="str">
        <f>IFERROR(IF(OR(B9="処遇加算Ⅰ",B9="処遇加算Ⅱ"),"✓",""),"")</f>
        <v/>
      </c>
      <c r="W28" s="1053" t="s">
        <v>2096</v>
      </c>
      <c r="X28" s="1054"/>
      <c r="Y28" s="1054"/>
      <c r="Z28" s="1055"/>
      <c r="AA28" s="1008" t="s">
        <v>12</v>
      </c>
      <c r="AB28" s="1009"/>
      <c r="AC28" s="114"/>
      <c r="AD28" s="1057" t="s">
        <v>14</v>
      </c>
      <c r="AE28" s="1057"/>
      <c r="AF28" s="1057"/>
      <c r="AG28" s="1057"/>
      <c r="AH28" s="1057"/>
      <c r="AI28" s="1008" t="s">
        <v>12</v>
      </c>
      <c r="AJ28" s="1009"/>
      <c r="AK28" s="114"/>
      <c r="AL28" s="1057" t="s">
        <v>14</v>
      </c>
      <c r="AM28" s="1057"/>
      <c r="AN28" s="1057"/>
      <c r="AO28" s="1057"/>
      <c r="AP28" s="1057"/>
      <c r="AS28" s="96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3"/>
      <c r="AU28" s="963"/>
      <c r="AV28" s="963"/>
      <c r="AW28" s="963"/>
      <c r="AX28" s="963"/>
      <c r="AY28" s="963"/>
      <c r="AZ28" s="963"/>
      <c r="BA28" s="963"/>
      <c r="BB28" s="963"/>
      <c r="BC28" s="963"/>
      <c r="BD28" s="963"/>
      <c r="BE28" s="963"/>
      <c r="BF28" s="963"/>
      <c r="BG28" s="963"/>
      <c r="BH28" s="964"/>
    </row>
    <row r="29" spans="2:60" ht="21" customHeight="1">
      <c r="B29" s="1058"/>
      <c r="C29" s="1059"/>
      <c r="D29" s="1059"/>
      <c r="E29" s="1059"/>
      <c r="F29" s="1060"/>
      <c r="G29" s="1062"/>
      <c r="H29" s="1063"/>
      <c r="I29" s="1063"/>
      <c r="J29" s="1063"/>
      <c r="K29" s="1063"/>
      <c r="L29" s="1063"/>
      <c r="M29" s="1063"/>
      <c r="N29" s="1063"/>
      <c r="O29" s="1063"/>
      <c r="P29" s="1063"/>
      <c r="Q29" s="1063"/>
      <c r="R29" s="1063"/>
      <c r="S29" s="1063"/>
      <c r="T29" s="1064"/>
      <c r="U29" s="112"/>
      <c r="V29" s="113" t="str">
        <f>IFERROR(IF(B9="処遇加算Ⅲ","✓",""),"")</f>
        <v/>
      </c>
      <c r="W29" s="1053" t="s">
        <v>19</v>
      </c>
      <c r="X29" s="1054"/>
      <c r="Y29" s="1054"/>
      <c r="Z29" s="1055"/>
      <c r="AA29" s="1008"/>
      <c r="AB29" s="1009"/>
      <c r="AC29" s="114"/>
      <c r="AD29" s="982" t="s">
        <v>17</v>
      </c>
      <c r="AE29" s="982"/>
      <c r="AF29" s="982"/>
      <c r="AG29" s="982"/>
      <c r="AH29" s="982"/>
      <c r="AI29" s="1008"/>
      <c r="AJ29" s="1009"/>
      <c r="AK29" s="115"/>
      <c r="AL29" s="982" t="s">
        <v>17</v>
      </c>
      <c r="AM29" s="982"/>
      <c r="AN29" s="982"/>
      <c r="AO29" s="982"/>
      <c r="AP29" s="982"/>
      <c r="AS29" s="965"/>
      <c r="AT29" s="966"/>
      <c r="AU29" s="966"/>
      <c r="AV29" s="966"/>
      <c r="AW29" s="966"/>
      <c r="AX29" s="966"/>
      <c r="AY29" s="966"/>
      <c r="AZ29" s="966"/>
      <c r="BA29" s="966"/>
      <c r="BB29" s="966"/>
      <c r="BC29" s="966"/>
      <c r="BD29" s="966"/>
      <c r="BE29" s="966"/>
      <c r="BF29" s="966"/>
      <c r="BG29" s="966"/>
      <c r="BH29" s="967"/>
    </row>
    <row r="30" spans="2:60" ht="18" customHeight="1" thickBot="1">
      <c r="B30" s="1046"/>
      <c r="C30" s="1047"/>
      <c r="D30" s="1047"/>
      <c r="E30" s="1047"/>
      <c r="F30" s="1048"/>
      <c r="G30" s="1040"/>
      <c r="H30" s="1041"/>
      <c r="I30" s="1041"/>
      <c r="J30" s="1041"/>
      <c r="K30" s="1041"/>
      <c r="L30" s="1041"/>
      <c r="M30" s="1041"/>
      <c r="N30" s="1041"/>
      <c r="O30" s="1041"/>
      <c r="P30" s="1041"/>
      <c r="Q30" s="1041"/>
      <c r="R30" s="1041"/>
      <c r="S30" s="1041"/>
      <c r="T30" s="1042"/>
      <c r="U30" s="89"/>
      <c r="V30" s="113" t="str">
        <f>IFERROR(IF(B9="処遇加算なし","✓",""),"")</f>
        <v/>
      </c>
      <c r="W30" s="1053" t="s">
        <v>2097</v>
      </c>
      <c r="X30" s="1054"/>
      <c r="Y30" s="1054"/>
      <c r="Z30" s="1055"/>
      <c r="AA30" s="1008"/>
      <c r="AB30" s="1009"/>
      <c r="AC30" s="114"/>
      <c r="AD30" s="1057" t="s">
        <v>15</v>
      </c>
      <c r="AE30" s="1057"/>
      <c r="AF30" s="1057"/>
      <c r="AG30" s="1057"/>
      <c r="AH30" s="1057"/>
      <c r="AI30" s="1008"/>
      <c r="AJ30" s="1009"/>
      <c r="AK30" s="115"/>
      <c r="AL30" s="1057" t="s">
        <v>15</v>
      </c>
      <c r="AM30" s="1057"/>
      <c r="AN30" s="1057"/>
      <c r="AO30" s="1057"/>
      <c r="AP30" s="1057"/>
      <c r="AS30" s="968"/>
      <c r="AT30" s="969"/>
      <c r="AU30" s="969"/>
      <c r="AV30" s="969"/>
      <c r="AW30" s="969"/>
      <c r="AX30" s="969"/>
      <c r="AY30" s="969"/>
      <c r="AZ30" s="969"/>
      <c r="BA30" s="969"/>
      <c r="BB30" s="969"/>
      <c r="BC30" s="969"/>
      <c r="BD30" s="969"/>
      <c r="BE30" s="969"/>
      <c r="BF30" s="969"/>
      <c r="BG30" s="969"/>
      <c r="BH30" s="970"/>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061" t="s">
        <v>2069</v>
      </c>
      <c r="C32" s="1061"/>
      <c r="D32" s="1061"/>
      <c r="E32" s="1061"/>
      <c r="F32" s="1061"/>
      <c r="G32" s="1037" t="s">
        <v>2322</v>
      </c>
      <c r="H32" s="1038"/>
      <c r="I32" s="1038"/>
      <c r="J32" s="1038"/>
      <c r="K32" s="1038"/>
      <c r="L32" s="1038"/>
      <c r="M32" s="1038"/>
      <c r="N32" s="1038"/>
      <c r="O32" s="1038"/>
      <c r="P32" s="1038"/>
      <c r="Q32" s="1038"/>
      <c r="R32" s="1038"/>
      <c r="S32" s="1038"/>
      <c r="T32" s="1039"/>
      <c r="U32" s="112"/>
      <c r="V32" s="113" t="str">
        <f>IFERROR(IF(B9="処遇加算Ⅰ","✓",""),"")</f>
        <v/>
      </c>
      <c r="W32" s="989" t="s">
        <v>14</v>
      </c>
      <c r="X32" s="990"/>
      <c r="Y32" s="990"/>
      <c r="Z32" s="991"/>
      <c r="AA32" s="1010" t="s">
        <v>12</v>
      </c>
      <c r="AB32" s="1009"/>
      <c r="AC32" s="114"/>
      <c r="AD32" s="1057" t="s">
        <v>14</v>
      </c>
      <c r="AE32" s="1057"/>
      <c r="AF32" s="1057"/>
      <c r="AG32" s="1057"/>
      <c r="AH32" s="1057"/>
      <c r="AI32" s="1010" t="s">
        <v>12</v>
      </c>
      <c r="AJ32" s="1009"/>
      <c r="AK32" s="114"/>
      <c r="AL32" s="1057" t="s">
        <v>14</v>
      </c>
      <c r="AM32" s="1057"/>
      <c r="AN32" s="1057"/>
      <c r="AO32" s="1057"/>
      <c r="AP32" s="1057"/>
      <c r="AS32" s="96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3"/>
      <c r="AU32" s="963"/>
      <c r="AV32" s="963"/>
      <c r="AW32" s="963"/>
      <c r="AX32" s="963"/>
      <c r="AY32" s="963"/>
      <c r="AZ32" s="963"/>
      <c r="BA32" s="963"/>
      <c r="BB32" s="963"/>
      <c r="BC32" s="963"/>
      <c r="BD32" s="963"/>
      <c r="BE32" s="963"/>
      <c r="BF32" s="963"/>
      <c r="BG32" s="963"/>
      <c r="BH32" s="964"/>
    </row>
    <row r="33" spans="2:82" ht="21" customHeight="1">
      <c r="B33" s="1061"/>
      <c r="C33" s="1061"/>
      <c r="D33" s="1061"/>
      <c r="E33" s="1061"/>
      <c r="F33" s="1061"/>
      <c r="G33" s="1062"/>
      <c r="H33" s="1063"/>
      <c r="I33" s="1063"/>
      <c r="J33" s="1063"/>
      <c r="K33" s="1063"/>
      <c r="L33" s="1063"/>
      <c r="M33" s="1063"/>
      <c r="N33" s="1063"/>
      <c r="O33" s="1063"/>
      <c r="P33" s="1063"/>
      <c r="Q33" s="1063"/>
      <c r="R33" s="1063"/>
      <c r="S33" s="1063"/>
      <c r="T33" s="1064"/>
      <c r="U33" s="112"/>
      <c r="V33" s="113" t="str">
        <f>IFERROR(IF(AND(B9&lt;&gt;"",B9&lt;&gt;"処遇加算Ⅰ"),"✓",""),"")</f>
        <v/>
      </c>
      <c r="W33" s="989" t="s">
        <v>15</v>
      </c>
      <c r="X33" s="990"/>
      <c r="Y33" s="990"/>
      <c r="Z33" s="991"/>
      <c r="AA33" s="1010"/>
      <c r="AB33" s="1009"/>
      <c r="AC33" s="114"/>
      <c r="AD33" s="1137" t="s">
        <v>17</v>
      </c>
      <c r="AE33" s="1137"/>
      <c r="AF33" s="1137"/>
      <c r="AG33" s="1137"/>
      <c r="AH33" s="1137"/>
      <c r="AI33" s="1010"/>
      <c r="AJ33" s="1009"/>
      <c r="AK33" s="121"/>
      <c r="AL33" s="982" t="s">
        <v>17</v>
      </c>
      <c r="AM33" s="982"/>
      <c r="AN33" s="982"/>
      <c r="AO33" s="982"/>
      <c r="AP33" s="982"/>
      <c r="AS33" s="965"/>
      <c r="AT33" s="966"/>
      <c r="AU33" s="966"/>
      <c r="AV33" s="966"/>
      <c r="AW33" s="966"/>
      <c r="AX33" s="966"/>
      <c r="AY33" s="966"/>
      <c r="AZ33" s="966"/>
      <c r="BA33" s="966"/>
      <c r="BB33" s="966"/>
      <c r="BC33" s="966"/>
      <c r="BD33" s="966"/>
      <c r="BE33" s="966"/>
      <c r="BF33" s="966"/>
      <c r="BG33" s="966"/>
      <c r="BH33" s="967"/>
    </row>
    <row r="34" spans="2:82" ht="18.75" customHeight="1" thickBot="1">
      <c r="B34" s="1061"/>
      <c r="C34" s="1061"/>
      <c r="D34" s="1061"/>
      <c r="E34" s="1061"/>
      <c r="F34" s="1061"/>
      <c r="G34" s="1040"/>
      <c r="H34" s="1041"/>
      <c r="I34" s="1041"/>
      <c r="J34" s="1041"/>
      <c r="K34" s="1041"/>
      <c r="L34" s="1041"/>
      <c r="M34" s="1041"/>
      <c r="N34" s="1041"/>
      <c r="O34" s="1041"/>
      <c r="P34" s="1041"/>
      <c r="Q34" s="1041"/>
      <c r="R34" s="1041"/>
      <c r="S34" s="1041"/>
      <c r="T34" s="1042"/>
      <c r="U34" s="89"/>
      <c r="V34" s="118"/>
      <c r="W34" s="93"/>
      <c r="X34" s="93"/>
      <c r="Y34" s="93"/>
      <c r="Z34" s="93"/>
      <c r="AA34" s="1010"/>
      <c r="AB34" s="1009"/>
      <c r="AC34" s="114"/>
      <c r="AD34" s="981" t="s">
        <v>15</v>
      </c>
      <c r="AE34" s="981"/>
      <c r="AF34" s="981"/>
      <c r="AG34" s="981"/>
      <c r="AH34" s="981"/>
      <c r="AI34" s="1010"/>
      <c r="AJ34" s="1009"/>
      <c r="AK34" s="114"/>
      <c r="AL34" s="981" t="s">
        <v>15</v>
      </c>
      <c r="AM34" s="981"/>
      <c r="AN34" s="981"/>
      <c r="AO34" s="981"/>
      <c r="AP34" s="981"/>
      <c r="AS34" s="968"/>
      <c r="AT34" s="969"/>
      <c r="AU34" s="969"/>
      <c r="AV34" s="969"/>
      <c r="AW34" s="969"/>
      <c r="AX34" s="969"/>
      <c r="AY34" s="969"/>
      <c r="AZ34" s="969"/>
      <c r="BA34" s="969"/>
      <c r="BB34" s="969"/>
      <c r="BC34" s="969"/>
      <c r="BD34" s="969"/>
      <c r="BE34" s="969"/>
      <c r="BF34" s="969"/>
      <c r="BG34" s="969"/>
      <c r="BH34" s="970"/>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061" t="s">
        <v>2070</v>
      </c>
      <c r="C36" s="1061"/>
      <c r="D36" s="1061"/>
      <c r="E36" s="1061"/>
      <c r="F36" s="1061"/>
      <c r="G36" s="1126" t="s">
        <v>2323</v>
      </c>
      <c r="H36" s="1127"/>
      <c r="I36" s="1127"/>
      <c r="J36" s="1127"/>
      <c r="K36" s="1127"/>
      <c r="L36" s="1127"/>
      <c r="M36" s="1127"/>
      <c r="N36" s="1127"/>
      <c r="O36" s="1127"/>
      <c r="P36" s="1127"/>
      <c r="Q36" s="1127"/>
      <c r="R36" s="1127"/>
      <c r="S36" s="1127"/>
      <c r="T36" s="1128"/>
      <c r="U36" s="112"/>
      <c r="V36" s="113" t="str">
        <f>IFERROR(IF(OR(G9="特定加算Ⅰ",G9="特定加算Ⅱ"),"✓",""),"")</f>
        <v/>
      </c>
      <c r="W36" s="989" t="s">
        <v>14</v>
      </c>
      <c r="X36" s="990"/>
      <c r="Y36" s="990"/>
      <c r="Z36" s="991"/>
      <c r="AA36" s="1008" t="s">
        <v>12</v>
      </c>
      <c r="AB36" s="1009"/>
      <c r="AC36" s="114"/>
      <c r="AD36" s="981" t="s">
        <v>14</v>
      </c>
      <c r="AE36" s="981"/>
      <c r="AF36" s="981"/>
      <c r="AG36" s="981"/>
      <c r="AH36" s="981"/>
      <c r="AI36" s="1008" t="s">
        <v>12</v>
      </c>
      <c r="AJ36" s="1009"/>
      <c r="AK36" s="114"/>
      <c r="AL36" s="981" t="s">
        <v>14</v>
      </c>
      <c r="AM36" s="981"/>
      <c r="AN36" s="981"/>
      <c r="AO36" s="981"/>
      <c r="AP36" s="981"/>
      <c r="AS36" s="96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3"/>
      <c r="AU36" s="963"/>
      <c r="AV36" s="963"/>
      <c r="AW36" s="963"/>
      <c r="AX36" s="963"/>
      <c r="AY36" s="963"/>
      <c r="AZ36" s="963"/>
      <c r="BA36" s="963"/>
      <c r="BB36" s="963"/>
      <c r="BC36" s="963"/>
      <c r="BD36" s="963"/>
      <c r="BE36" s="963"/>
      <c r="BF36" s="963"/>
      <c r="BG36" s="963"/>
      <c r="BH36" s="964"/>
    </row>
    <row r="37" spans="2:82" ht="21" customHeight="1">
      <c r="B37" s="1061"/>
      <c r="C37" s="1061"/>
      <c r="D37" s="1061"/>
      <c r="E37" s="1061"/>
      <c r="F37" s="1061"/>
      <c r="G37" s="1129"/>
      <c r="H37" s="1130"/>
      <c r="I37" s="1130"/>
      <c r="J37" s="1130"/>
      <c r="K37" s="1130"/>
      <c r="L37" s="1130"/>
      <c r="M37" s="1130"/>
      <c r="N37" s="1130"/>
      <c r="O37" s="1130"/>
      <c r="P37" s="1130"/>
      <c r="Q37" s="1130"/>
      <c r="R37" s="1130"/>
      <c r="S37" s="1130"/>
      <c r="T37" s="1131"/>
      <c r="U37" s="112"/>
      <c r="V37" s="113" t="str">
        <f>IFERROR(IF(G9="特定加算なし","✓",""),"")</f>
        <v/>
      </c>
      <c r="W37" s="989" t="s">
        <v>15</v>
      </c>
      <c r="X37" s="990"/>
      <c r="Y37" s="990"/>
      <c r="Z37" s="991"/>
      <c r="AA37" s="1008"/>
      <c r="AB37" s="1009"/>
      <c r="AC37" s="1138" t="s">
        <v>2175</v>
      </c>
      <c r="AD37" s="1139"/>
      <c r="AE37" s="1139"/>
      <c r="AF37" s="1139"/>
      <c r="AG37" s="1140"/>
      <c r="AH37" s="1141"/>
      <c r="AI37" s="1008"/>
      <c r="AJ37" s="1009"/>
      <c r="AK37" s="1138" t="s">
        <v>2175</v>
      </c>
      <c r="AL37" s="1139"/>
      <c r="AM37" s="1139"/>
      <c r="AN37" s="1139"/>
      <c r="AO37" s="1140"/>
      <c r="AP37" s="1141"/>
      <c r="AS37" s="965"/>
      <c r="AT37" s="966"/>
      <c r="AU37" s="966"/>
      <c r="AV37" s="966"/>
      <c r="AW37" s="966"/>
      <c r="AX37" s="966"/>
      <c r="AY37" s="966"/>
      <c r="AZ37" s="966"/>
      <c r="BA37" s="966"/>
      <c r="BB37" s="966"/>
      <c r="BC37" s="966"/>
      <c r="BD37" s="966"/>
      <c r="BE37" s="966"/>
      <c r="BF37" s="966"/>
      <c r="BG37" s="966"/>
      <c r="BH37" s="967"/>
    </row>
    <row r="38" spans="2:82" ht="17.100000000000001" customHeight="1" thickBot="1">
      <c r="B38" s="1061"/>
      <c r="C38" s="1061"/>
      <c r="D38" s="1061"/>
      <c r="E38" s="1061"/>
      <c r="F38" s="1061"/>
      <c r="G38" s="1132"/>
      <c r="H38" s="1133"/>
      <c r="I38" s="1133"/>
      <c r="J38" s="1133"/>
      <c r="K38" s="1133"/>
      <c r="L38" s="1133"/>
      <c r="M38" s="1133"/>
      <c r="N38" s="1133"/>
      <c r="O38" s="1133"/>
      <c r="P38" s="1133"/>
      <c r="Q38" s="1133"/>
      <c r="R38" s="1133"/>
      <c r="S38" s="1133"/>
      <c r="T38" s="1134"/>
      <c r="U38" s="112"/>
      <c r="Z38" s="124"/>
      <c r="AA38" s="1010"/>
      <c r="AB38" s="1009"/>
      <c r="AC38" s="114"/>
      <c r="AD38" s="981" t="s">
        <v>15</v>
      </c>
      <c r="AE38" s="981"/>
      <c r="AF38" s="981"/>
      <c r="AG38" s="981"/>
      <c r="AH38" s="981"/>
      <c r="AI38" s="1008"/>
      <c r="AJ38" s="1009"/>
      <c r="AK38" s="114"/>
      <c r="AL38" s="981" t="s">
        <v>15</v>
      </c>
      <c r="AM38" s="981"/>
      <c r="AN38" s="981"/>
      <c r="AO38" s="981"/>
      <c r="AP38" s="981"/>
      <c r="AS38" s="968"/>
      <c r="AT38" s="969"/>
      <c r="AU38" s="969"/>
      <c r="AV38" s="969"/>
      <c r="AW38" s="969"/>
      <c r="AX38" s="969"/>
      <c r="AY38" s="969"/>
      <c r="AZ38" s="969"/>
      <c r="BA38" s="969"/>
      <c r="BB38" s="969"/>
      <c r="BC38" s="969"/>
      <c r="BD38" s="969"/>
      <c r="BE38" s="969"/>
      <c r="BF38" s="969"/>
      <c r="BG38" s="969"/>
      <c r="BH38" s="970"/>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061" t="s">
        <v>2071</v>
      </c>
      <c r="C40" s="1061"/>
      <c r="D40" s="1061"/>
      <c r="E40" s="1061"/>
      <c r="F40" s="1061"/>
      <c r="G40" s="1037" t="str">
        <f>IFERROR(VLOOKUP(Y5,【参考】数式用!AQ5:AR37,2,0),"")</f>
        <v/>
      </c>
      <c r="H40" s="1038"/>
      <c r="I40" s="1038"/>
      <c r="J40" s="1038"/>
      <c r="K40" s="1038"/>
      <c r="L40" s="1038"/>
      <c r="M40" s="1038"/>
      <c r="N40" s="1038"/>
      <c r="O40" s="1038"/>
      <c r="P40" s="1038"/>
      <c r="Q40" s="1038"/>
      <c r="R40" s="1038"/>
      <c r="S40" s="1038"/>
      <c r="T40" s="1039"/>
      <c r="U40" s="89"/>
      <c r="V40" s="113" t="str">
        <f>IFERROR(IF(G9="特定加算Ⅰ","✓",""),"")</f>
        <v/>
      </c>
      <c r="W40" s="989" t="s">
        <v>14</v>
      </c>
      <c r="X40" s="990"/>
      <c r="Y40" s="990"/>
      <c r="Z40" s="991"/>
      <c r="AA40" s="1008" t="s">
        <v>12</v>
      </c>
      <c r="AB40" s="1009"/>
      <c r="AC40" s="114"/>
      <c r="AD40" s="981" t="s">
        <v>14</v>
      </c>
      <c r="AE40" s="981"/>
      <c r="AF40" s="981"/>
      <c r="AG40" s="981"/>
      <c r="AH40" s="981"/>
      <c r="AI40" s="1008" t="s">
        <v>12</v>
      </c>
      <c r="AJ40" s="1009"/>
      <c r="AK40" s="114"/>
      <c r="AL40" s="981" t="s">
        <v>14</v>
      </c>
      <c r="AM40" s="981"/>
      <c r="AN40" s="981"/>
      <c r="AO40" s="981"/>
      <c r="AP40" s="981"/>
      <c r="AS40" s="96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3"/>
      <c r="AU40" s="963"/>
      <c r="AV40" s="963"/>
      <c r="AW40" s="963"/>
      <c r="AX40" s="963"/>
      <c r="AY40" s="963"/>
      <c r="AZ40" s="963"/>
      <c r="BA40" s="963"/>
      <c r="BB40" s="963"/>
      <c r="BC40" s="963"/>
      <c r="BD40" s="963"/>
      <c r="BE40" s="963"/>
      <c r="BF40" s="963"/>
      <c r="BG40" s="963"/>
      <c r="BH40" s="964"/>
    </row>
    <row r="41" spans="2:82" ht="22.5" customHeight="1">
      <c r="B41" s="1061"/>
      <c r="C41" s="1061"/>
      <c r="D41" s="1061"/>
      <c r="E41" s="1061"/>
      <c r="F41" s="1061"/>
      <c r="G41" s="1062"/>
      <c r="H41" s="1063"/>
      <c r="I41" s="1063"/>
      <c r="J41" s="1063"/>
      <c r="K41" s="1063"/>
      <c r="L41" s="1063"/>
      <c r="M41" s="1063"/>
      <c r="N41" s="1063"/>
      <c r="O41" s="1063"/>
      <c r="P41" s="1063"/>
      <c r="Q41" s="1063"/>
      <c r="R41" s="1063"/>
      <c r="S41" s="1063"/>
      <c r="T41" s="1064"/>
      <c r="U41" s="89"/>
      <c r="V41" s="113" t="str">
        <f>IFERROR(IF(OR(G9="特定加算Ⅱ",G9="特定加算なし"),"✓",""),"")</f>
        <v/>
      </c>
      <c r="W41" s="989" t="s">
        <v>15</v>
      </c>
      <c r="X41" s="990"/>
      <c r="Y41" s="990"/>
      <c r="Z41" s="991"/>
      <c r="AA41" s="1008"/>
      <c r="AB41" s="1009"/>
      <c r="AC41" s="125" t="s">
        <v>82</v>
      </c>
      <c r="AD41" s="1033"/>
      <c r="AE41" s="1034"/>
      <c r="AF41" s="1034"/>
      <c r="AG41" s="1034"/>
      <c r="AH41" s="1035"/>
      <c r="AI41" s="1008"/>
      <c r="AJ41" s="1009"/>
      <c r="AK41" s="125" t="s">
        <v>82</v>
      </c>
      <c r="AL41" s="1033"/>
      <c r="AM41" s="1034"/>
      <c r="AN41" s="1034"/>
      <c r="AO41" s="1034"/>
      <c r="AP41" s="1035"/>
      <c r="AS41" s="965"/>
      <c r="AT41" s="966"/>
      <c r="AU41" s="966"/>
      <c r="AV41" s="966"/>
      <c r="AW41" s="966"/>
      <c r="AX41" s="966"/>
      <c r="AY41" s="966"/>
      <c r="AZ41" s="966"/>
      <c r="BA41" s="966"/>
      <c r="BB41" s="966"/>
      <c r="BC41" s="966"/>
      <c r="BD41" s="966"/>
      <c r="BE41" s="966"/>
      <c r="BF41" s="966"/>
      <c r="BG41" s="966"/>
      <c r="BH41" s="967"/>
    </row>
    <row r="42" spans="2:82" ht="17.100000000000001" customHeight="1" thickBot="1">
      <c r="B42" s="1061"/>
      <c r="C42" s="1061"/>
      <c r="D42" s="1061"/>
      <c r="E42" s="1061"/>
      <c r="F42" s="1061"/>
      <c r="G42" s="1040"/>
      <c r="H42" s="1041"/>
      <c r="I42" s="1041"/>
      <c r="J42" s="1041"/>
      <c r="K42" s="1041"/>
      <c r="L42" s="1041"/>
      <c r="M42" s="1041"/>
      <c r="N42" s="1041"/>
      <c r="O42" s="1041"/>
      <c r="P42" s="1041"/>
      <c r="Q42" s="1041"/>
      <c r="R42" s="1041"/>
      <c r="S42" s="1041"/>
      <c r="T42" s="1042"/>
      <c r="U42" s="89"/>
      <c r="V42" s="82"/>
      <c r="W42" s="126"/>
      <c r="X42" s="126"/>
      <c r="Y42" s="126"/>
      <c r="Z42" s="126"/>
      <c r="AA42" s="104"/>
      <c r="AB42" s="104"/>
      <c r="AC42" s="127"/>
      <c r="AD42" s="981" t="s">
        <v>15</v>
      </c>
      <c r="AE42" s="981"/>
      <c r="AF42" s="981"/>
      <c r="AG42" s="981"/>
      <c r="AH42" s="981"/>
      <c r="AI42" s="104"/>
      <c r="AJ42" s="104"/>
      <c r="AK42" s="127"/>
      <c r="AL42" s="981" t="s">
        <v>15</v>
      </c>
      <c r="AM42" s="981"/>
      <c r="AN42" s="981"/>
      <c r="AO42" s="981"/>
      <c r="AP42" s="981"/>
      <c r="AS42" s="968"/>
      <c r="AT42" s="969"/>
      <c r="AU42" s="969"/>
      <c r="AV42" s="969"/>
      <c r="AW42" s="969"/>
      <c r="AX42" s="969"/>
      <c r="AY42" s="969"/>
      <c r="AZ42" s="969"/>
      <c r="BA42" s="969"/>
      <c r="BB42" s="969"/>
      <c r="BC42" s="969"/>
      <c r="BD42" s="969"/>
      <c r="BE42" s="969"/>
      <c r="BF42" s="969"/>
      <c r="BG42" s="969"/>
      <c r="BH42" s="970"/>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061" t="s">
        <v>2072</v>
      </c>
      <c r="C44" s="1061"/>
      <c r="D44" s="1061"/>
      <c r="E44" s="1061"/>
      <c r="F44" s="1061"/>
      <c r="G44" s="1037" t="s">
        <v>2356</v>
      </c>
      <c r="H44" s="1038"/>
      <c r="I44" s="1038"/>
      <c r="J44" s="1038"/>
      <c r="K44" s="1038"/>
      <c r="L44" s="1038"/>
      <c r="M44" s="1038"/>
      <c r="N44" s="1038"/>
      <c r="O44" s="1038"/>
      <c r="P44" s="1038"/>
      <c r="Q44" s="1038"/>
      <c r="R44" s="1038"/>
      <c r="S44" s="1038"/>
      <c r="T44" s="1039"/>
      <c r="U44" s="112"/>
      <c r="V44" s="113" t="str">
        <f>IFERROR(IF(OR(G9="特定加算Ⅰ",G9="特定加算Ⅱ"),"✓",""),"")</f>
        <v/>
      </c>
      <c r="W44" s="989" t="s">
        <v>14</v>
      </c>
      <c r="X44" s="990"/>
      <c r="Y44" s="990"/>
      <c r="Z44" s="991"/>
      <c r="AA44" s="1008" t="s">
        <v>12</v>
      </c>
      <c r="AB44" s="1009"/>
      <c r="AC44" s="114"/>
      <c r="AD44" s="981" t="s">
        <v>14</v>
      </c>
      <c r="AE44" s="981"/>
      <c r="AF44" s="981"/>
      <c r="AG44" s="981"/>
      <c r="AH44" s="981"/>
      <c r="AI44" s="1008" t="s">
        <v>12</v>
      </c>
      <c r="AJ44" s="1009"/>
      <c r="AK44" s="114"/>
      <c r="AL44" s="981" t="s">
        <v>14</v>
      </c>
      <c r="AM44" s="981"/>
      <c r="AN44" s="981"/>
      <c r="AO44" s="981"/>
      <c r="AP44" s="981"/>
      <c r="AS44" s="962" t="str">
        <f>IFERROR(IF(AS63="○","！R5年度に満たしていた要件を満たさない計画になっている。",IF(OR(AH63=2,AP63=2),VLOOKUP(AS1,【参考】数式用2!E6:S23,15,FALSE),"")),"")</f>
        <v/>
      </c>
      <c r="AT44" s="963"/>
      <c r="AU44" s="963"/>
      <c r="AV44" s="963"/>
      <c r="AW44" s="963"/>
      <c r="AX44" s="963"/>
      <c r="AY44" s="963"/>
      <c r="AZ44" s="963"/>
      <c r="BA44" s="963"/>
      <c r="BB44" s="963"/>
      <c r="BC44" s="963"/>
      <c r="BD44" s="963"/>
      <c r="BE44" s="963"/>
      <c r="BF44" s="963"/>
      <c r="BG44" s="963"/>
      <c r="BH44" s="964"/>
    </row>
    <row r="45" spans="2:82" ht="17.100000000000001" customHeight="1" thickBot="1">
      <c r="B45" s="1061"/>
      <c r="C45" s="1061"/>
      <c r="D45" s="1061"/>
      <c r="E45" s="1061"/>
      <c r="F45" s="1061"/>
      <c r="G45" s="1040"/>
      <c r="H45" s="1041"/>
      <c r="I45" s="1041"/>
      <c r="J45" s="1041"/>
      <c r="K45" s="1041"/>
      <c r="L45" s="1041"/>
      <c r="M45" s="1041"/>
      <c r="N45" s="1041"/>
      <c r="O45" s="1041"/>
      <c r="P45" s="1041"/>
      <c r="Q45" s="1041"/>
      <c r="R45" s="1041"/>
      <c r="S45" s="1041"/>
      <c r="T45" s="1042"/>
      <c r="U45" s="112"/>
      <c r="V45" s="113" t="str">
        <f>IFERROR(IF(G9="特定加算なし","✓",""),"")</f>
        <v/>
      </c>
      <c r="W45" s="989" t="s">
        <v>15</v>
      </c>
      <c r="X45" s="990"/>
      <c r="Y45" s="990"/>
      <c r="Z45" s="991"/>
      <c r="AA45" s="1008"/>
      <c r="AB45" s="1009"/>
      <c r="AC45" s="114"/>
      <c r="AD45" s="981" t="s">
        <v>15</v>
      </c>
      <c r="AE45" s="981"/>
      <c r="AF45" s="981"/>
      <c r="AG45" s="981"/>
      <c r="AH45" s="981"/>
      <c r="AI45" s="1008"/>
      <c r="AJ45" s="1009"/>
      <c r="AK45" s="114"/>
      <c r="AL45" s="981" t="s">
        <v>15</v>
      </c>
      <c r="AM45" s="981"/>
      <c r="AN45" s="981"/>
      <c r="AO45" s="981"/>
      <c r="AP45" s="981"/>
      <c r="AS45" s="968"/>
      <c r="AT45" s="969"/>
      <c r="AU45" s="969"/>
      <c r="AV45" s="969"/>
      <c r="AW45" s="969"/>
      <c r="AX45" s="969"/>
      <c r="AY45" s="969"/>
      <c r="AZ45" s="969"/>
      <c r="BA45" s="969"/>
      <c r="BB45" s="969"/>
      <c r="BC45" s="969"/>
      <c r="BD45" s="969"/>
      <c r="BE45" s="969"/>
      <c r="BF45" s="969"/>
      <c r="BG45" s="969"/>
      <c r="BH45" s="970"/>
      <c r="BO45" s="129"/>
    </row>
    <row r="46" spans="2:82" ht="6.75" customHeight="1">
      <c r="AJ46" s="130"/>
      <c r="AK46" s="130"/>
      <c r="AL46" s="130"/>
      <c r="AM46" s="130"/>
      <c r="AN46" s="130"/>
      <c r="AO46" s="130"/>
      <c r="AP46" s="130"/>
    </row>
    <row r="47" spans="2:82" ht="21" customHeight="1">
      <c r="B47" s="1019" t="s">
        <v>2136</v>
      </c>
      <c r="C47" s="1019"/>
      <c r="D47" s="1019"/>
      <c r="E47" s="1019"/>
      <c r="F47" s="1019"/>
      <c r="G47" s="1019"/>
      <c r="H47" s="1019"/>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1019"/>
      <c r="AE47" s="1019"/>
      <c r="AF47" s="1019"/>
      <c r="AG47" s="1019"/>
      <c r="AH47" s="1019"/>
      <c r="AS47" s="131" t="s">
        <v>2105</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 customHeight="1" thickBot="1">
      <c r="B48" s="1077"/>
      <c r="C48" s="1078"/>
      <c r="D48" s="1078"/>
      <c r="E48" s="1078"/>
      <c r="F48" s="1079"/>
      <c r="G48" s="1015" t="str">
        <f>IF(F15=4,"R6.4～R6.5",IF(F15=5,"R6.5",""))</f>
        <v>R6.4～R6.5</v>
      </c>
      <c r="H48" s="1016"/>
      <c r="I48" s="1016"/>
      <c r="J48" s="1016"/>
      <c r="K48" s="1016"/>
      <c r="L48" s="1016"/>
      <c r="M48" s="1016"/>
      <c r="N48" s="1016"/>
      <c r="O48" s="1016"/>
      <c r="P48" s="1016"/>
      <c r="Q48" s="1016"/>
      <c r="R48" s="1016"/>
      <c r="S48" s="1016"/>
      <c r="T48" s="1016"/>
      <c r="U48" s="1016"/>
      <c r="V48" s="1016"/>
      <c r="W48" s="1016"/>
      <c r="X48" s="1016"/>
      <c r="Y48" s="1016"/>
      <c r="Z48" s="1017"/>
      <c r="AA48" s="1008" t="s">
        <v>12</v>
      </c>
      <c r="AB48" s="1009"/>
      <c r="AC48" s="1011" t="str">
        <f>IF(OR(F15=4,F15=5),"R6.6","R"&amp;D15&amp;"."&amp;F15)&amp;"～R"&amp;K15&amp;"."&amp;M15</f>
        <v>R6.6～R7.3</v>
      </c>
      <c r="AD48" s="1011"/>
      <c r="AE48" s="1011"/>
      <c r="AF48" s="1011"/>
      <c r="AG48" s="1011"/>
      <c r="AH48" s="1011"/>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IFERROR(IF(OR(L9="ベア加算",AP57=1),"ベア加算",IF(AP57=2,"ベア加算なし","")),"")</f>
        <v/>
      </c>
      <c r="BB48" s="985"/>
      <c r="BC48" s="985"/>
      <c r="BD48" s="985"/>
      <c r="BE48" s="1136" t="str">
        <f>AS48&amp;AW48&amp;BA48</f>
        <v>特定加算なし</v>
      </c>
      <c r="BF48" s="1136"/>
      <c r="BG48" s="1136"/>
      <c r="BH48" s="1136"/>
      <c r="BI48" s="1136"/>
      <c r="BJ48" s="1136"/>
      <c r="BK48" s="1136"/>
      <c r="BL48" s="1136"/>
      <c r="BM48" s="1136"/>
      <c r="BN48" s="1136"/>
      <c r="BO48" s="1136"/>
      <c r="BP48" s="1136"/>
      <c r="BQ48" s="132"/>
      <c r="BR48" s="132"/>
      <c r="BS48" s="132"/>
      <c r="BT48" s="132"/>
      <c r="BU48" s="132"/>
      <c r="BV48" s="132"/>
      <c r="BW48" s="132"/>
      <c r="BX48" s="132"/>
      <c r="BY48" s="132"/>
      <c r="BZ48" s="132"/>
      <c r="CD48" s="133"/>
    </row>
    <row r="49" spans="2:86" ht="18" customHeight="1">
      <c r="B49" s="1030" t="s">
        <v>2015</v>
      </c>
      <c r="C49" s="1031"/>
      <c r="D49" s="1031"/>
      <c r="E49" s="1031"/>
      <c r="F49" s="1032"/>
      <c r="G49" s="1012" t="str">
        <f>IFERROR(IF(AND(OR(AH58=1,AH58=2),OR(AH59=1,AH59=2),OR(AH60=1,AH60=2)),"処遇加算Ⅰ",IF(AND(OR(AH58=1,AH58=2),OR(AH59=1,AH59=2),OR(AH60=0,AH60=3)),"処遇加算Ⅱ",IF(OR(OR(AH58=1,AH58=2),OR(AH59=1,AH59=2)),"処遇加算Ⅲ",""))),"")</f>
        <v/>
      </c>
      <c r="H49" s="1013"/>
      <c r="I49" s="1013"/>
      <c r="J49" s="1013"/>
      <c r="K49" s="1014"/>
      <c r="L49" s="1027" t="str">
        <f>IFERROR(IF(G9="","",IF(AND(OR(AH61=1,AH61=2),AH62=1,AH63=1),"特定加算Ⅰ",IF(AND(OR(AH61=1,AH61=2),AH62=2,AH63=1),"特定加算Ⅱ",IF(OR(AH61=3,AH62=2,AH63=2),"特定加算なし","")))),"")</f>
        <v/>
      </c>
      <c r="M49" s="1028"/>
      <c r="N49" s="1028"/>
      <c r="O49" s="1028"/>
      <c r="P49" s="1029"/>
      <c r="Q49" s="1049" t="str">
        <f>IFERROR(IF(OR(L9="ベア加算",AND(L9="ベア加算なし",AH57=1)),"ベア加算",IF(AH57=2,"ベア加算なし","")),"")</f>
        <v/>
      </c>
      <c r="R49" s="1013"/>
      <c r="S49" s="1013"/>
      <c r="T49" s="1013"/>
      <c r="U49" s="1050"/>
      <c r="V49" s="1051" t="s">
        <v>10</v>
      </c>
      <c r="W49" s="1052"/>
      <c r="X49" s="1052"/>
      <c r="Y49" s="1052"/>
      <c r="Z49" s="1052"/>
      <c r="AA49" s="1010"/>
      <c r="AB49" s="1010"/>
      <c r="AC49" s="992" t="str">
        <f>IFERROR(VLOOKUP(BE48,【参考】数式用2!E6:F23,2,FALSE),"")</f>
        <v/>
      </c>
      <c r="AD49" s="993"/>
      <c r="AE49" s="993"/>
      <c r="AF49" s="993"/>
      <c r="AG49" s="993"/>
      <c r="AH49" s="994"/>
      <c r="AS49" s="131" t="s">
        <v>2045</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2049</v>
      </c>
      <c r="BO49" s="132"/>
      <c r="BP49" s="132"/>
      <c r="BQ49" s="132"/>
      <c r="BR49" s="132"/>
      <c r="BS49" s="132"/>
      <c r="BT49" s="132"/>
      <c r="BV49" s="131" t="s">
        <v>2052</v>
      </c>
      <c r="BW49" s="132"/>
      <c r="BX49" s="132"/>
      <c r="BY49" s="132"/>
      <c r="BZ49" s="132"/>
      <c r="CA49" s="132"/>
      <c r="CD49" s="133"/>
    </row>
    <row r="50" spans="2:86" ht="18" customHeight="1" thickBot="1">
      <c r="B50" s="1030" t="s">
        <v>2016</v>
      </c>
      <c r="C50" s="1031"/>
      <c r="D50" s="1031"/>
      <c r="E50" s="1031"/>
      <c r="F50" s="1032"/>
      <c r="G50" s="995" t="str">
        <f>IFERROR(VLOOKUP(Y5,【参考】数式用!$A$5:$J$37,MATCH(G49,【参考】数式用!$B$4:$J$4,0)+1,0),"")</f>
        <v/>
      </c>
      <c r="H50" s="996"/>
      <c r="I50" s="996"/>
      <c r="J50" s="996"/>
      <c r="K50" s="997"/>
      <c r="L50" s="998" t="str">
        <f>IFERROR(VLOOKUP(Y5,【参考】数式用!$A$5:$J$37,MATCH(L49,【参考】数式用!$B$4:$J$4,0)+1,0),"")</f>
        <v/>
      </c>
      <c r="M50" s="999"/>
      <c r="N50" s="999"/>
      <c r="O50" s="999"/>
      <c r="P50" s="1000"/>
      <c r="Q50" s="1001" t="str">
        <f>IFERROR(VLOOKUP(Y5,【参考】数式用!$A$5:$J$37,MATCH(Q49,【参考】数式用!$B$4:$J$4,0)+1,0),"")</f>
        <v/>
      </c>
      <c r="R50" s="996"/>
      <c r="S50" s="996"/>
      <c r="T50" s="996"/>
      <c r="U50" s="1002"/>
      <c r="V50" s="1003">
        <f>SUM(G50,L50,Q50)</f>
        <v>0</v>
      </c>
      <c r="W50" s="1004"/>
      <c r="X50" s="1004"/>
      <c r="Y50" s="1004"/>
      <c r="Z50" s="1004"/>
      <c r="AA50" s="1010"/>
      <c r="AB50" s="1010"/>
      <c r="AC50" s="1005" t="str">
        <f>IFERROR(VLOOKUP(Y5,【参考】数式用!$A$5:$AB$37,MATCH(AC49,【参考】数式用!$B$4:$AB$4,0)+1,FALSE),"")</f>
        <v/>
      </c>
      <c r="AD50" s="1006"/>
      <c r="AE50" s="1006"/>
      <c r="AF50" s="1006"/>
      <c r="AG50" s="1006"/>
      <c r="AH50" s="1007"/>
      <c r="AS50" s="984" t="s">
        <v>2046</v>
      </c>
      <c r="AT50" s="984"/>
      <c r="AU50" s="984"/>
      <c r="AV50" s="984"/>
      <c r="AW50" s="984" t="s">
        <v>2047</v>
      </c>
      <c r="AX50" s="984"/>
      <c r="AY50" s="984"/>
      <c r="AZ50" s="984"/>
      <c r="BA50" s="984" t="s">
        <v>13</v>
      </c>
      <c r="BB50" s="984"/>
      <c r="BC50" s="984"/>
      <c r="BD50" s="984"/>
      <c r="BE50" s="984" t="s">
        <v>2048</v>
      </c>
      <c r="BF50" s="984"/>
      <c r="BG50" s="984"/>
      <c r="BH50" s="984"/>
      <c r="BI50" s="984" t="s">
        <v>2051</v>
      </c>
      <c r="BJ50" s="984"/>
      <c r="BK50" s="984"/>
      <c r="BL50" s="984"/>
      <c r="BM50" s="132"/>
      <c r="BN50" s="984" t="s">
        <v>2050</v>
      </c>
      <c r="BO50" s="984"/>
      <c r="BP50" s="984"/>
      <c r="BQ50" s="984"/>
      <c r="BR50" s="984"/>
      <c r="BS50" s="984"/>
      <c r="BT50" s="132"/>
      <c r="BV50" s="973" t="s">
        <v>2053</v>
      </c>
      <c r="BW50" s="974"/>
      <c r="BX50" s="974"/>
      <c r="BY50" s="974"/>
      <c r="BZ50" s="974"/>
      <c r="CA50" s="975"/>
      <c r="CD50" s="133"/>
    </row>
    <row r="51" spans="2:86" ht="17.25" customHeight="1">
      <c r="B51" s="986" t="s">
        <v>2120</v>
      </c>
      <c r="C51" s="987"/>
      <c r="D51" s="987"/>
      <c r="E51" s="987"/>
      <c r="F51" s="988"/>
      <c r="G51" s="1018" t="str">
        <f>IFERROR(ROUNDDOWN(ROUND(AM5*G50,0),0)*H53,"")</f>
        <v/>
      </c>
      <c r="H51" s="1018"/>
      <c r="I51" s="1018"/>
      <c r="J51" s="1018"/>
      <c r="K51" s="52" t="s">
        <v>2116</v>
      </c>
      <c r="L51" s="1124" t="str">
        <f>IFERROR(ROUNDDOWN(ROUND(AM5*L50,0),0)*H53,"")</f>
        <v/>
      </c>
      <c r="M51" s="1125"/>
      <c r="N51" s="1125"/>
      <c r="O51" s="1125"/>
      <c r="P51" s="52" t="s">
        <v>2116</v>
      </c>
      <c r="Q51" s="1024" t="str">
        <f>IFERROR(ROUNDDOWN(ROUND(AM5*Q50,0),0)*H53,"")</f>
        <v/>
      </c>
      <c r="R51" s="1018"/>
      <c r="S51" s="1018"/>
      <c r="T51" s="1018"/>
      <c r="U51" s="53" t="s">
        <v>2116</v>
      </c>
      <c r="V51" s="1025">
        <f>IFERROR(SUM(G51,L51,Q51),"")</f>
        <v>0</v>
      </c>
      <c r="W51" s="1026"/>
      <c r="X51" s="1026"/>
      <c r="Y51" s="1026"/>
      <c r="Z51" s="54" t="s">
        <v>2116</v>
      </c>
      <c r="AB51" s="55"/>
      <c r="AC51" s="1024" t="str">
        <f>IFERROR(ROUNDDOWN(ROUND(AM5*AC50,0),0)*AD53,"")</f>
        <v/>
      </c>
      <c r="AD51" s="1018"/>
      <c r="AE51" s="1018"/>
      <c r="AF51" s="1018"/>
      <c r="AG51" s="1018"/>
      <c r="AH51" s="53" t="s">
        <v>2116</v>
      </c>
      <c r="AS51" s="983" t="str">
        <f>IFERROR(ROUNDDOWN(ROUND(AM5*(G50-B10),0),0)*H53,"")</f>
        <v/>
      </c>
      <c r="AT51" s="983"/>
      <c r="AU51" s="983"/>
      <c r="AV51" s="983"/>
      <c r="AW51" s="983" t="str">
        <f>IFERROR(ROUNDDOWN(ROUND(AM5*(L50-G10),0),0)*H53,"")</f>
        <v/>
      </c>
      <c r="AX51" s="983"/>
      <c r="AY51" s="983"/>
      <c r="AZ51" s="983"/>
      <c r="BA51" s="983" t="str">
        <f>IFERROR(ROUNDDOWN(ROUND(AM5*(Q50-L10),0),0)*H53,"")</f>
        <v/>
      </c>
      <c r="BB51" s="983"/>
      <c r="BC51" s="983"/>
      <c r="BD51" s="983"/>
      <c r="BE51" s="983" t="str">
        <f>IFERROR(ROUNDDOWN(ROUND(AM5*(AC50-Q10),0),0)*AD53,"")</f>
        <v/>
      </c>
      <c r="BF51" s="983"/>
      <c r="BG51" s="983"/>
      <c r="BH51" s="983"/>
      <c r="BI51" s="983">
        <f>SUM(AS51:BH51)</f>
        <v>0</v>
      </c>
      <c r="BJ51" s="983"/>
      <c r="BK51" s="983"/>
      <c r="BL51" s="983"/>
      <c r="BM51" s="132"/>
      <c r="BN51" s="983" t="str">
        <f>IFERROR(ROUNDDOWN(ROUNDDOWN(ROUND(AM5*(VLOOKUP(Y5,【参考】数式用!$A$5:$AB$37,14,FALSE)),0),0)*AD53*0.5,0),"")</f>
        <v/>
      </c>
      <c r="BO51" s="983"/>
      <c r="BP51" s="983"/>
      <c r="BQ51" s="983"/>
      <c r="BR51" s="983"/>
      <c r="BS51" s="983"/>
      <c r="BT51" s="132"/>
      <c r="BV51" s="976">
        <f>IF(AND(Q49="ベア加算なし",BA48="ベア加算"),ROUNDDOWN(ROUND(AM5*VLOOKUP(Y5,【参考】数式用!$A$5:$AB$37,9,FALSE),0),0)*AD53,0)</f>
        <v>0</v>
      </c>
      <c r="BW51" s="977"/>
      <c r="BX51" s="977"/>
      <c r="BY51" s="977"/>
      <c r="BZ51" s="977"/>
      <c r="CA51" s="978"/>
      <c r="CD51" s="133"/>
    </row>
    <row r="52" spans="2:86" ht="13.5" customHeight="1">
      <c r="B52" s="986"/>
      <c r="C52" s="987"/>
      <c r="D52" s="987"/>
      <c r="E52" s="987"/>
      <c r="F52" s="988"/>
      <c r="G52" s="1022" t="str">
        <f>IFERROR("("&amp;TEXT(G51/H53,"#,##0円")&amp;"/月)","")</f>
        <v/>
      </c>
      <c r="H52" s="1023"/>
      <c r="I52" s="1023"/>
      <c r="J52" s="1023"/>
      <c r="K52" s="1023"/>
      <c r="L52" s="1020" t="str">
        <f>IFERROR("("&amp;TEXT(L51/H53,"#,##0円")&amp;"/月)","")</f>
        <v/>
      </c>
      <c r="M52" s="1021"/>
      <c r="N52" s="1021"/>
      <c r="O52" s="1021"/>
      <c r="P52" s="1022"/>
      <c r="Q52" s="1023" t="str">
        <f>IFERROR("("&amp;TEXT(Q51/H53,"#,##0円")&amp;"/月)","")</f>
        <v/>
      </c>
      <c r="R52" s="1023"/>
      <c r="S52" s="1023"/>
      <c r="T52" s="1023"/>
      <c r="U52" s="1023"/>
      <c r="V52" s="1023" t="str">
        <f>IFERROR("("&amp;TEXT(V51/H53,"#,##0円")&amp;"/月)","")</f>
        <v>(0円/月)</v>
      </c>
      <c r="W52" s="1023"/>
      <c r="X52" s="1023"/>
      <c r="Y52" s="1023"/>
      <c r="Z52" s="1023"/>
      <c r="AB52" s="55"/>
      <c r="AC52" s="1020" t="str">
        <f>IFERROR("("&amp;TEXT(AC51/AD53,"#,##0円")&amp;"/月)","")</f>
        <v/>
      </c>
      <c r="AD52" s="1021"/>
      <c r="AE52" s="1021"/>
      <c r="AF52" s="1021"/>
      <c r="AG52" s="1021"/>
      <c r="AH52" s="1022"/>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177</v>
      </c>
      <c r="H53" s="138">
        <f>IF(F15=4,2,IF(F15=5,1,""))</f>
        <v>2</v>
      </c>
      <c r="I53" s="138" t="s">
        <v>2117</v>
      </c>
      <c r="J53" s="138"/>
      <c r="K53" s="138"/>
      <c r="L53" s="138"/>
      <c r="M53" s="138"/>
      <c r="N53" s="138"/>
      <c r="O53" s="138"/>
      <c r="P53" s="138"/>
      <c r="Q53" s="138"/>
      <c r="R53" s="138"/>
      <c r="S53" s="138"/>
      <c r="T53" s="138"/>
      <c r="U53" s="138"/>
      <c r="V53" s="138"/>
      <c r="W53" s="138"/>
      <c r="X53" s="138"/>
      <c r="Y53" s="138"/>
      <c r="Z53" s="138"/>
      <c r="AA53" s="138"/>
      <c r="AB53" s="138"/>
      <c r="AC53" s="137" t="s">
        <v>177</v>
      </c>
      <c r="AD53" s="138">
        <f>IF(F15=4,P15-2,IF(F15=5,P15-1,P15))</f>
        <v>10</v>
      </c>
      <c r="AE53" s="138" t="s">
        <v>2117</v>
      </c>
      <c r="AF53" s="138"/>
      <c r="AG53" s="138"/>
      <c r="AH53" s="138"/>
    </row>
    <row r="54" spans="2:86" ht="6" customHeight="1">
      <c r="BX54" s="139"/>
    </row>
    <row r="55" spans="2:86" ht="18" customHeight="1"/>
    <row r="56" spans="2:86" ht="23.25" customHeight="1">
      <c r="U56" s="1136" t="s">
        <v>215</v>
      </c>
      <c r="V56" s="1136"/>
      <c r="W56" s="1136"/>
      <c r="X56" s="1136"/>
      <c r="Y56" s="1136"/>
      <c r="Z56" s="1136"/>
      <c r="AA56" s="136"/>
      <c r="AB56" s="140"/>
      <c r="AC56" s="1136" t="str">
        <f>IF(F15=4,"R6.4～R6.5",IF(F15=5,"R6.5",""))</f>
        <v>R6.4～R6.5</v>
      </c>
      <c r="AD56" s="1136"/>
      <c r="AE56" s="1136"/>
      <c r="AF56" s="1136"/>
      <c r="AG56" s="1136"/>
      <c r="AH56" s="1136"/>
      <c r="AI56" s="141"/>
      <c r="AJ56" s="140"/>
      <c r="AK56" s="1136" t="str">
        <f>IF(OR(F15=4,F15=5),"R6.6","R"&amp;D15&amp;"."&amp;F15)&amp;"～R"&amp;K15&amp;"."&amp;M15</f>
        <v>R6.6～R7.3</v>
      </c>
      <c r="AL56" s="1136"/>
      <c r="AM56" s="1136"/>
      <c r="AN56" s="1136"/>
      <c r="AO56" s="1136"/>
      <c r="AP56" s="1136"/>
      <c r="AQ56" s="136"/>
      <c r="AR56" s="136"/>
      <c r="AS56" s="1142" t="s">
        <v>2202</v>
      </c>
      <c r="AT56" s="1142"/>
      <c r="AU56" s="1142"/>
      <c r="AV56" s="1142"/>
      <c r="AW56" s="1142" t="s">
        <v>2201</v>
      </c>
      <c r="AX56" s="1142"/>
      <c r="AY56" s="1142"/>
      <c r="AZ56" s="1142"/>
    </row>
    <row r="57" spans="2:86" ht="15.9" customHeight="1">
      <c r="U57" s="984" t="s">
        <v>2054</v>
      </c>
      <c r="V57" s="984"/>
      <c r="W57" s="984"/>
      <c r="X57" s="984"/>
      <c r="Y57" s="984"/>
      <c r="Z57" s="143" t="str">
        <f>IF(AND(B9&lt;&gt;"処遇加算なし",F15=4),IF(V21="✓",1,IF(V22="✓",2,"")),"")</f>
        <v/>
      </c>
      <c r="AA57" s="136"/>
      <c r="AB57" s="140"/>
      <c r="AC57" s="984" t="s">
        <v>2054</v>
      </c>
      <c r="AD57" s="984"/>
      <c r="AE57" s="984"/>
      <c r="AF57" s="984"/>
      <c r="AG57" s="984"/>
      <c r="AH57" s="414">
        <f>IF(AND(F15&lt;&gt;4,F15&lt;&gt;5),0,IF(AT8="○",1,0))</f>
        <v>0</v>
      </c>
      <c r="AI57" s="140"/>
      <c r="AJ57" s="140"/>
      <c r="AK57" s="984" t="s">
        <v>2054</v>
      </c>
      <c r="AL57" s="984"/>
      <c r="AM57" s="984"/>
      <c r="AN57" s="984"/>
      <c r="AO57" s="984"/>
      <c r="AP57" s="414">
        <f>IF(AT8="○",1,0)</f>
        <v>0</v>
      </c>
      <c r="AQ57" s="136"/>
      <c r="AR57" s="136"/>
      <c r="AS57" s="1150"/>
      <c r="AT57" s="1150"/>
      <c r="AU57" s="1150"/>
      <c r="AV57" s="1150"/>
      <c r="AW57" s="1143"/>
      <c r="AX57" s="1143"/>
      <c r="AY57" s="1143"/>
      <c r="AZ57" s="1143"/>
      <c r="BP57" s="142"/>
      <c r="BR57" s="142"/>
      <c r="BS57" s="142"/>
      <c r="BT57" s="142"/>
      <c r="BU57" s="142"/>
      <c r="BV57" s="142"/>
      <c r="BW57" s="142"/>
      <c r="BX57" s="142"/>
      <c r="BY57" s="142"/>
      <c r="BZ57" s="142"/>
      <c r="CA57" s="142"/>
      <c r="CB57" s="142"/>
      <c r="CC57" s="142"/>
      <c r="CD57" s="142"/>
      <c r="CE57" s="142"/>
      <c r="CF57" s="142"/>
      <c r="CH57" s="144"/>
    </row>
    <row r="58" spans="2:86" ht="15.9" customHeight="1">
      <c r="U58" s="1118" t="s">
        <v>2055</v>
      </c>
      <c r="V58" s="1118"/>
      <c r="W58" s="1118"/>
      <c r="X58" s="1118"/>
      <c r="Y58" s="1118"/>
      <c r="Z58" s="143" t="str">
        <f>IF(AND(B9&lt;&gt;"処遇加算なし",F15=4),IF(V24="✓",1,IF(V25="✓",2,IF(V26="✓",3,""))),"")</f>
        <v/>
      </c>
      <c r="AA58" s="136"/>
      <c r="AB58" s="140"/>
      <c r="AC58" s="1118" t="s">
        <v>2055</v>
      </c>
      <c r="AD58" s="1118"/>
      <c r="AE58" s="1118"/>
      <c r="AF58" s="1118"/>
      <c r="AG58" s="1118"/>
      <c r="AH58" s="414">
        <f>IF(AND(F15&lt;&gt;4,F15&lt;&gt;5),0,IF(AU8="○",1,3))</f>
        <v>3</v>
      </c>
      <c r="AI58" s="140"/>
      <c r="AJ58" s="140"/>
      <c r="AK58" s="1118" t="s">
        <v>2055</v>
      </c>
      <c r="AL58" s="1118"/>
      <c r="AM58" s="1118"/>
      <c r="AN58" s="1118"/>
      <c r="AO58" s="1118"/>
      <c r="AP58" s="414">
        <f>IF(AU8="○",1,3)</f>
        <v>3</v>
      </c>
      <c r="AQ58" s="136"/>
      <c r="AR58" s="136"/>
      <c r="AS58" s="984" t="str">
        <f>IF(OR(AND(Z58=1,AH58=3),AND(Z58=1,AP58=3),AND(Z58=2,AH58=3,AH59=3),AND(Z58=2,AP58=3,AP59=3)),"○","")</f>
        <v/>
      </c>
      <c r="AT58" s="984"/>
      <c r="AU58" s="984"/>
      <c r="AV58" s="984"/>
      <c r="AW58" s="984" t="str">
        <f>IF(OR(AND(Z58=1,AH58=2),AND(Z58=1,AP58=2),AND(Z58=2,AH58=2,AH59=2),AND(Z58=2,AP58=2,AP59=2)),"○","")</f>
        <v/>
      </c>
      <c r="AX58" s="984"/>
      <c r="AY58" s="984"/>
      <c r="AZ58" s="984"/>
      <c r="BP58" s="142"/>
      <c r="BR58" s="142"/>
      <c r="BS58" s="142"/>
      <c r="BT58" s="142"/>
      <c r="BU58" s="142"/>
      <c r="BV58" s="142"/>
      <c r="BW58" s="142"/>
      <c r="BX58" s="142"/>
      <c r="BY58" s="142"/>
      <c r="BZ58" s="142"/>
      <c r="CA58" s="142"/>
      <c r="CB58" s="142"/>
      <c r="CC58" s="142"/>
      <c r="CD58" s="142"/>
      <c r="CE58" s="142"/>
      <c r="CF58" s="142"/>
      <c r="CH58" s="144"/>
    </row>
    <row r="59" spans="2:86" ht="15.9" customHeight="1">
      <c r="U59" s="1118" t="s">
        <v>2056</v>
      </c>
      <c r="V59" s="1118"/>
      <c r="W59" s="1118"/>
      <c r="X59" s="1118"/>
      <c r="Y59" s="1118"/>
      <c r="Z59" s="143" t="str">
        <f>IF(AND(B9&lt;&gt;"処遇加算なし",F15=4),IF(V28="✓",1,IF(V29="✓",2,IF(V30="✓",3,""))),"")</f>
        <v/>
      </c>
      <c r="AA59" s="136"/>
      <c r="AB59" s="140"/>
      <c r="AC59" s="1118" t="s">
        <v>2056</v>
      </c>
      <c r="AD59" s="1118"/>
      <c r="AE59" s="1118"/>
      <c r="AF59" s="1118"/>
      <c r="AG59" s="1118"/>
      <c r="AH59" s="414">
        <f>IF(AND(F15&lt;&gt;4,F15&lt;&gt;5),0,IF(AV8="○",1,3))</f>
        <v>3</v>
      </c>
      <c r="AI59" s="140"/>
      <c r="AJ59" s="140"/>
      <c r="AK59" s="1118" t="s">
        <v>2056</v>
      </c>
      <c r="AL59" s="1118"/>
      <c r="AM59" s="1118"/>
      <c r="AN59" s="1118"/>
      <c r="AO59" s="1118"/>
      <c r="AP59" s="414">
        <f>IF(AV8="○",1,3)</f>
        <v>3</v>
      </c>
      <c r="AQ59" s="136"/>
      <c r="AR59" s="136"/>
      <c r="AS59" s="984" t="str">
        <f>IF(OR(AND(Z59=1,AH59=3),AND(Z59=1,AP59=3),AND(Z59=2,AH58=3,AH59=3),AND(Z59=2,AP58=3,AP59=3)),"○","")</f>
        <v/>
      </c>
      <c r="AT59" s="984"/>
      <c r="AU59" s="984"/>
      <c r="AV59" s="984"/>
      <c r="AW59" s="984" t="str">
        <f>IF(OR(AND(Z59=1,AH58=2),AND(Z59=1,AP58=2),AND(Z59=2,AH58=2,AH59=2),AND(Z59=2,AP58=2,AP59=2)),"○","")</f>
        <v/>
      </c>
      <c r="AX59" s="984"/>
      <c r="AY59" s="984"/>
      <c r="AZ59" s="984"/>
      <c r="BP59" s="142"/>
      <c r="BR59" s="142"/>
      <c r="BS59" s="142"/>
      <c r="BT59" s="142"/>
      <c r="BU59" s="142"/>
      <c r="BV59" s="142"/>
      <c r="BW59" s="142"/>
      <c r="BX59" s="142"/>
      <c r="BY59" s="142"/>
      <c r="BZ59" s="142"/>
      <c r="CA59" s="142"/>
      <c r="CB59" s="142"/>
      <c r="CC59" s="142"/>
      <c r="CD59" s="142"/>
      <c r="CE59" s="142"/>
      <c r="CF59" s="142"/>
      <c r="CH59" s="144"/>
    </row>
    <row r="60" spans="2:86" ht="15.9" customHeight="1">
      <c r="U60" s="1118" t="s">
        <v>2057</v>
      </c>
      <c r="V60" s="1118"/>
      <c r="W60" s="1118"/>
      <c r="X60" s="1118"/>
      <c r="Y60" s="1118"/>
      <c r="Z60" s="143" t="str">
        <f>IF(AND(B9&lt;&gt;"処遇加算なし",F15=4),IF(V32="✓",1,IF(V33="✓",2,"")),"")</f>
        <v/>
      </c>
      <c r="AA60" s="136"/>
      <c r="AB60" s="140"/>
      <c r="AC60" s="1118" t="s">
        <v>2057</v>
      </c>
      <c r="AD60" s="1118"/>
      <c r="AE60" s="1118"/>
      <c r="AF60" s="1118"/>
      <c r="AG60" s="1118"/>
      <c r="AH60" s="414">
        <f>IF(AND(F15&lt;&gt;4,F15&lt;&gt;5),0,IF(AW8="○",1,3))</f>
        <v>3</v>
      </c>
      <c r="AI60" s="140"/>
      <c r="AJ60" s="140"/>
      <c r="AK60" s="1118" t="s">
        <v>2057</v>
      </c>
      <c r="AL60" s="1118"/>
      <c r="AM60" s="1118"/>
      <c r="AN60" s="1118"/>
      <c r="AO60" s="1118"/>
      <c r="AP60" s="414">
        <f>IF(AW8="○",1,3)</f>
        <v>3</v>
      </c>
      <c r="AQ60" s="136"/>
      <c r="AR60" s="136"/>
      <c r="AS60" s="1144" t="str">
        <f>IF(OR(AND(Z60=1,AH60=3),AND(Z60=1,AP60=3)),"○","")</f>
        <v/>
      </c>
      <c r="AT60" s="1144"/>
      <c r="AU60" s="1144"/>
      <c r="AV60" s="1144"/>
      <c r="AW60" s="1144" t="str">
        <f>IF(OR(AND(Z60=1,AH60=2),AND(Z60=1,AP60=2)),"○","")</f>
        <v/>
      </c>
      <c r="AX60" s="1144"/>
      <c r="AY60" s="1144"/>
      <c r="AZ60" s="1144"/>
      <c r="BP60" s="142"/>
      <c r="BR60" s="142"/>
      <c r="BS60" s="142"/>
      <c r="BT60" s="142"/>
      <c r="BU60" s="142"/>
      <c r="BV60" s="142"/>
      <c r="BW60" s="142"/>
      <c r="BX60" s="142"/>
      <c r="BY60" s="142"/>
      <c r="BZ60" s="142"/>
      <c r="CA60" s="142"/>
      <c r="CB60" s="142"/>
      <c r="CC60" s="142"/>
      <c r="CD60" s="142"/>
      <c r="CE60" s="142"/>
      <c r="CF60" s="142"/>
      <c r="CH60" s="144"/>
    </row>
    <row r="61" spans="2:86" ht="15.9" customHeight="1">
      <c r="U61" s="1118" t="s">
        <v>2058</v>
      </c>
      <c r="V61" s="1118"/>
      <c r="W61" s="1118"/>
      <c r="X61" s="1118"/>
      <c r="Y61" s="1118"/>
      <c r="Z61" s="143" t="str">
        <f>IF(AND(B9&lt;&gt;"処遇加算なし",F15=4),IF(V36="✓",1,IF(V37="✓",2,"")),"")</f>
        <v/>
      </c>
      <c r="AA61" s="136"/>
      <c r="AB61" s="140"/>
      <c r="AC61" s="1118" t="s">
        <v>2058</v>
      </c>
      <c r="AD61" s="1118"/>
      <c r="AE61" s="1118"/>
      <c r="AF61" s="1118"/>
      <c r="AG61" s="1118"/>
      <c r="AH61" s="414">
        <f>IF(AND(F15&lt;&gt;4,F15&lt;&gt;5),0,IF(AX8="○",1,2))</f>
        <v>2</v>
      </c>
      <c r="AI61" s="140"/>
      <c r="AJ61" s="140"/>
      <c r="AK61" s="1118" t="s">
        <v>2058</v>
      </c>
      <c r="AL61" s="1118"/>
      <c r="AM61" s="1118"/>
      <c r="AN61" s="1118"/>
      <c r="AO61" s="1118"/>
      <c r="AP61" s="414">
        <f>IF(AX8="○",1,2)</f>
        <v>2</v>
      </c>
      <c r="AQ61" s="136"/>
      <c r="AR61" s="136"/>
      <c r="AS61" s="984" t="str">
        <f>IF(OR(AND(Z61=1,AH61=2),AND(Z61=1,AP61=2)),"○","")</f>
        <v/>
      </c>
      <c r="AT61" s="984"/>
      <c r="AU61" s="984"/>
      <c r="AV61" s="984"/>
      <c r="AW61" s="1145" t="str">
        <f>IF(OR((AD61-AL61)&lt;0,(AD61-AT61)&lt;0),"!","")</f>
        <v/>
      </c>
      <c r="AX61" s="1145"/>
      <c r="AY61" s="1145"/>
      <c r="AZ61" s="1145"/>
      <c r="BP61" s="142"/>
      <c r="BR61" s="142"/>
      <c r="BS61" s="142"/>
      <c r="BT61" s="142"/>
      <c r="BU61" s="142"/>
      <c r="BV61" s="142"/>
      <c r="BW61" s="142"/>
      <c r="BX61" s="142"/>
      <c r="BY61" s="142"/>
      <c r="BZ61" s="142"/>
      <c r="CA61" s="142"/>
      <c r="CB61" s="142"/>
      <c r="CC61" s="142"/>
      <c r="CD61" s="142"/>
      <c r="CE61" s="142"/>
      <c r="CF61" s="142"/>
      <c r="CH61" s="144"/>
    </row>
    <row r="62" spans="2:86" ht="15.9" customHeight="1">
      <c r="U62" s="1118" t="s">
        <v>2059</v>
      </c>
      <c r="V62" s="1118"/>
      <c r="W62" s="1118"/>
      <c r="X62" s="1118"/>
      <c r="Y62" s="1118"/>
      <c r="Z62" s="143" t="str">
        <f>IF(AND(B9&lt;&gt;"処遇加算なし",F15=4),IF(V40="✓",1,IF(V41="✓",2,"")),"")</f>
        <v/>
      </c>
      <c r="AA62" s="136"/>
      <c r="AB62" s="140"/>
      <c r="AC62" s="1118" t="s">
        <v>2059</v>
      </c>
      <c r="AD62" s="1118"/>
      <c r="AE62" s="1118"/>
      <c r="AF62" s="1118"/>
      <c r="AG62" s="1118"/>
      <c r="AH62" s="414">
        <f>IF(AND(F15&lt;&gt;4,F15&lt;&gt;5),0,IF(AY8="○",1,2))</f>
        <v>2</v>
      </c>
      <c r="AI62" s="140"/>
      <c r="AJ62" s="140"/>
      <c r="AK62" s="1118" t="s">
        <v>2059</v>
      </c>
      <c r="AL62" s="1118"/>
      <c r="AM62" s="1118"/>
      <c r="AN62" s="1118"/>
      <c r="AO62" s="1118"/>
      <c r="AP62" s="414">
        <f>IF(AY8="○",1,2)</f>
        <v>2</v>
      </c>
      <c r="AQ62" s="136"/>
      <c r="AR62" s="136"/>
      <c r="AS62" s="984" t="str">
        <f>IF(OR(AND(Z62=1,AH62=2),AND(Z62=1,AP62=2)),"○","")</f>
        <v/>
      </c>
      <c r="AT62" s="984"/>
      <c r="AU62" s="984"/>
      <c r="AV62" s="984"/>
      <c r="AW62" s="1145" t="str">
        <f>IF(OR((AD62-AL62)&lt;0,(AD62-AT62)&lt;0),"!","")</f>
        <v/>
      </c>
      <c r="AX62" s="1145"/>
      <c r="AY62" s="1145"/>
      <c r="AZ62" s="1145"/>
      <c r="BP62" s="142"/>
      <c r="BR62" s="142"/>
      <c r="BS62" s="142"/>
      <c r="BT62" s="142"/>
      <c r="BU62" s="142"/>
      <c r="BV62" s="142"/>
      <c r="BW62" s="142"/>
      <c r="BX62" s="142"/>
      <c r="BY62" s="142"/>
      <c r="BZ62" s="142"/>
      <c r="CA62" s="142"/>
      <c r="CB62" s="142"/>
      <c r="CC62" s="142"/>
      <c r="CD62" s="142"/>
      <c r="CE62" s="142"/>
      <c r="CF62" s="142"/>
      <c r="CH62" s="144"/>
    </row>
    <row r="63" spans="2:86" ht="15.9" customHeight="1">
      <c r="U63" s="984" t="s">
        <v>2060</v>
      </c>
      <c r="V63" s="984"/>
      <c r="W63" s="984"/>
      <c r="X63" s="984"/>
      <c r="Y63" s="984"/>
      <c r="Z63" s="143" t="str">
        <f>IF(AND(B9&lt;&gt;"処遇加算なし",F15=4),IF(V44="✓",1,IF(V45="✓",2,"")),"")</f>
        <v/>
      </c>
      <c r="AA63" s="136"/>
      <c r="AB63" s="140"/>
      <c r="AC63" s="984" t="s">
        <v>2060</v>
      </c>
      <c r="AD63" s="984"/>
      <c r="AE63" s="984"/>
      <c r="AF63" s="984"/>
      <c r="AG63" s="984"/>
      <c r="AH63" s="414">
        <f>IF(AND(F15&lt;&gt;4,F15&lt;&gt;5),0,IF(AZ8="○",1,2))</f>
        <v>2</v>
      </c>
      <c r="AI63" s="140"/>
      <c r="AJ63" s="140"/>
      <c r="AK63" s="984" t="s">
        <v>2060</v>
      </c>
      <c r="AL63" s="984"/>
      <c r="AM63" s="984"/>
      <c r="AN63" s="984"/>
      <c r="AO63" s="984"/>
      <c r="AP63" s="414">
        <f>IF(AZ8="○",1,2)</f>
        <v>2</v>
      </c>
      <c r="AQ63" s="136"/>
      <c r="AR63" s="136"/>
      <c r="AS63" s="984" t="str">
        <f>IF(OR(AND(Z63=1,AH63=2),AND(Z63=1,AP63=2)),"○","")</f>
        <v/>
      </c>
      <c r="AT63" s="984"/>
      <c r="AU63" s="984"/>
      <c r="AV63" s="984"/>
      <c r="AW63" s="1145" t="str">
        <f>IF(OR((AD63-AL63)&lt;0,(AD63-AT63)&lt;0),"!","")</f>
        <v/>
      </c>
      <c r="AX63" s="1145"/>
      <c r="AY63" s="1145"/>
      <c r="AZ63" s="1145"/>
      <c r="BP63" s="142"/>
      <c r="BR63" s="142"/>
      <c r="BS63" s="142"/>
      <c r="BT63" s="142"/>
      <c r="BU63" s="142"/>
      <c r="BV63" s="142"/>
      <c r="BW63" s="142"/>
      <c r="BX63" s="142"/>
      <c r="BY63" s="142"/>
      <c r="BZ63" s="142"/>
      <c r="CA63" s="142"/>
      <c r="CB63" s="142"/>
      <c r="CC63" s="142"/>
      <c r="CD63" s="142"/>
      <c r="CE63" s="142"/>
      <c r="CF63" s="142"/>
      <c r="CH63" s="144"/>
    </row>
    <row r="64" spans="2:86" ht="15.9" customHeight="1">
      <c r="BP64" s="93"/>
      <c r="BQ64" s="93"/>
      <c r="BR64" s="93"/>
      <c r="BS64" s="93"/>
      <c r="BT64" s="93"/>
      <c r="BU64" s="93"/>
      <c r="BV64" s="93"/>
      <c r="BW64" s="93"/>
      <c r="BX64" s="93"/>
      <c r="BY64" s="93"/>
      <c r="BZ64" s="93"/>
      <c r="CA64" s="93"/>
      <c r="CB64" s="93"/>
      <c r="CC64" s="93"/>
      <c r="CD64" s="93"/>
      <c r="CE64" s="93"/>
      <c r="CF64" s="93"/>
    </row>
    <row r="65" spans="20:71" ht="15.9" customHeight="1">
      <c r="BS65" s="93"/>
    </row>
    <row r="66" spans="20:71" ht="15.9" customHeight="1"/>
    <row r="67" spans="20:71" ht="15.9" customHeight="1">
      <c r="T67" s="68">
        <f>SUM(事業所個票10!BU51)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B8:S11 V7:Z16 AA8:AP9 AA11:AP12 AA14:AP16 V20:Z45">
    <cfRule type="expression" dxfId="28" priority="14">
      <formula>$F$15&lt;&gt;4</formula>
    </cfRule>
  </conditionalFormatting>
  <conditionalFormatting sqref="B12:S12">
    <cfRule type="expression" dxfId="27" priority="21">
      <formula>OR($B$9="",$G$9="",$L$9="")</formula>
    </cfRule>
  </conditionalFormatting>
  <conditionalFormatting sqref="B21:U22">
    <cfRule type="expression" dxfId="26" priority="26">
      <formula>$L$9="ベア加算"</formula>
    </cfRule>
  </conditionalFormatting>
  <conditionalFormatting sqref="G9:S9">
    <cfRule type="expression" dxfId="25" priority="12">
      <formula>$B$9="処遇加算なし"</formula>
    </cfRule>
  </conditionalFormatting>
  <conditionalFormatting sqref="G10:S11">
    <cfRule type="expression" dxfId="24" priority="11">
      <formula>$B$9="処遇加算なし"</formula>
    </cfRule>
  </conditionalFormatting>
  <conditionalFormatting sqref="P5">
    <cfRule type="expression" dxfId="23" priority="16">
      <formula>OR($Y$5="訪問型サービス（総合事業）",$Y$5="通所型サービス（総合事業）")</formula>
    </cfRule>
  </conditionalFormatting>
  <conditionalFormatting sqref="P15">
    <cfRule type="expression" dxfId="22" priority="15">
      <formula>OR($P$15&lt;1,$P$15&gt;12)</formula>
    </cfRule>
  </conditionalFormatting>
  <conditionalFormatting sqref="V7:Z16 AA8:AP9 AA11:AP12 AA14:AP16 V20:Z45">
    <cfRule type="expression" dxfId="21" priority="13">
      <formula>$B$9="処遇加算なし"</formula>
    </cfRule>
  </conditionalFormatting>
  <conditionalFormatting sqref="V10:AP12">
    <cfRule type="expression" dxfId="20" priority="20">
      <formula>$V$11=""</formula>
    </cfRule>
  </conditionalFormatting>
  <conditionalFormatting sqref="V13:AP16">
    <cfRule type="expression" dxfId="19" priority="19">
      <formula>$V$14=""</formula>
    </cfRule>
  </conditionalFormatting>
  <conditionalFormatting sqref="V21:AP22">
    <cfRule type="expression" dxfId="18" priority="25">
      <formula>$L$9="ベア加算"</formula>
    </cfRule>
  </conditionalFormatting>
  <conditionalFormatting sqref="AA21:AB45 AA48:AB50">
    <cfRule type="expression" dxfId="17" priority="29">
      <formula>AND($F$15&lt;&gt;4,$F$15&lt;&gt;5)</formula>
    </cfRule>
  </conditionalFormatting>
  <conditionalFormatting sqref="AC20:AH45">
    <cfRule type="expression" dxfId="16" priority="2">
      <formula>AND($F$15&lt;&gt;4,$F$15&lt;&gt;5)</formula>
    </cfRule>
  </conditionalFormatting>
  <conditionalFormatting sqref="AD24:AH24">
    <cfRule type="expression" dxfId="15" priority="10">
      <formula>AND($F$15&lt;&gt;4,$F$15&lt;&gt;5)</formula>
    </cfRule>
  </conditionalFormatting>
  <conditionalFormatting sqref="AD28:AH28">
    <cfRule type="expression" dxfId="14" priority="9">
      <formula>AND($F$15&lt;&gt;4,$F$15&lt;&gt;5)</formula>
    </cfRule>
  </conditionalFormatting>
  <conditionalFormatting sqref="AD32:AH32">
    <cfRule type="expression" dxfId="13" priority="8">
      <formula>AND($F$15&lt;&gt;4,$F$15&lt;&gt;5)</formula>
    </cfRule>
  </conditionalFormatting>
  <conditionalFormatting sqref="AD41:AH41">
    <cfRule type="expression" dxfId="12" priority="3">
      <formula>$AH$62=2</formula>
    </cfRule>
  </conditionalFormatting>
  <conditionalFormatting sqref="AG37:AH37">
    <cfRule type="expression" dxfId="1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0" priority="4">
      <formula>$AP$62=2</formula>
    </cfRule>
  </conditionalFormatting>
  <conditionalFormatting sqref="AO37:AP37">
    <cfRule type="expression" dxfId="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8" priority="27">
      <formula>OR($AS$20="－",$AS$20="")</formula>
    </cfRule>
  </conditionalFormatting>
  <conditionalFormatting sqref="AS24:BH26">
    <cfRule type="expression" dxfId="7" priority="7">
      <formula>OR($AS$24="－",$AS$24="")</formula>
    </cfRule>
  </conditionalFormatting>
  <conditionalFormatting sqref="AS28:BH30">
    <cfRule type="expression" dxfId="6" priority="6">
      <formula>OR($AS$28="－",$AS$28="")</formula>
    </cfRule>
  </conditionalFormatting>
  <conditionalFormatting sqref="AS32:BH34">
    <cfRule type="expression" dxfId="5" priority="5">
      <formula>OR($AS$32="－",$AS$32="")</formula>
    </cfRule>
  </conditionalFormatting>
  <conditionalFormatting sqref="AS36:BH38">
    <cfRule type="expression" dxfId="4" priority="24">
      <formula>OR($AS$36="－",$AS$36="")</formula>
    </cfRule>
  </conditionalFormatting>
  <conditionalFormatting sqref="AS40:BH42">
    <cfRule type="expression" dxfId="3" priority="23">
      <formula>OR($AS$40="－",$AS$40="")</formula>
    </cfRule>
  </conditionalFormatting>
  <conditionalFormatting sqref="AS44:BH45">
    <cfRule type="expression" dxfId="2" priority="22">
      <formula>OR($AS$44="－",$AS$44="")</formula>
    </cfRule>
  </conditionalFormatting>
  <conditionalFormatting sqref="AT11:AZ12">
    <cfRule type="expression" dxfId="1" priority="17">
      <formula>$V$11=""</formula>
    </cfRule>
  </conditionalFormatting>
  <conditionalFormatting sqref="AT14:AZ16">
    <cfRule type="expression" dxfId="0" priority="18">
      <formula>$V$14=""</formula>
    </cfRule>
  </conditionalFormatting>
  <dataValidations count="8">
    <dataValidation type="list" allowBlank="1" showInputMessage="1" showErrorMessage="1" sqref="Y5:AD5" xr:uid="{745F4E9C-3512-4994-B47F-B8B6F6BB58E0}">
      <formula1>サービス名</formula1>
    </dataValidation>
    <dataValidation type="list" allowBlank="1" showInputMessage="1" showErrorMessage="1" sqref="M5:O5" xr:uid="{0278AF5D-6179-4DF6-BFAA-3CBBF7AD11F2}">
      <formula1>INDIRECT(J5)</formula1>
    </dataValidation>
    <dataValidation type="list" allowBlank="1" showInputMessage="1" showErrorMessage="1" sqref="M15:M16" xr:uid="{135F3F96-FC63-4B01-8BD9-B2D4819C4F81}">
      <formula1>"1,2,3,6,7,8,9,10,11,12"</formula1>
    </dataValidation>
    <dataValidation type="list" allowBlank="1" showInputMessage="1" showErrorMessage="1" sqref="K15:K16 D15:D16" xr:uid="{513AFA7B-4B16-4896-9950-A488DCA0D474}">
      <formula1>"6,7"</formula1>
    </dataValidation>
    <dataValidation type="textLength" operator="equal" allowBlank="1" showInputMessage="1" showErrorMessage="1" error="10桁の介護保険事業所番号を入力してください。_x000a_（桁数が異なるとエラーになります）" sqref="B5:F5" xr:uid="{E24668CA-6433-4919-8A5F-2AD75F7B8313}">
      <formula1>10</formula1>
    </dataValidation>
    <dataValidation type="list" allowBlank="1" showInputMessage="1" showErrorMessage="1" sqref="AD41:AH41" xr:uid="{54A834A9-56AB-4B3F-93ED-3E64EAB7453A}">
      <formula1>INDIRECT(BF1)</formula1>
    </dataValidation>
    <dataValidation type="list" allowBlank="1" showInputMessage="1" showErrorMessage="1" sqref="AL41:AP41" xr:uid="{130E0BE7-498B-44F5-B8E0-CB0C15EBA010}">
      <formula1>INDIRECT(BF1)</formula1>
    </dataValidation>
    <dataValidation type="whole" operator="greaterThanOrEqual" allowBlank="1" showInputMessage="1" showErrorMessage="1" prompt="要件を満たす職員数を記入してください。" sqref="AG37:AH37 AO37:AP37" xr:uid="{41A170E7-E685-46F2-9339-E3D46A663AE1}">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Option Button 1">
              <controlPr defaultSize="0" autoFill="0" autoLine="0" autoPict="0">
                <anchor moveWithCells="1">
                  <from>
                    <xdr:col>27</xdr:col>
                    <xdr:colOff>144780</xdr:colOff>
                    <xdr:row>20</xdr:row>
                    <xdr:rowOff>15240</xdr:rowOff>
                  </from>
                  <to>
                    <xdr:col>29</xdr:col>
                    <xdr:colOff>129540</xdr:colOff>
                    <xdr:row>21</xdr:row>
                    <xdr:rowOff>15240</xdr:rowOff>
                  </to>
                </anchor>
              </controlPr>
            </control>
          </mc:Choice>
        </mc:AlternateContent>
        <mc:AlternateContent xmlns:mc="http://schemas.openxmlformats.org/markup-compatibility/2006">
          <mc:Choice Requires="x14">
            <control shapeId="49154" r:id="rId5" name="Option Button 2">
              <controlPr defaultSize="0" autoFill="0" autoLine="0" autoPict="0">
                <anchor moveWithCells="1">
                  <from>
                    <xdr:col>27</xdr:col>
                    <xdr:colOff>144780</xdr:colOff>
                    <xdr:row>21</xdr:row>
                    <xdr:rowOff>15240</xdr:rowOff>
                  </from>
                  <to>
                    <xdr:col>29</xdr:col>
                    <xdr:colOff>129540</xdr:colOff>
                    <xdr:row>22</xdr:row>
                    <xdr:rowOff>0</xdr:rowOff>
                  </to>
                </anchor>
              </controlPr>
            </control>
          </mc:Choice>
        </mc:AlternateContent>
        <mc:AlternateContent xmlns:mc="http://schemas.openxmlformats.org/markup-compatibility/2006">
          <mc:Choice Requires="x14">
            <control shapeId="49155" r:id="rId6" name="Option Button 3">
              <controlPr defaultSize="0" autoFill="0" autoLine="0" autoPict="0">
                <anchor moveWithCells="1">
                  <from>
                    <xdr:col>27</xdr:col>
                    <xdr:colOff>129540</xdr:colOff>
                    <xdr:row>23</xdr:row>
                    <xdr:rowOff>15240</xdr:rowOff>
                  </from>
                  <to>
                    <xdr:col>29</xdr:col>
                    <xdr:colOff>114300</xdr:colOff>
                    <xdr:row>24</xdr:row>
                    <xdr:rowOff>0</xdr:rowOff>
                  </to>
                </anchor>
              </controlPr>
            </control>
          </mc:Choice>
        </mc:AlternateContent>
        <mc:AlternateContent xmlns:mc="http://schemas.openxmlformats.org/markup-compatibility/2006">
          <mc:Choice Requires="x14">
            <control shapeId="49156" r:id="rId7" name="Option Button 4">
              <controlPr defaultSize="0" autoFill="0" autoLine="0" autoPict="0">
                <anchor moveWithCells="1">
                  <from>
                    <xdr:col>27</xdr:col>
                    <xdr:colOff>129540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49157" r:id="rId8" name="Option Button 5">
              <controlPr defaultSize="0" autoFill="0" autoLine="0" autoPict="0">
                <anchor moveWithCells="1">
                  <from>
                    <xdr:col>27</xdr:col>
                    <xdr:colOff>129540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158" r:id="rId9" name="Option Button 6">
              <controlPr defaultSize="0" autoFill="0" autoLine="0" autoPict="0">
                <anchor moveWithCells="1">
                  <from>
                    <xdr:col>27</xdr:col>
                    <xdr:colOff>129540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49159" r:id="rId10" name="Option Button 7">
              <controlPr defaultSize="0" autoFill="0" autoLine="0" autoPict="0">
                <anchor moveWithCells="1">
                  <from>
                    <xdr:col>27</xdr:col>
                    <xdr:colOff>129540</xdr:colOff>
                    <xdr:row>28</xdr:row>
                    <xdr:rowOff>22860</xdr:rowOff>
                  </from>
                  <to>
                    <xdr:col>29</xdr:col>
                    <xdr:colOff>114300</xdr:colOff>
                    <xdr:row>28</xdr:row>
                    <xdr:rowOff>228600</xdr:rowOff>
                  </to>
                </anchor>
              </controlPr>
            </control>
          </mc:Choice>
        </mc:AlternateContent>
        <mc:AlternateContent xmlns:mc="http://schemas.openxmlformats.org/markup-compatibility/2006">
          <mc:Choice Requires="x14">
            <control shapeId="49160" r:id="rId11" name="Option Button 8">
              <controlPr defaultSize="0" autoFill="0" autoLine="0" autoPict="0">
                <anchor moveWithCells="1">
                  <from>
                    <xdr:col>27</xdr:col>
                    <xdr:colOff>129540</xdr:colOff>
                    <xdr:row>29</xdr:row>
                    <xdr:rowOff>7620</xdr:rowOff>
                  </from>
                  <to>
                    <xdr:col>29</xdr:col>
                    <xdr:colOff>114300</xdr:colOff>
                    <xdr:row>29</xdr:row>
                    <xdr:rowOff>205740</xdr:rowOff>
                  </to>
                </anchor>
              </controlPr>
            </control>
          </mc:Choice>
        </mc:AlternateContent>
        <mc:AlternateContent xmlns:mc="http://schemas.openxmlformats.org/markup-compatibility/2006">
          <mc:Choice Requires="x14">
            <control shapeId="4916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4916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49163" r:id="rId14" name="Option Button 11">
              <controlPr defaultSize="0" autoFill="0" autoLine="0" autoPict="0">
                <anchor moveWithCells="1">
                  <from>
                    <xdr:col>35</xdr:col>
                    <xdr:colOff>129540</xdr:colOff>
                    <xdr:row>43</xdr:row>
                    <xdr:rowOff>15240</xdr:rowOff>
                  </from>
                  <to>
                    <xdr:col>37</xdr:col>
                    <xdr:colOff>114300</xdr:colOff>
                    <xdr:row>43</xdr:row>
                    <xdr:rowOff>198120</xdr:rowOff>
                  </to>
                </anchor>
              </controlPr>
            </control>
          </mc:Choice>
        </mc:AlternateContent>
        <mc:AlternateContent xmlns:mc="http://schemas.openxmlformats.org/markup-compatibility/2006">
          <mc:Choice Requires="x14">
            <control shapeId="49164" r:id="rId15" name="Option Button 12">
              <controlPr defaultSize="0" autoFill="0" autoLine="0" autoPict="0">
                <anchor moveWithCells="1">
                  <from>
                    <xdr:col>35</xdr:col>
                    <xdr:colOff>129540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49165"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4916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49167"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49168"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49169" r:id="rId20" name="Option Button 17">
              <controlPr defaultSize="0" autoFill="0" autoLine="0" autoPict="0">
                <anchor moveWithCells="1">
                  <from>
                    <xdr:col>27</xdr:col>
                    <xdr:colOff>129540</xdr:colOff>
                    <xdr:row>31</xdr:row>
                    <xdr:rowOff>15240</xdr:rowOff>
                  </from>
                  <to>
                    <xdr:col>29</xdr:col>
                    <xdr:colOff>114300</xdr:colOff>
                    <xdr:row>32</xdr:row>
                    <xdr:rowOff>30480</xdr:rowOff>
                  </to>
                </anchor>
              </controlPr>
            </control>
          </mc:Choice>
        </mc:AlternateContent>
        <mc:AlternateContent xmlns:mc="http://schemas.openxmlformats.org/markup-compatibility/2006">
          <mc:Choice Requires="x14">
            <control shapeId="49170" r:id="rId21" name="Option Button 18">
              <controlPr defaultSize="0" autoFill="0" autoLine="0" autoPict="0">
                <anchor moveWithCells="1">
                  <from>
                    <xdr:col>27</xdr:col>
                    <xdr:colOff>129540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49171" r:id="rId22" name="Option Button 19">
              <controlPr defaultSize="0" autoFill="0" autoLine="0" autoPict="0">
                <anchor moveWithCells="1">
                  <from>
                    <xdr:col>27</xdr:col>
                    <xdr:colOff>129540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4917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49173"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4917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49175"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49176"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49177"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49178"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49179"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4918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49181"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49182" r:id="rId33" name="Option Button 30">
              <controlPr defaultSize="0" autoFill="0" autoLine="0" autoPict="0">
                <anchor moveWithCells="1">
                  <from>
                    <xdr:col>35</xdr:col>
                    <xdr:colOff>137160</xdr:colOff>
                    <xdr:row>39</xdr:row>
                    <xdr:rowOff>0</xdr:rowOff>
                  </from>
                  <to>
                    <xdr:col>37</xdr:col>
                    <xdr:colOff>30480</xdr:colOff>
                    <xdr:row>40</xdr:row>
                    <xdr:rowOff>0</xdr:rowOff>
                  </to>
                </anchor>
              </controlPr>
            </control>
          </mc:Choice>
        </mc:AlternateContent>
        <mc:AlternateContent xmlns:mc="http://schemas.openxmlformats.org/markup-compatibility/2006">
          <mc:Choice Requires="x14">
            <control shapeId="49183" r:id="rId34" name="Option Button 31">
              <controlPr defaultSize="0" autoFill="0" autoLine="0" autoPict="0">
                <anchor moveWithCells="1">
                  <from>
                    <xdr:col>35</xdr:col>
                    <xdr:colOff>129540</xdr:colOff>
                    <xdr:row>40</xdr:row>
                    <xdr:rowOff>281940</xdr:rowOff>
                  </from>
                  <to>
                    <xdr:col>37</xdr:col>
                    <xdr:colOff>30480</xdr:colOff>
                    <xdr:row>41</xdr:row>
                    <xdr:rowOff>198120</xdr:rowOff>
                  </to>
                </anchor>
              </controlPr>
            </control>
          </mc:Choice>
        </mc:AlternateContent>
        <mc:AlternateContent xmlns:mc="http://schemas.openxmlformats.org/markup-compatibility/2006">
          <mc:Choice Requires="x14">
            <control shapeId="49184" r:id="rId35" name="Option Button 32">
              <controlPr defaultSize="0" autoFill="0" autoLine="0" autoPict="0">
                <anchor moveWithCells="1" sizeWithCells="1">
                  <from>
                    <xdr:col>35</xdr:col>
                    <xdr:colOff>129540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49185" r:id="rId36" name="Option Button 33">
              <controlPr defaultSize="0" autoFill="0" autoLine="0" autoPict="0">
                <anchor moveWithCells="1" sizeWithCells="1">
                  <from>
                    <xdr:col>35</xdr:col>
                    <xdr:colOff>129540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49186" r:id="rId37" name="Option Button 34">
              <controlPr defaultSize="0" autoFill="0" autoLine="0" autoPict="0">
                <anchor moveWithCells="1" sizeWithCells="1">
                  <from>
                    <xdr:col>35</xdr:col>
                    <xdr:colOff>129540</xdr:colOff>
                    <xdr:row>27</xdr:row>
                    <xdr:rowOff>15240</xdr:rowOff>
                  </from>
                  <to>
                    <xdr:col>37</xdr:col>
                    <xdr:colOff>114300</xdr:colOff>
                    <xdr:row>27</xdr:row>
                    <xdr:rowOff>220980</xdr:rowOff>
                  </to>
                </anchor>
              </controlPr>
            </control>
          </mc:Choice>
        </mc:AlternateContent>
        <mc:AlternateContent xmlns:mc="http://schemas.openxmlformats.org/markup-compatibility/2006">
          <mc:Choice Requires="x14">
            <control shapeId="49187" r:id="rId38" name="Option Button 35">
              <controlPr defaultSize="0" autoFill="0" autoLine="0" autoPict="0">
                <anchor moveWithCells="1" sizeWithCells="1">
                  <from>
                    <xdr:col>35</xdr:col>
                    <xdr:colOff>129540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49188" r:id="rId39" name="Option Button 36">
              <controlPr defaultSize="0" autoFill="0" autoLine="0" autoPict="0">
                <anchor moveWithCells="1" sizeWithCells="1">
                  <from>
                    <xdr:col>35</xdr:col>
                    <xdr:colOff>129540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49189" r:id="rId40" name="Option Button 37">
              <controlPr defaultSize="0" autoFill="0" autoLine="0" autoPict="0">
                <anchor moveWithCells="1" sizeWithCells="1">
                  <from>
                    <xdr:col>27</xdr:col>
                    <xdr:colOff>137160</xdr:colOff>
                    <xdr:row>34</xdr:row>
                    <xdr:rowOff>129540</xdr:rowOff>
                  </from>
                  <to>
                    <xdr:col>29</xdr:col>
                    <xdr:colOff>30480</xdr:colOff>
                    <xdr:row>36</xdr:row>
                    <xdr:rowOff>22860</xdr:rowOff>
                  </to>
                </anchor>
              </controlPr>
            </control>
          </mc:Choice>
        </mc:AlternateContent>
        <mc:AlternateContent xmlns:mc="http://schemas.openxmlformats.org/markup-compatibility/2006">
          <mc:Choice Requires="x14">
            <control shapeId="49190" r:id="rId41" name="Option Button 38">
              <controlPr defaultSize="0" autoFill="0" autoLine="0" autoPict="0">
                <anchor moveWithCells="1" sizeWithCells="1">
                  <from>
                    <xdr:col>27</xdr:col>
                    <xdr:colOff>137160</xdr:colOff>
                    <xdr:row>36</xdr:row>
                    <xdr:rowOff>243840</xdr:rowOff>
                  </from>
                  <to>
                    <xdr:col>29</xdr:col>
                    <xdr:colOff>38100</xdr:colOff>
                    <xdr:row>38</xdr:row>
                    <xdr:rowOff>15240</xdr:rowOff>
                  </to>
                </anchor>
              </controlPr>
            </control>
          </mc:Choice>
        </mc:AlternateContent>
        <mc:AlternateContent xmlns:mc="http://schemas.openxmlformats.org/markup-compatibility/2006">
          <mc:Choice Requires="x14">
            <control shapeId="49191" r:id="rId42" name="Option Button 39">
              <controlPr defaultSize="0" autoFill="0" autoLine="0" autoPict="0">
                <anchor moveWithCells="1">
                  <from>
                    <xdr:col>27</xdr:col>
                    <xdr:colOff>144780</xdr:colOff>
                    <xdr:row>38</xdr:row>
                    <xdr:rowOff>129540</xdr:rowOff>
                  </from>
                  <to>
                    <xdr:col>29</xdr:col>
                    <xdr:colOff>22860</xdr:colOff>
                    <xdr:row>40</xdr:row>
                    <xdr:rowOff>22860</xdr:rowOff>
                  </to>
                </anchor>
              </controlPr>
            </control>
          </mc:Choice>
        </mc:AlternateContent>
        <mc:AlternateContent xmlns:mc="http://schemas.openxmlformats.org/markup-compatibility/2006">
          <mc:Choice Requires="x14">
            <control shapeId="49192" r:id="rId43" name="Option Button 40">
              <controlPr defaultSize="0" autoFill="0" autoLine="0" autoPict="0">
                <anchor moveWithCells="1">
                  <from>
                    <xdr:col>27</xdr:col>
                    <xdr:colOff>137160</xdr:colOff>
                    <xdr:row>40</xdr:row>
                    <xdr:rowOff>259080</xdr:rowOff>
                  </from>
                  <to>
                    <xdr:col>29</xdr:col>
                    <xdr:colOff>0</xdr:colOff>
                    <xdr:row>42</xdr:row>
                    <xdr:rowOff>30480</xdr:rowOff>
                  </to>
                </anchor>
              </controlPr>
            </control>
          </mc:Choice>
        </mc:AlternateContent>
        <mc:AlternateContent xmlns:mc="http://schemas.openxmlformats.org/markup-compatibility/2006">
          <mc:Choice Requires="x14">
            <control shapeId="49193"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49194" r:id="rId45" name="Option Button 42">
              <controlPr defaultSize="0" autoFill="0" autoLine="0" autoPict="0">
                <anchor moveWithCells="1">
                  <from>
                    <xdr:col>35</xdr:col>
                    <xdr:colOff>137160</xdr:colOff>
                    <xdr:row>34</xdr:row>
                    <xdr:rowOff>129540</xdr:rowOff>
                  </from>
                  <to>
                    <xdr:col>37</xdr:col>
                    <xdr:colOff>121920</xdr:colOff>
                    <xdr:row>36</xdr:row>
                    <xdr:rowOff>30480</xdr:rowOff>
                  </to>
                </anchor>
              </controlPr>
            </control>
          </mc:Choice>
        </mc:AlternateContent>
        <mc:AlternateContent xmlns:mc="http://schemas.openxmlformats.org/markup-compatibility/2006">
          <mc:Choice Requires="x14">
            <control shapeId="49195" r:id="rId46" name="Option Button 43">
              <controlPr defaultSize="0" autoFill="0" autoLine="0" autoPict="0">
                <anchor moveWithCells="1">
                  <from>
                    <xdr:col>35</xdr:col>
                    <xdr:colOff>137160</xdr:colOff>
                    <xdr:row>36</xdr:row>
                    <xdr:rowOff>243840</xdr:rowOff>
                  </from>
                  <to>
                    <xdr:col>37</xdr:col>
                    <xdr:colOff>121920</xdr:colOff>
                    <xdr:row>38</xdr:row>
                    <xdr:rowOff>15240</xdr:rowOff>
                  </to>
                </anchor>
              </controlPr>
            </control>
          </mc:Choice>
        </mc:AlternateContent>
        <mc:AlternateContent xmlns:mc="http://schemas.openxmlformats.org/markup-compatibility/2006">
          <mc:Choice Requires="x14">
            <control shapeId="49196" r:id="rId47" name="Option Button 44">
              <controlPr defaultSize="0" autoFill="0" autoLine="0" autoPict="0">
                <anchor moveWithCells="1" sizeWithCells="1">
                  <from>
                    <xdr:col>35</xdr:col>
                    <xdr:colOff>129540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49197" r:id="rId48" name="Option Button 45">
              <controlPr defaultSize="0" autoFill="0" autoLine="0" autoPict="0">
                <anchor moveWithCells="1" sizeWithCells="1">
                  <from>
                    <xdr:col>35</xdr:col>
                    <xdr:colOff>129540</xdr:colOff>
                    <xdr:row>24</xdr:row>
                    <xdr:rowOff>22860</xdr:rowOff>
                  </from>
                  <to>
                    <xdr:col>37</xdr:col>
                    <xdr:colOff>114300</xdr:colOff>
                    <xdr:row>24</xdr:row>
                    <xdr:rowOff>228600</xdr:rowOff>
                  </to>
                </anchor>
              </controlPr>
            </control>
          </mc:Choice>
        </mc:AlternateContent>
        <mc:AlternateContent xmlns:mc="http://schemas.openxmlformats.org/markup-compatibility/2006">
          <mc:Choice Requires="x14">
            <control shapeId="49198" r:id="rId49" name="Option Button 46">
              <controlPr defaultSize="0" autoFill="0" autoLine="0" autoPict="0">
                <anchor moveWithCells="1" sizeWithCells="1">
                  <from>
                    <xdr:col>35</xdr:col>
                    <xdr:colOff>129540</xdr:colOff>
                    <xdr:row>25</xdr:row>
                    <xdr:rowOff>7620</xdr:rowOff>
                  </from>
                  <to>
                    <xdr:col>37</xdr:col>
                    <xdr:colOff>30480</xdr:colOff>
                    <xdr:row>25</xdr:row>
                    <xdr:rowOff>205740</xdr:rowOff>
                  </to>
                </anchor>
              </controlPr>
            </control>
          </mc:Choice>
        </mc:AlternateContent>
        <mc:AlternateContent xmlns:mc="http://schemas.openxmlformats.org/markup-compatibility/2006">
          <mc:Choice Requires="x14">
            <control shapeId="49199" r:id="rId50" name="Option Button 47">
              <controlPr defaultSize="0" autoFill="0" autoLine="0" autoPict="0">
                <anchor moveWithCells="1" sizeWithCells="1">
                  <from>
                    <xdr:col>35</xdr:col>
                    <xdr:colOff>129540</xdr:colOff>
                    <xdr:row>31</xdr:row>
                    <xdr:rowOff>15240</xdr:rowOff>
                  </from>
                  <to>
                    <xdr:col>37</xdr:col>
                    <xdr:colOff>114300</xdr:colOff>
                    <xdr:row>32</xdr:row>
                    <xdr:rowOff>15240</xdr:rowOff>
                  </to>
                </anchor>
              </controlPr>
            </control>
          </mc:Choice>
        </mc:AlternateContent>
        <mc:AlternateContent xmlns:mc="http://schemas.openxmlformats.org/markup-compatibility/2006">
          <mc:Choice Requires="x14">
            <control shapeId="49200" r:id="rId51" name="Option Button 48">
              <controlPr defaultSize="0" autoFill="0" autoLine="0" autoPict="0">
                <anchor moveWithCells="1" sizeWithCells="1">
                  <from>
                    <xdr:col>35</xdr:col>
                    <xdr:colOff>129540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49201" r:id="rId52" name="Option Button 49">
              <controlPr defaultSize="0" autoFill="0" autoLine="0" autoPict="0">
                <anchor moveWithCells="1" sizeWithCells="1">
                  <from>
                    <xdr:col>35</xdr:col>
                    <xdr:colOff>129540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8570F407-7D33-4E2F-AE3D-09CA01AA13CE}">
          <x14:formula1>
            <xm:f>【参考】数式用3!$A$3:$A$49</xm:f>
          </x14:formula1>
          <xm:sqref>J5:L5</xm:sqref>
        </x14:dataValidation>
        <x14:dataValidation type="list" allowBlank="1" showInputMessage="1" showErrorMessage="1" xr:uid="{C9A6EBDA-D8B6-4DB3-8964-6A9C082AD38B}">
          <x14:formula1>
            <xm:f>【参考】数式用!$I$4:$J$4</xm:f>
          </x14:formula1>
          <xm:sqref>L9</xm:sqref>
        </x14:dataValidation>
        <x14:dataValidation type="list" allowBlank="1" showInputMessage="1" showErrorMessage="1" xr:uid="{6B99D96E-89B2-4BAF-9F54-52C3C2DFC317}">
          <x14:formula1>
            <xm:f>【参考】数式用!$F$4:$H$4</xm:f>
          </x14:formula1>
          <xm:sqref>G9</xm:sqref>
        </x14:dataValidation>
        <x14:dataValidation type="list" allowBlank="1" showInputMessage="1" showErrorMessage="1" xr:uid="{8827289B-4CCE-48F1-8C00-587E4037761B}">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R39"/>
  <sheetViews>
    <sheetView topLeftCell="AJ3" zoomScale="80" zoomScaleNormal="80" zoomScaleSheetLayoutView="85" workbookViewId="0">
      <selection activeCell="AS24" sqref="AS24:BH26"/>
    </sheetView>
  </sheetViews>
  <sheetFormatPr defaultColWidth="9" defaultRowHeight="13.2"/>
  <cols>
    <col min="1" max="1" width="42.69921875" style="425" customWidth="1"/>
    <col min="2" max="28" width="6.69921875" style="425" customWidth="1"/>
    <col min="29" max="29" width="12" style="425" customWidth="1"/>
    <col min="30" max="30" width="8" style="425" customWidth="1"/>
    <col min="31" max="31" width="46.3984375" style="425" customWidth="1"/>
    <col min="32" max="32" width="26.8984375" style="425" customWidth="1"/>
    <col min="33" max="33" width="9.09765625" style="425" customWidth="1"/>
    <col min="34" max="34" width="38.3984375" style="425" customWidth="1"/>
    <col min="35" max="35" width="38.59765625" style="425" customWidth="1"/>
    <col min="36" max="36" width="9" style="425"/>
    <col min="37" max="37" width="16.69921875" style="425" customWidth="1"/>
    <col min="38" max="42" width="9" style="425"/>
    <col min="43" max="43" width="48.5" style="425" customWidth="1"/>
    <col min="44" max="44" width="104.3984375" style="425" customWidth="1"/>
    <col min="45" max="16384" width="9" style="425"/>
  </cols>
  <sheetData>
    <row r="1" spans="1:44" ht="13.8" thickBot="1">
      <c r="A1" s="424" t="s">
        <v>217</v>
      </c>
      <c r="B1" s="424"/>
      <c r="C1" s="424"/>
      <c r="D1" s="424"/>
      <c r="E1" s="424"/>
      <c r="AD1" s="426"/>
      <c r="AE1" s="424" t="s">
        <v>2108</v>
      </c>
      <c r="AH1" s="425" t="s">
        <v>218</v>
      </c>
      <c r="AK1" s="425" t="s">
        <v>219</v>
      </c>
      <c r="AM1" s="427" t="s">
        <v>220</v>
      </c>
      <c r="AO1" s="424" t="s">
        <v>221</v>
      </c>
    </row>
    <row r="2" spans="1:44" ht="36.75" customHeight="1" thickBot="1">
      <c r="A2" s="1198" t="s">
        <v>223</v>
      </c>
      <c r="B2" s="1200" t="s">
        <v>2238</v>
      </c>
      <c r="C2" s="1201"/>
      <c r="D2" s="1201"/>
      <c r="E2" s="1202"/>
      <c r="F2" s="1203" t="s">
        <v>2239</v>
      </c>
      <c r="G2" s="1204"/>
      <c r="H2" s="1204"/>
      <c r="I2" s="1198" t="s">
        <v>2240</v>
      </c>
      <c r="J2" s="1205"/>
      <c r="K2" s="1208" t="s">
        <v>2241</v>
      </c>
      <c r="L2" s="1209"/>
      <c r="M2" s="1209"/>
      <c r="N2" s="1209"/>
      <c r="O2" s="1209"/>
      <c r="P2" s="1209"/>
      <c r="Q2" s="1209"/>
      <c r="R2" s="1209"/>
      <c r="S2" s="1209"/>
      <c r="T2" s="1209"/>
      <c r="U2" s="1209"/>
      <c r="V2" s="1209"/>
      <c r="W2" s="1209"/>
      <c r="X2" s="1209"/>
      <c r="Y2" s="1209"/>
      <c r="Z2" s="1209"/>
      <c r="AA2" s="1209"/>
      <c r="AB2" s="1210"/>
      <c r="AC2" s="1195" t="s">
        <v>2242</v>
      </c>
      <c r="AD2" s="426"/>
      <c r="AE2" s="1191" t="s">
        <v>223</v>
      </c>
      <c r="AF2" s="1193" t="s">
        <v>2276</v>
      </c>
      <c r="AH2" s="421" t="s">
        <v>2243</v>
      </c>
      <c r="AI2" s="422" t="s">
        <v>2243</v>
      </c>
      <c r="AK2" s="428" t="s">
        <v>180</v>
      </c>
      <c r="AM2" s="428" t="s">
        <v>16</v>
      </c>
      <c r="AO2" s="429" t="s">
        <v>225</v>
      </c>
      <c r="AQ2" s="1185" t="s">
        <v>2007</v>
      </c>
      <c r="AR2" s="1188" t="s">
        <v>224</v>
      </c>
    </row>
    <row r="3" spans="1:44" ht="51.75" customHeight="1" thickBot="1">
      <c r="A3" s="1199"/>
      <c r="B3" s="1211" t="s">
        <v>227</v>
      </c>
      <c r="C3" s="1212"/>
      <c r="D3" s="1212"/>
      <c r="E3" s="1213"/>
      <c r="F3" s="1214" t="s">
        <v>228</v>
      </c>
      <c r="G3" s="1214"/>
      <c r="H3" s="1214"/>
      <c r="I3" s="1206"/>
      <c r="J3" s="1207"/>
      <c r="K3" s="1215" t="s">
        <v>229</v>
      </c>
      <c r="L3" s="1216"/>
      <c r="M3" s="1216"/>
      <c r="N3" s="1216"/>
      <c r="O3" s="1216"/>
      <c r="P3" s="1216"/>
      <c r="Q3" s="1216"/>
      <c r="R3" s="1216"/>
      <c r="S3" s="1216"/>
      <c r="T3" s="1216"/>
      <c r="U3" s="1216"/>
      <c r="V3" s="1216"/>
      <c r="W3" s="1216"/>
      <c r="X3" s="1216"/>
      <c r="Y3" s="1216"/>
      <c r="Z3" s="1216"/>
      <c r="AA3" s="1216"/>
      <c r="AB3" s="1217"/>
      <c r="AC3" s="1196"/>
      <c r="AD3" s="426"/>
      <c r="AE3" s="1192"/>
      <c r="AF3" s="1194"/>
      <c r="AH3" s="420" t="s">
        <v>2244</v>
      </c>
      <c r="AI3" s="423" t="s">
        <v>2244</v>
      </c>
      <c r="AK3" s="430"/>
      <c r="AM3" s="430"/>
      <c r="AO3" s="431" t="s">
        <v>18</v>
      </c>
      <c r="AQ3" s="1186"/>
      <c r="AR3" s="1189"/>
    </row>
    <row r="4" spans="1:44" ht="41.25" customHeight="1" thickBot="1">
      <c r="A4" s="1199"/>
      <c r="B4" s="432" t="s">
        <v>7</v>
      </c>
      <c r="C4" s="433" t="s">
        <v>230</v>
      </c>
      <c r="D4" s="433" t="s">
        <v>231</v>
      </c>
      <c r="E4" s="434" t="s">
        <v>232</v>
      </c>
      <c r="F4" s="435" t="s">
        <v>233</v>
      </c>
      <c r="G4" s="436" t="s">
        <v>8</v>
      </c>
      <c r="H4" s="436" t="s">
        <v>11</v>
      </c>
      <c r="I4" s="437" t="s">
        <v>13</v>
      </c>
      <c r="J4" s="438" t="s">
        <v>9</v>
      </c>
      <c r="K4" s="439" t="s">
        <v>234</v>
      </c>
      <c r="L4" s="440" t="s">
        <v>235</v>
      </c>
      <c r="M4" s="440" t="s">
        <v>237</v>
      </c>
      <c r="N4" s="440" t="s">
        <v>239</v>
      </c>
      <c r="O4" s="440" t="s">
        <v>2022</v>
      </c>
      <c r="P4" s="440" t="s">
        <v>2023</v>
      </c>
      <c r="Q4" s="440" t="s">
        <v>2024</v>
      </c>
      <c r="R4" s="440" t="s">
        <v>2025</v>
      </c>
      <c r="S4" s="440" t="s">
        <v>2026</v>
      </c>
      <c r="T4" s="440" t="s">
        <v>2027</v>
      </c>
      <c r="U4" s="440" t="s">
        <v>2028</v>
      </c>
      <c r="V4" s="440" t="s">
        <v>2029</v>
      </c>
      <c r="W4" s="440" t="s">
        <v>2338</v>
      </c>
      <c r="X4" s="440" t="s">
        <v>2337</v>
      </c>
      <c r="Y4" s="440" t="s">
        <v>2334</v>
      </c>
      <c r="Z4" s="440" t="s">
        <v>2333</v>
      </c>
      <c r="AA4" s="440" t="s">
        <v>2335</v>
      </c>
      <c r="AB4" s="441" t="s">
        <v>2336</v>
      </c>
      <c r="AC4" s="1197"/>
      <c r="AD4" s="426"/>
      <c r="AE4" s="1192"/>
      <c r="AF4" s="1194"/>
      <c r="AH4" s="420" t="s">
        <v>2279</v>
      </c>
      <c r="AI4" s="423" t="s">
        <v>2279</v>
      </c>
      <c r="AO4" s="431" t="s">
        <v>236</v>
      </c>
      <c r="AQ4" s="1187"/>
      <c r="AR4" s="1190"/>
    </row>
    <row r="5" spans="1:44">
      <c r="A5" s="418" t="s">
        <v>2243</v>
      </c>
      <c r="B5" s="442">
        <v>0.27400000000000002</v>
      </c>
      <c r="C5" s="443">
        <v>0.2</v>
      </c>
      <c r="D5" s="443">
        <v>0.111</v>
      </c>
      <c r="E5" s="444">
        <v>0</v>
      </c>
      <c r="F5" s="445">
        <v>7.0000000000000007E-2</v>
      </c>
      <c r="G5" s="443">
        <v>5.5E-2</v>
      </c>
      <c r="H5" s="446">
        <v>0</v>
      </c>
      <c r="I5" s="442">
        <v>4.4999999999999998E-2</v>
      </c>
      <c r="J5" s="444">
        <v>0</v>
      </c>
      <c r="K5" s="447">
        <v>0.41700000000000004</v>
      </c>
      <c r="L5" s="448">
        <v>0.40200000000000002</v>
      </c>
      <c r="M5" s="448">
        <v>0.34700000000000003</v>
      </c>
      <c r="N5" s="448">
        <v>0.27300000000000002</v>
      </c>
      <c r="O5" s="448">
        <v>0.37200000000000005</v>
      </c>
      <c r="P5" s="448">
        <v>0.34300000000000003</v>
      </c>
      <c r="Q5" s="448">
        <v>0.35700000000000004</v>
      </c>
      <c r="R5" s="448">
        <v>0.32800000000000001</v>
      </c>
      <c r="S5" s="448">
        <v>0.29800000000000004</v>
      </c>
      <c r="T5" s="448">
        <v>0.28300000000000003</v>
      </c>
      <c r="U5" s="448">
        <v>0.254</v>
      </c>
      <c r="V5" s="448">
        <v>0.30200000000000005</v>
      </c>
      <c r="W5" s="448">
        <v>0.23900000000000002</v>
      </c>
      <c r="X5" s="448">
        <v>0.20899999999999999</v>
      </c>
      <c r="Y5" s="448">
        <v>0.22800000000000001</v>
      </c>
      <c r="Z5" s="448">
        <v>0.19400000000000001</v>
      </c>
      <c r="AA5" s="448">
        <v>0.184</v>
      </c>
      <c r="AB5" s="449">
        <v>0.13900000000000001</v>
      </c>
      <c r="AC5" s="450">
        <v>2.8000000000000001E-2</v>
      </c>
      <c r="AD5" s="426"/>
      <c r="AE5" s="420" t="s">
        <v>2243</v>
      </c>
      <c r="AF5" s="451" t="s">
        <v>2277</v>
      </c>
      <c r="AH5" s="420" t="s">
        <v>2280</v>
      </c>
      <c r="AI5" s="423" t="s">
        <v>2280</v>
      </c>
      <c r="AK5" s="428" t="s">
        <v>180</v>
      </c>
      <c r="AO5" s="431" t="s">
        <v>238</v>
      </c>
      <c r="AQ5" s="420" t="s">
        <v>2243</v>
      </c>
      <c r="AR5" s="451" t="s">
        <v>2315</v>
      </c>
    </row>
    <row r="6" spans="1:44" ht="13.8" thickBot="1">
      <c r="A6" s="418" t="s">
        <v>2244</v>
      </c>
      <c r="B6" s="442">
        <v>0.2</v>
      </c>
      <c r="C6" s="443">
        <v>0.14599999999999999</v>
      </c>
      <c r="D6" s="443">
        <v>8.1000000000000003E-2</v>
      </c>
      <c r="E6" s="444">
        <v>0</v>
      </c>
      <c r="F6" s="445">
        <v>7.0000000000000007E-2</v>
      </c>
      <c r="G6" s="443">
        <v>5.5E-2</v>
      </c>
      <c r="H6" s="446">
        <v>0</v>
      </c>
      <c r="I6" s="442">
        <v>4.4999999999999998E-2</v>
      </c>
      <c r="J6" s="444">
        <v>0</v>
      </c>
      <c r="K6" s="447">
        <v>0.34300000000000003</v>
      </c>
      <c r="L6" s="448">
        <v>0.32800000000000001</v>
      </c>
      <c r="M6" s="448">
        <v>0.27300000000000002</v>
      </c>
      <c r="N6" s="448">
        <v>0.219</v>
      </c>
      <c r="O6" s="448">
        <v>0.29800000000000004</v>
      </c>
      <c r="P6" s="448">
        <v>0.28900000000000003</v>
      </c>
      <c r="Q6" s="448">
        <v>0.28300000000000003</v>
      </c>
      <c r="R6" s="448">
        <v>0.27400000000000002</v>
      </c>
      <c r="S6" s="448">
        <v>0.24399999999999999</v>
      </c>
      <c r="T6" s="448">
        <v>0.22899999999999998</v>
      </c>
      <c r="U6" s="448">
        <v>0.224</v>
      </c>
      <c r="V6" s="448">
        <v>0.22800000000000001</v>
      </c>
      <c r="W6" s="448">
        <v>0.20899999999999999</v>
      </c>
      <c r="X6" s="448">
        <v>0.17900000000000002</v>
      </c>
      <c r="Y6" s="448">
        <v>0.17399999999999999</v>
      </c>
      <c r="Z6" s="448">
        <v>0.16400000000000001</v>
      </c>
      <c r="AA6" s="448">
        <v>0.154</v>
      </c>
      <c r="AB6" s="449">
        <v>0.109</v>
      </c>
      <c r="AC6" s="450">
        <v>2.8000000000000001E-2</v>
      </c>
      <c r="AD6" s="426"/>
      <c r="AE6" s="420" t="s">
        <v>2244</v>
      </c>
      <c r="AF6" s="451" t="s">
        <v>2278</v>
      </c>
      <c r="AH6" s="420" t="s">
        <v>2281</v>
      </c>
      <c r="AI6" s="423" t="s">
        <v>2281</v>
      </c>
      <c r="AK6" s="452" t="s">
        <v>240</v>
      </c>
      <c r="AO6" s="453"/>
      <c r="AQ6" s="420" t="s">
        <v>2244</v>
      </c>
      <c r="AR6" s="451" t="s">
        <v>2315</v>
      </c>
    </row>
    <row r="7" spans="1:44" ht="13.8" thickBot="1">
      <c r="A7" s="418" t="s">
        <v>2245</v>
      </c>
      <c r="B7" s="442">
        <v>0.27400000000000002</v>
      </c>
      <c r="C7" s="443">
        <v>0.2</v>
      </c>
      <c r="D7" s="443">
        <v>0.111</v>
      </c>
      <c r="E7" s="444">
        <v>0</v>
      </c>
      <c r="F7" s="445">
        <v>7.0000000000000007E-2</v>
      </c>
      <c r="G7" s="443">
        <v>5.5E-2</v>
      </c>
      <c r="H7" s="446">
        <v>0</v>
      </c>
      <c r="I7" s="442">
        <v>4.4999999999999998E-2</v>
      </c>
      <c r="J7" s="444">
        <v>0</v>
      </c>
      <c r="K7" s="447">
        <v>0.41700000000000004</v>
      </c>
      <c r="L7" s="448">
        <v>0.40200000000000002</v>
      </c>
      <c r="M7" s="448">
        <v>0.34700000000000003</v>
      </c>
      <c r="N7" s="448">
        <v>0.27300000000000002</v>
      </c>
      <c r="O7" s="448">
        <v>0.37200000000000005</v>
      </c>
      <c r="P7" s="448">
        <v>0.34300000000000003</v>
      </c>
      <c r="Q7" s="448">
        <v>0.35700000000000004</v>
      </c>
      <c r="R7" s="448">
        <v>0.32800000000000001</v>
      </c>
      <c r="S7" s="448">
        <v>0.29800000000000004</v>
      </c>
      <c r="T7" s="448">
        <v>0.28300000000000003</v>
      </c>
      <c r="U7" s="448">
        <v>0.254</v>
      </c>
      <c r="V7" s="448">
        <v>0.30200000000000005</v>
      </c>
      <c r="W7" s="448">
        <v>0.23900000000000002</v>
      </c>
      <c r="X7" s="448">
        <v>0.20899999999999999</v>
      </c>
      <c r="Y7" s="448">
        <v>0.22800000000000001</v>
      </c>
      <c r="Z7" s="448">
        <v>0.19400000000000001</v>
      </c>
      <c r="AA7" s="448">
        <v>0.184</v>
      </c>
      <c r="AB7" s="449">
        <v>0.13900000000000001</v>
      </c>
      <c r="AC7" s="450">
        <v>2.8000000000000001E-2</v>
      </c>
      <c r="AD7" s="426"/>
      <c r="AE7" s="420" t="s">
        <v>2279</v>
      </c>
      <c r="AF7" s="451" t="s">
        <v>2278</v>
      </c>
      <c r="AH7" s="420" t="s">
        <v>2283</v>
      </c>
      <c r="AI7" s="423" t="s">
        <v>2283</v>
      </c>
      <c r="AK7" s="430"/>
      <c r="AQ7" s="420" t="s">
        <v>2279</v>
      </c>
      <c r="AR7" s="451" t="s">
        <v>2315</v>
      </c>
    </row>
    <row r="8" spans="1:44">
      <c r="A8" s="418" t="s">
        <v>2246</v>
      </c>
      <c r="B8" s="442">
        <v>0.23899999999999999</v>
      </c>
      <c r="C8" s="443">
        <v>0.17499999999999999</v>
      </c>
      <c r="D8" s="443">
        <v>9.7000000000000003E-2</v>
      </c>
      <c r="E8" s="444">
        <v>0</v>
      </c>
      <c r="F8" s="445">
        <v>7.0000000000000007E-2</v>
      </c>
      <c r="G8" s="443">
        <v>5.5E-2</v>
      </c>
      <c r="H8" s="446">
        <v>0</v>
      </c>
      <c r="I8" s="442">
        <v>4.4999999999999998E-2</v>
      </c>
      <c r="J8" s="444">
        <v>0</v>
      </c>
      <c r="K8" s="447">
        <v>0.38200000000000001</v>
      </c>
      <c r="L8" s="448">
        <v>0.36699999999999999</v>
      </c>
      <c r="M8" s="448">
        <v>0.312</v>
      </c>
      <c r="N8" s="448">
        <v>0.24799999999999997</v>
      </c>
      <c r="O8" s="448">
        <v>0.33700000000000002</v>
      </c>
      <c r="P8" s="448">
        <v>0.318</v>
      </c>
      <c r="Q8" s="448">
        <v>0.32200000000000001</v>
      </c>
      <c r="R8" s="448">
        <v>0.30299999999999999</v>
      </c>
      <c r="S8" s="448">
        <v>0.27300000000000002</v>
      </c>
      <c r="T8" s="448">
        <v>0.25800000000000001</v>
      </c>
      <c r="U8" s="448">
        <v>0.24000000000000002</v>
      </c>
      <c r="V8" s="448">
        <v>0.26700000000000002</v>
      </c>
      <c r="W8" s="448">
        <v>0.22500000000000001</v>
      </c>
      <c r="X8" s="448">
        <v>0.19500000000000001</v>
      </c>
      <c r="Y8" s="448">
        <v>0.20299999999999999</v>
      </c>
      <c r="Z8" s="448">
        <v>0.18</v>
      </c>
      <c r="AA8" s="448">
        <v>0.17</v>
      </c>
      <c r="AB8" s="449">
        <v>0.125</v>
      </c>
      <c r="AC8" s="450">
        <v>2.8000000000000001E-2</v>
      </c>
      <c r="AD8" s="426"/>
      <c r="AE8" s="420" t="s">
        <v>2280</v>
      </c>
      <c r="AF8" s="451" t="s">
        <v>2278</v>
      </c>
      <c r="AH8" s="420" t="s">
        <v>2285</v>
      </c>
      <c r="AI8" s="423" t="s">
        <v>2285</v>
      </c>
      <c r="AQ8" s="420" t="s">
        <v>2280</v>
      </c>
      <c r="AR8" s="451" t="s">
        <v>2315</v>
      </c>
    </row>
    <row r="9" spans="1:44">
      <c r="A9" s="418" t="s">
        <v>2339</v>
      </c>
      <c r="B9" s="442">
        <v>8.8999999999999996E-2</v>
      </c>
      <c r="C9" s="443">
        <v>6.5000000000000002E-2</v>
      </c>
      <c r="D9" s="443">
        <v>3.5999999999999997E-2</v>
      </c>
      <c r="E9" s="444">
        <v>0</v>
      </c>
      <c r="F9" s="445">
        <v>6.0999999999999999E-2</v>
      </c>
      <c r="G9" s="454" t="s">
        <v>2247</v>
      </c>
      <c r="H9" s="446">
        <v>0</v>
      </c>
      <c r="I9" s="442">
        <v>4.4999999999999998E-2</v>
      </c>
      <c r="J9" s="444">
        <v>0</v>
      </c>
      <c r="K9" s="447">
        <v>0.223</v>
      </c>
      <c r="L9" s="454" t="s">
        <v>2247</v>
      </c>
      <c r="M9" s="448">
        <v>0.16200000000000001</v>
      </c>
      <c r="N9" s="448">
        <v>0.13800000000000001</v>
      </c>
      <c r="O9" s="448">
        <v>0.17799999999999999</v>
      </c>
      <c r="P9" s="448">
        <v>0.19899999999999998</v>
      </c>
      <c r="Q9" s="454" t="s">
        <v>2247</v>
      </c>
      <c r="R9" s="454" t="s">
        <v>2247</v>
      </c>
      <c r="S9" s="448">
        <v>0.154</v>
      </c>
      <c r="T9" s="454" t="s">
        <v>2247</v>
      </c>
      <c r="U9" s="448">
        <v>0.17</v>
      </c>
      <c r="V9" s="448">
        <v>0.11699999999999999</v>
      </c>
      <c r="W9" s="454" t="s">
        <v>2247</v>
      </c>
      <c r="X9" s="448">
        <v>0.125</v>
      </c>
      <c r="Y9" s="448">
        <v>9.2999999999999999E-2</v>
      </c>
      <c r="Z9" s="454" t="s">
        <v>2247</v>
      </c>
      <c r="AA9" s="448">
        <v>0.10899999999999999</v>
      </c>
      <c r="AB9" s="449">
        <v>6.4000000000000001E-2</v>
      </c>
      <c r="AC9" s="450">
        <v>2.8000000000000001E-2</v>
      </c>
      <c r="AD9" s="426"/>
      <c r="AE9" s="420" t="s">
        <v>2281</v>
      </c>
      <c r="AF9" s="451" t="s">
        <v>2282</v>
      </c>
      <c r="AH9" s="420" t="s">
        <v>2250</v>
      </c>
      <c r="AI9" s="423" t="s">
        <v>2250</v>
      </c>
      <c r="AQ9" s="420" t="s">
        <v>2281</v>
      </c>
      <c r="AR9" s="451" t="s">
        <v>2355</v>
      </c>
    </row>
    <row r="10" spans="1:44">
      <c r="A10" s="418" t="s">
        <v>2248</v>
      </c>
      <c r="B10" s="442">
        <v>4.3999999999999997E-2</v>
      </c>
      <c r="C10" s="443">
        <v>3.2000000000000001E-2</v>
      </c>
      <c r="D10" s="443">
        <v>1.7999999999999999E-2</v>
      </c>
      <c r="E10" s="444">
        <v>0</v>
      </c>
      <c r="F10" s="445">
        <v>1.4E-2</v>
      </c>
      <c r="G10" s="443">
        <v>1.2999999999999999E-2</v>
      </c>
      <c r="H10" s="446">
        <v>0</v>
      </c>
      <c r="I10" s="442">
        <v>1.0999999999999999E-2</v>
      </c>
      <c r="J10" s="444">
        <v>0</v>
      </c>
      <c r="K10" s="447">
        <v>8.0999999999999989E-2</v>
      </c>
      <c r="L10" s="448">
        <v>7.9999999999999988E-2</v>
      </c>
      <c r="M10" s="448">
        <v>6.699999999999999E-2</v>
      </c>
      <c r="N10" s="448">
        <v>5.4999999999999993E-2</v>
      </c>
      <c r="O10" s="448">
        <v>6.9999999999999993E-2</v>
      </c>
      <c r="P10" s="448">
        <v>6.8999999999999992E-2</v>
      </c>
      <c r="Q10" s="448">
        <v>6.8999999999999992E-2</v>
      </c>
      <c r="R10" s="448">
        <v>6.7999999999999991E-2</v>
      </c>
      <c r="S10" s="448">
        <v>5.7999999999999996E-2</v>
      </c>
      <c r="T10" s="448">
        <v>5.6999999999999995E-2</v>
      </c>
      <c r="U10" s="448">
        <v>5.4999999999999993E-2</v>
      </c>
      <c r="V10" s="448">
        <v>5.5999999999999994E-2</v>
      </c>
      <c r="W10" s="448">
        <v>5.3999999999999992E-2</v>
      </c>
      <c r="X10" s="448">
        <v>4.3999999999999997E-2</v>
      </c>
      <c r="Y10" s="448">
        <v>4.3999999999999997E-2</v>
      </c>
      <c r="Z10" s="448">
        <v>4.2999999999999997E-2</v>
      </c>
      <c r="AA10" s="448">
        <v>4.0999999999999995E-2</v>
      </c>
      <c r="AB10" s="449">
        <v>0.03</v>
      </c>
      <c r="AC10" s="450">
        <v>1.2E-2</v>
      </c>
      <c r="AD10" s="426"/>
      <c r="AE10" s="420" t="s">
        <v>2283</v>
      </c>
      <c r="AF10" s="451" t="s">
        <v>2284</v>
      </c>
      <c r="AH10" s="420" t="s">
        <v>2286</v>
      </c>
      <c r="AI10" s="423" t="s">
        <v>2286</v>
      </c>
      <c r="AQ10" s="420" t="s">
        <v>2283</v>
      </c>
      <c r="AR10" s="451" t="s">
        <v>2316</v>
      </c>
    </row>
    <row r="11" spans="1:44">
      <c r="A11" s="418" t="s">
        <v>2249</v>
      </c>
      <c r="B11" s="442">
        <v>8.5999999999999993E-2</v>
      </c>
      <c r="C11" s="443">
        <v>6.3E-2</v>
      </c>
      <c r="D11" s="443">
        <v>3.5000000000000003E-2</v>
      </c>
      <c r="E11" s="444">
        <v>0</v>
      </c>
      <c r="F11" s="445">
        <v>2.1000000000000001E-2</v>
      </c>
      <c r="G11" s="454" t="s">
        <v>2247</v>
      </c>
      <c r="H11" s="446">
        <v>0</v>
      </c>
      <c r="I11" s="442">
        <v>2.8000000000000001E-2</v>
      </c>
      <c r="J11" s="444">
        <v>0</v>
      </c>
      <c r="K11" s="447">
        <v>0.159</v>
      </c>
      <c r="L11" s="454" t="s">
        <v>2247</v>
      </c>
      <c r="M11" s="448">
        <v>0.13799999999999998</v>
      </c>
      <c r="N11" s="448">
        <v>0.11499999999999999</v>
      </c>
      <c r="O11" s="448">
        <v>0.13100000000000001</v>
      </c>
      <c r="P11" s="448">
        <v>0.13600000000000001</v>
      </c>
      <c r="Q11" s="454" t="s">
        <v>2247</v>
      </c>
      <c r="R11" s="454" t="s">
        <v>2247</v>
      </c>
      <c r="S11" s="448">
        <v>0.10800000000000001</v>
      </c>
      <c r="T11" s="454" t="s">
        <v>2247</v>
      </c>
      <c r="U11" s="448">
        <v>0.10800000000000001</v>
      </c>
      <c r="V11" s="448">
        <v>0.10999999999999999</v>
      </c>
      <c r="W11" s="454" t="s">
        <v>2247</v>
      </c>
      <c r="X11" s="448">
        <v>8.0000000000000016E-2</v>
      </c>
      <c r="Y11" s="448">
        <v>8.6999999999999994E-2</v>
      </c>
      <c r="Z11" s="454" t="s">
        <v>2247</v>
      </c>
      <c r="AA11" s="448">
        <v>8.6999999999999994E-2</v>
      </c>
      <c r="AB11" s="449">
        <v>5.9000000000000004E-2</v>
      </c>
      <c r="AC11" s="450">
        <v>2.4E-2</v>
      </c>
      <c r="AD11" s="426"/>
      <c r="AE11" s="420" t="s">
        <v>2285</v>
      </c>
      <c r="AF11" s="451" t="s">
        <v>2282</v>
      </c>
      <c r="AH11" s="420" t="s">
        <v>2287</v>
      </c>
      <c r="AI11" s="423" t="s">
        <v>2304</v>
      </c>
      <c r="AQ11" s="420" t="s">
        <v>2285</v>
      </c>
      <c r="AR11" s="451" t="s">
        <v>2355</v>
      </c>
    </row>
    <row r="12" spans="1:44">
      <c r="A12" s="418" t="s">
        <v>2250</v>
      </c>
      <c r="B12" s="442">
        <v>8.5999999999999993E-2</v>
      </c>
      <c r="C12" s="443">
        <v>6.3E-2</v>
      </c>
      <c r="D12" s="443">
        <v>3.5000000000000003E-2</v>
      </c>
      <c r="E12" s="444">
        <v>0</v>
      </c>
      <c r="F12" s="445">
        <v>2.1000000000000001E-2</v>
      </c>
      <c r="G12" s="454" t="s">
        <v>2247</v>
      </c>
      <c r="H12" s="446">
        <v>0</v>
      </c>
      <c r="I12" s="442">
        <v>2.8000000000000001E-2</v>
      </c>
      <c r="J12" s="444">
        <v>0</v>
      </c>
      <c r="K12" s="447">
        <v>0.159</v>
      </c>
      <c r="L12" s="454" t="s">
        <v>2247</v>
      </c>
      <c r="M12" s="448">
        <v>0.13799999999999998</v>
      </c>
      <c r="N12" s="448">
        <v>0.11499999999999999</v>
      </c>
      <c r="O12" s="448">
        <v>0.13100000000000001</v>
      </c>
      <c r="P12" s="448">
        <v>0.13600000000000001</v>
      </c>
      <c r="Q12" s="454" t="s">
        <v>2247</v>
      </c>
      <c r="R12" s="454" t="s">
        <v>2247</v>
      </c>
      <c r="S12" s="448">
        <v>0.10800000000000001</v>
      </c>
      <c r="T12" s="454" t="s">
        <v>2247</v>
      </c>
      <c r="U12" s="448">
        <v>0.10800000000000001</v>
      </c>
      <c r="V12" s="448">
        <v>0.10999999999999999</v>
      </c>
      <c r="W12" s="454" t="s">
        <v>2247</v>
      </c>
      <c r="X12" s="448">
        <v>8.0000000000000016E-2</v>
      </c>
      <c r="Y12" s="448">
        <v>8.6999999999999994E-2</v>
      </c>
      <c r="Z12" s="454" t="s">
        <v>2247</v>
      </c>
      <c r="AA12" s="448">
        <v>8.6999999999999994E-2</v>
      </c>
      <c r="AB12" s="449">
        <v>5.9000000000000004E-2</v>
      </c>
      <c r="AC12" s="450">
        <v>2.4E-2</v>
      </c>
      <c r="AD12" s="426"/>
      <c r="AE12" s="420" t="s">
        <v>2250</v>
      </c>
      <c r="AF12" s="451" t="s">
        <v>2282</v>
      </c>
      <c r="AH12" s="420" t="s">
        <v>2288</v>
      </c>
      <c r="AI12" s="423" t="s">
        <v>2305</v>
      </c>
      <c r="AQ12" s="420" t="s">
        <v>2250</v>
      </c>
      <c r="AR12" s="451" t="s">
        <v>2355</v>
      </c>
    </row>
    <row r="13" spans="1:44">
      <c r="A13" s="418" t="s">
        <v>2251</v>
      </c>
      <c r="B13" s="442">
        <v>6.4000000000000001E-2</v>
      </c>
      <c r="C13" s="443">
        <v>4.7E-2</v>
      </c>
      <c r="D13" s="443">
        <v>2.5999999999999999E-2</v>
      </c>
      <c r="E13" s="444">
        <v>0</v>
      </c>
      <c r="F13" s="445">
        <v>2.1000000000000001E-2</v>
      </c>
      <c r="G13" s="443">
        <v>1.9E-2</v>
      </c>
      <c r="H13" s="446">
        <v>0</v>
      </c>
      <c r="I13" s="442">
        <v>2.8000000000000001E-2</v>
      </c>
      <c r="J13" s="444">
        <v>0</v>
      </c>
      <c r="K13" s="447">
        <v>0.13700000000000001</v>
      </c>
      <c r="L13" s="448">
        <v>0.13500000000000001</v>
      </c>
      <c r="M13" s="448">
        <v>0.11599999999999999</v>
      </c>
      <c r="N13" s="448">
        <v>9.9000000000000005E-2</v>
      </c>
      <c r="O13" s="448">
        <v>0.10900000000000001</v>
      </c>
      <c r="P13" s="448">
        <v>0.12</v>
      </c>
      <c r="Q13" s="448">
        <v>0.10700000000000001</v>
      </c>
      <c r="R13" s="448">
        <v>0.11799999999999999</v>
      </c>
      <c r="S13" s="448">
        <v>9.1999999999999998E-2</v>
      </c>
      <c r="T13" s="448">
        <v>0.09</v>
      </c>
      <c r="U13" s="448">
        <v>9.9000000000000005E-2</v>
      </c>
      <c r="V13" s="448">
        <v>8.7999999999999995E-2</v>
      </c>
      <c r="W13" s="448">
        <v>9.7000000000000003E-2</v>
      </c>
      <c r="X13" s="448">
        <v>7.1000000000000008E-2</v>
      </c>
      <c r="Y13" s="448">
        <v>7.1000000000000008E-2</v>
      </c>
      <c r="Z13" s="448">
        <v>6.9000000000000006E-2</v>
      </c>
      <c r="AA13" s="448">
        <v>7.8E-2</v>
      </c>
      <c r="AB13" s="449">
        <v>0.05</v>
      </c>
      <c r="AC13" s="450">
        <v>2.4E-2</v>
      </c>
      <c r="AD13" s="426"/>
      <c r="AE13" s="420" t="s">
        <v>2286</v>
      </c>
      <c r="AF13" s="451" t="s">
        <v>2284</v>
      </c>
      <c r="AH13" s="420" t="s">
        <v>2254</v>
      </c>
      <c r="AI13" s="423" t="s">
        <v>2254</v>
      </c>
      <c r="AQ13" s="420" t="s">
        <v>2286</v>
      </c>
      <c r="AR13" s="451" t="s">
        <v>2316</v>
      </c>
    </row>
    <row r="14" spans="1:44">
      <c r="A14" s="418" t="s">
        <v>2252</v>
      </c>
      <c r="B14" s="442">
        <v>6.7000000000000004E-2</v>
      </c>
      <c r="C14" s="443">
        <v>4.9000000000000002E-2</v>
      </c>
      <c r="D14" s="443">
        <v>2.7E-2</v>
      </c>
      <c r="E14" s="444">
        <v>0</v>
      </c>
      <c r="F14" s="445">
        <v>0.04</v>
      </c>
      <c r="G14" s="443">
        <v>3.5999999999999997E-2</v>
      </c>
      <c r="H14" s="446">
        <v>0</v>
      </c>
      <c r="I14" s="442">
        <v>1.7999999999999999E-2</v>
      </c>
      <c r="J14" s="444">
        <v>0</v>
      </c>
      <c r="K14" s="447">
        <v>0.13800000000000001</v>
      </c>
      <c r="L14" s="448">
        <v>0.13400000000000001</v>
      </c>
      <c r="M14" s="448">
        <v>9.8000000000000004E-2</v>
      </c>
      <c r="N14" s="448">
        <v>0.08</v>
      </c>
      <c r="O14" s="448">
        <v>0.12000000000000001</v>
      </c>
      <c r="P14" s="448">
        <v>0.12</v>
      </c>
      <c r="Q14" s="448">
        <v>0.11600000000000001</v>
      </c>
      <c r="R14" s="448">
        <v>0.11599999999999999</v>
      </c>
      <c r="S14" s="448">
        <v>0.10199999999999999</v>
      </c>
      <c r="T14" s="448">
        <v>9.799999999999999E-2</v>
      </c>
      <c r="U14" s="448">
        <v>9.8000000000000004E-2</v>
      </c>
      <c r="V14" s="448">
        <v>0.08</v>
      </c>
      <c r="W14" s="448">
        <v>9.4E-2</v>
      </c>
      <c r="X14" s="448">
        <v>0.08</v>
      </c>
      <c r="Y14" s="448">
        <v>6.2E-2</v>
      </c>
      <c r="Z14" s="448">
        <v>7.5999999999999998E-2</v>
      </c>
      <c r="AA14" s="448">
        <v>5.7999999999999996E-2</v>
      </c>
      <c r="AB14" s="449">
        <v>0.04</v>
      </c>
      <c r="AC14" s="450">
        <v>1.2999999999999999E-2</v>
      </c>
      <c r="AD14" s="426"/>
      <c r="AE14" s="420" t="s">
        <v>2287</v>
      </c>
      <c r="AF14" s="451" t="s">
        <v>2284</v>
      </c>
      <c r="AH14" s="420" t="s">
        <v>2289</v>
      </c>
      <c r="AI14" s="423" t="s">
        <v>2289</v>
      </c>
      <c r="AQ14" s="420" t="s">
        <v>2287</v>
      </c>
      <c r="AR14" s="451" t="s">
        <v>2316</v>
      </c>
    </row>
    <row r="15" spans="1:44">
      <c r="A15" s="418" t="s">
        <v>2253</v>
      </c>
      <c r="B15" s="442">
        <v>6.7000000000000004E-2</v>
      </c>
      <c r="C15" s="443">
        <v>4.9000000000000002E-2</v>
      </c>
      <c r="D15" s="443">
        <v>2.7E-2</v>
      </c>
      <c r="E15" s="444">
        <v>0</v>
      </c>
      <c r="F15" s="445">
        <v>0.04</v>
      </c>
      <c r="G15" s="443">
        <v>3.5999999999999997E-2</v>
      </c>
      <c r="H15" s="446">
        <v>0</v>
      </c>
      <c r="I15" s="442">
        <v>1.7999999999999999E-2</v>
      </c>
      <c r="J15" s="444">
        <v>0</v>
      </c>
      <c r="K15" s="447">
        <v>0.13800000000000001</v>
      </c>
      <c r="L15" s="448">
        <v>0.13400000000000001</v>
      </c>
      <c r="M15" s="448">
        <v>9.8000000000000004E-2</v>
      </c>
      <c r="N15" s="448">
        <v>0.08</v>
      </c>
      <c r="O15" s="448">
        <v>0.12000000000000001</v>
      </c>
      <c r="P15" s="448">
        <v>0.12</v>
      </c>
      <c r="Q15" s="448">
        <v>0.11600000000000001</v>
      </c>
      <c r="R15" s="448">
        <v>0.11599999999999999</v>
      </c>
      <c r="S15" s="448">
        <v>0.10199999999999999</v>
      </c>
      <c r="T15" s="448">
        <v>9.799999999999999E-2</v>
      </c>
      <c r="U15" s="448">
        <v>9.8000000000000004E-2</v>
      </c>
      <c r="V15" s="448">
        <v>0.08</v>
      </c>
      <c r="W15" s="448">
        <v>9.4E-2</v>
      </c>
      <c r="X15" s="448">
        <v>0.08</v>
      </c>
      <c r="Y15" s="448">
        <v>6.2E-2</v>
      </c>
      <c r="Z15" s="448">
        <v>7.5999999999999998E-2</v>
      </c>
      <c r="AA15" s="448">
        <v>5.7999999999999996E-2</v>
      </c>
      <c r="AB15" s="449">
        <v>0.04</v>
      </c>
      <c r="AC15" s="450">
        <v>1.2999999999999999E-2</v>
      </c>
      <c r="AD15" s="426"/>
      <c r="AE15" s="420" t="s">
        <v>2288</v>
      </c>
      <c r="AF15" s="451" t="s">
        <v>2284</v>
      </c>
      <c r="AH15" s="420" t="s">
        <v>2290</v>
      </c>
      <c r="AI15" s="423" t="s">
        <v>2290</v>
      </c>
      <c r="AQ15" s="420" t="s">
        <v>2288</v>
      </c>
      <c r="AR15" s="451" t="s">
        <v>2316</v>
      </c>
    </row>
    <row r="16" spans="1:44">
      <c r="A16" s="418" t="s">
        <v>2254</v>
      </c>
      <c r="B16" s="442">
        <v>6.4000000000000001E-2</v>
      </c>
      <c r="C16" s="443">
        <v>4.7E-2</v>
      </c>
      <c r="D16" s="443">
        <v>2.5999999999999999E-2</v>
      </c>
      <c r="E16" s="444">
        <v>0</v>
      </c>
      <c r="F16" s="445">
        <v>1.7000000000000001E-2</v>
      </c>
      <c r="G16" s="443">
        <v>1.4999999999999999E-2</v>
      </c>
      <c r="H16" s="446">
        <v>0</v>
      </c>
      <c r="I16" s="442">
        <v>1.2999999999999999E-2</v>
      </c>
      <c r="J16" s="444">
        <v>0</v>
      </c>
      <c r="K16" s="447">
        <v>0.10299999999999999</v>
      </c>
      <c r="L16" s="448">
        <v>0.10099999999999999</v>
      </c>
      <c r="M16" s="448">
        <v>8.5999999999999993E-2</v>
      </c>
      <c r="N16" s="448">
        <v>6.8999999999999992E-2</v>
      </c>
      <c r="O16" s="454" t="s">
        <v>2247</v>
      </c>
      <c r="P16" s="454" t="s">
        <v>2247</v>
      </c>
      <c r="Q16" s="454" t="s">
        <v>2247</v>
      </c>
      <c r="R16" s="454" t="s">
        <v>2247</v>
      </c>
      <c r="S16" s="454" t="s">
        <v>2247</v>
      </c>
      <c r="T16" s="454" t="s">
        <v>2247</v>
      </c>
      <c r="U16" s="454" t="s">
        <v>2247</v>
      </c>
      <c r="V16" s="454" t="s">
        <v>2247</v>
      </c>
      <c r="W16" s="454" t="s">
        <v>2247</v>
      </c>
      <c r="X16" s="454" t="s">
        <v>2247</v>
      </c>
      <c r="Y16" s="454" t="s">
        <v>2247</v>
      </c>
      <c r="Z16" s="454" t="s">
        <v>2247</v>
      </c>
      <c r="AA16" s="454" t="s">
        <v>2247</v>
      </c>
      <c r="AB16" s="455" t="s">
        <v>2247</v>
      </c>
      <c r="AC16" s="450">
        <v>8.9999999999999993E-3</v>
      </c>
      <c r="AD16" s="426"/>
      <c r="AE16" s="420" t="s">
        <v>2254</v>
      </c>
      <c r="AF16" s="451" t="s">
        <v>2284</v>
      </c>
      <c r="AH16" s="420" t="s">
        <v>2291</v>
      </c>
      <c r="AI16" s="423" t="s">
        <v>2291</v>
      </c>
      <c r="AQ16" s="420" t="s">
        <v>2254</v>
      </c>
      <c r="AR16" s="451" t="s">
        <v>2316</v>
      </c>
    </row>
    <row r="17" spans="1:44">
      <c r="A17" s="418" t="s">
        <v>2255</v>
      </c>
      <c r="B17" s="442">
        <v>6.4000000000000001E-2</v>
      </c>
      <c r="C17" s="443">
        <v>4.7E-2</v>
      </c>
      <c r="D17" s="443">
        <v>2.5999999999999999E-2</v>
      </c>
      <c r="E17" s="444">
        <v>0</v>
      </c>
      <c r="F17" s="445">
        <v>1.7000000000000001E-2</v>
      </c>
      <c r="G17" s="443">
        <v>1.4999999999999999E-2</v>
      </c>
      <c r="H17" s="446">
        <v>0</v>
      </c>
      <c r="I17" s="442">
        <v>1.2999999999999999E-2</v>
      </c>
      <c r="J17" s="444">
        <v>0</v>
      </c>
      <c r="K17" s="447">
        <v>0.10299999999999999</v>
      </c>
      <c r="L17" s="448">
        <v>0.10099999999999999</v>
      </c>
      <c r="M17" s="448">
        <v>8.5999999999999993E-2</v>
      </c>
      <c r="N17" s="448">
        <v>6.8999999999999992E-2</v>
      </c>
      <c r="O17" s="448">
        <v>0.09</v>
      </c>
      <c r="P17" s="448">
        <v>8.5999999999999993E-2</v>
      </c>
      <c r="Q17" s="448">
        <v>8.7999999999999995E-2</v>
      </c>
      <c r="R17" s="448">
        <v>8.3999999999999991E-2</v>
      </c>
      <c r="S17" s="448">
        <v>7.2999999999999995E-2</v>
      </c>
      <c r="T17" s="448">
        <v>7.0999999999999994E-2</v>
      </c>
      <c r="U17" s="448">
        <v>6.4999999999999988E-2</v>
      </c>
      <c r="V17" s="448">
        <v>7.2999999999999995E-2</v>
      </c>
      <c r="W17" s="448">
        <v>6.2999999999999987E-2</v>
      </c>
      <c r="X17" s="448">
        <v>5.1999999999999998E-2</v>
      </c>
      <c r="Y17" s="448">
        <v>5.6000000000000001E-2</v>
      </c>
      <c r="Z17" s="448">
        <v>4.9999999999999996E-2</v>
      </c>
      <c r="AA17" s="448">
        <v>4.8000000000000001E-2</v>
      </c>
      <c r="AB17" s="449">
        <v>3.4999999999999996E-2</v>
      </c>
      <c r="AC17" s="450">
        <v>8.9999999999999993E-3</v>
      </c>
      <c r="AD17" s="426"/>
      <c r="AE17" s="420" t="s">
        <v>2289</v>
      </c>
      <c r="AF17" s="451" t="s">
        <v>2284</v>
      </c>
      <c r="AH17" s="420" t="s">
        <v>2258</v>
      </c>
      <c r="AI17" s="423" t="s">
        <v>2258</v>
      </c>
      <c r="AQ17" s="420" t="s">
        <v>2289</v>
      </c>
      <c r="AR17" s="451" t="s">
        <v>2316</v>
      </c>
    </row>
    <row r="18" spans="1:44">
      <c r="A18" s="418" t="s">
        <v>2256</v>
      </c>
      <c r="B18" s="442">
        <v>5.7000000000000002E-2</v>
      </c>
      <c r="C18" s="443">
        <v>4.1000000000000002E-2</v>
      </c>
      <c r="D18" s="443">
        <v>2.3E-2</v>
      </c>
      <c r="E18" s="444">
        <v>0</v>
      </c>
      <c r="F18" s="445">
        <v>1.7000000000000001E-2</v>
      </c>
      <c r="G18" s="443">
        <v>1.4999999999999999E-2</v>
      </c>
      <c r="H18" s="446">
        <v>0</v>
      </c>
      <c r="I18" s="442">
        <v>1.2999999999999999E-2</v>
      </c>
      <c r="J18" s="444">
        <v>0</v>
      </c>
      <c r="K18" s="447">
        <v>9.6000000000000002E-2</v>
      </c>
      <c r="L18" s="448">
        <v>9.4E-2</v>
      </c>
      <c r="M18" s="448">
        <v>7.9000000000000001E-2</v>
      </c>
      <c r="N18" s="448">
        <v>6.3E-2</v>
      </c>
      <c r="O18" s="448">
        <v>8.3000000000000004E-2</v>
      </c>
      <c r="P18" s="448">
        <v>0.08</v>
      </c>
      <c r="Q18" s="448">
        <v>8.1000000000000003E-2</v>
      </c>
      <c r="R18" s="448">
        <v>7.8E-2</v>
      </c>
      <c r="S18" s="448">
        <v>6.7000000000000004E-2</v>
      </c>
      <c r="T18" s="448">
        <v>6.5000000000000002E-2</v>
      </c>
      <c r="U18" s="448">
        <v>6.2E-2</v>
      </c>
      <c r="V18" s="448">
        <v>6.6000000000000003E-2</v>
      </c>
      <c r="W18" s="448">
        <v>0.06</v>
      </c>
      <c r="X18" s="448">
        <v>4.9000000000000002E-2</v>
      </c>
      <c r="Y18" s="448">
        <v>0.05</v>
      </c>
      <c r="Z18" s="448">
        <v>4.7E-2</v>
      </c>
      <c r="AA18" s="448">
        <v>4.4999999999999998E-2</v>
      </c>
      <c r="AB18" s="449">
        <v>3.2000000000000001E-2</v>
      </c>
      <c r="AC18" s="450">
        <v>8.9999999999999993E-3</v>
      </c>
      <c r="AD18" s="426"/>
      <c r="AE18" s="420" t="s">
        <v>2290</v>
      </c>
      <c r="AF18" s="451" t="s">
        <v>2284</v>
      </c>
      <c r="AH18" s="420" t="s">
        <v>2259</v>
      </c>
      <c r="AI18" s="423" t="s">
        <v>2259</v>
      </c>
      <c r="AQ18" s="420" t="s">
        <v>2290</v>
      </c>
      <c r="AR18" s="451" t="s">
        <v>2316</v>
      </c>
    </row>
    <row r="19" spans="1:44">
      <c r="A19" s="418" t="s">
        <v>2257</v>
      </c>
      <c r="B19" s="442">
        <v>5.3999999999999999E-2</v>
      </c>
      <c r="C19" s="443">
        <v>0.04</v>
      </c>
      <c r="D19" s="443">
        <v>2.1999999999999999E-2</v>
      </c>
      <c r="E19" s="444">
        <v>0</v>
      </c>
      <c r="F19" s="445">
        <v>1.7000000000000001E-2</v>
      </c>
      <c r="G19" s="443">
        <v>1.4999999999999999E-2</v>
      </c>
      <c r="H19" s="446">
        <v>0</v>
      </c>
      <c r="I19" s="442">
        <v>1.2999999999999999E-2</v>
      </c>
      <c r="J19" s="444">
        <v>0</v>
      </c>
      <c r="K19" s="447">
        <v>9.2999999999999999E-2</v>
      </c>
      <c r="L19" s="448">
        <v>9.0999999999999998E-2</v>
      </c>
      <c r="M19" s="448">
        <v>7.5999999999999998E-2</v>
      </c>
      <c r="N19" s="448">
        <v>6.2E-2</v>
      </c>
      <c r="O19" s="448">
        <v>0.08</v>
      </c>
      <c r="P19" s="448">
        <v>7.9000000000000001E-2</v>
      </c>
      <c r="Q19" s="448">
        <v>7.8E-2</v>
      </c>
      <c r="R19" s="448">
        <v>7.6999999999999999E-2</v>
      </c>
      <c r="S19" s="448">
        <v>6.6000000000000003E-2</v>
      </c>
      <c r="T19" s="448">
        <v>6.4000000000000001E-2</v>
      </c>
      <c r="U19" s="448">
        <v>6.0999999999999999E-2</v>
      </c>
      <c r="V19" s="448">
        <v>6.3E-2</v>
      </c>
      <c r="W19" s="448">
        <v>5.8999999999999997E-2</v>
      </c>
      <c r="X19" s="448">
        <v>4.8000000000000001E-2</v>
      </c>
      <c r="Y19" s="448">
        <v>4.9000000000000002E-2</v>
      </c>
      <c r="Z19" s="448">
        <v>4.5999999999999999E-2</v>
      </c>
      <c r="AA19" s="448">
        <v>4.3999999999999997E-2</v>
      </c>
      <c r="AB19" s="449">
        <v>3.1E-2</v>
      </c>
      <c r="AC19" s="450">
        <v>8.9999999999999993E-3</v>
      </c>
      <c r="AD19" s="426"/>
      <c r="AE19" s="420" t="s">
        <v>2291</v>
      </c>
      <c r="AF19" s="451" t="s">
        <v>2284</v>
      </c>
      <c r="AH19" s="420" t="s">
        <v>2260</v>
      </c>
      <c r="AI19" s="423" t="s">
        <v>2306</v>
      </c>
      <c r="AQ19" s="420" t="s">
        <v>2291</v>
      </c>
      <c r="AR19" s="451" t="s">
        <v>2316</v>
      </c>
    </row>
    <row r="20" spans="1:44">
      <c r="A20" s="418" t="s">
        <v>2258</v>
      </c>
      <c r="B20" s="442">
        <v>6.4000000000000001E-2</v>
      </c>
      <c r="C20" s="443">
        <v>4.7E-2</v>
      </c>
      <c r="D20" s="443">
        <v>2.5999999999999999E-2</v>
      </c>
      <c r="E20" s="444">
        <v>0</v>
      </c>
      <c r="F20" s="445">
        <v>1.7000000000000001E-2</v>
      </c>
      <c r="G20" s="454" t="s">
        <v>2247</v>
      </c>
      <c r="H20" s="446">
        <v>0</v>
      </c>
      <c r="I20" s="442">
        <v>1.2999999999999999E-2</v>
      </c>
      <c r="J20" s="444">
        <v>0</v>
      </c>
      <c r="K20" s="447">
        <v>0.10299999999999999</v>
      </c>
      <c r="L20" s="454" t="s">
        <v>2247</v>
      </c>
      <c r="M20" s="448">
        <v>8.5999999999999993E-2</v>
      </c>
      <c r="N20" s="448">
        <v>6.8999999999999992E-2</v>
      </c>
      <c r="O20" s="448">
        <v>0.09</v>
      </c>
      <c r="P20" s="448">
        <v>8.5999999999999993E-2</v>
      </c>
      <c r="Q20" s="454" t="s">
        <v>2247</v>
      </c>
      <c r="R20" s="454" t="s">
        <v>2247</v>
      </c>
      <c r="S20" s="448">
        <v>7.2999999999999995E-2</v>
      </c>
      <c r="T20" s="454" t="s">
        <v>2247</v>
      </c>
      <c r="U20" s="448">
        <v>6.4999999999999988E-2</v>
      </c>
      <c r="V20" s="448">
        <v>7.2999999999999995E-2</v>
      </c>
      <c r="W20" s="454" t="s">
        <v>2247</v>
      </c>
      <c r="X20" s="448">
        <v>5.1999999999999998E-2</v>
      </c>
      <c r="Y20" s="448">
        <v>5.6000000000000001E-2</v>
      </c>
      <c r="Z20" s="454" t="s">
        <v>2247</v>
      </c>
      <c r="AA20" s="448">
        <v>4.8000000000000001E-2</v>
      </c>
      <c r="AB20" s="449">
        <v>3.4999999999999996E-2</v>
      </c>
      <c r="AC20" s="450">
        <v>8.9999999999999993E-3</v>
      </c>
      <c r="AD20" s="426"/>
      <c r="AE20" s="420" t="s">
        <v>2258</v>
      </c>
      <c r="AF20" s="451" t="s">
        <v>2282</v>
      </c>
      <c r="AH20" s="420" t="s">
        <v>2261</v>
      </c>
      <c r="AI20" s="423" t="s">
        <v>2307</v>
      </c>
      <c r="AQ20" s="420" t="s">
        <v>2258</v>
      </c>
      <c r="AR20" s="451" t="s">
        <v>2355</v>
      </c>
    </row>
    <row r="21" spans="1:44">
      <c r="A21" s="418" t="s">
        <v>2259</v>
      </c>
      <c r="B21" s="442">
        <v>6.4000000000000001E-2</v>
      </c>
      <c r="C21" s="443">
        <v>4.7E-2</v>
      </c>
      <c r="D21" s="443">
        <v>2.5999999999999999E-2</v>
      </c>
      <c r="E21" s="444">
        <v>0</v>
      </c>
      <c r="F21" s="445">
        <v>1.7000000000000001E-2</v>
      </c>
      <c r="G21" s="443">
        <v>1.4999999999999999E-2</v>
      </c>
      <c r="H21" s="446">
        <v>0</v>
      </c>
      <c r="I21" s="442">
        <v>1.2999999999999999E-2</v>
      </c>
      <c r="J21" s="444">
        <v>0</v>
      </c>
      <c r="K21" s="447">
        <v>0.10299999999999999</v>
      </c>
      <c r="L21" s="448">
        <v>0.10099999999999999</v>
      </c>
      <c r="M21" s="448">
        <v>8.5999999999999993E-2</v>
      </c>
      <c r="N21" s="448">
        <v>6.8999999999999992E-2</v>
      </c>
      <c r="O21" s="448">
        <v>0.09</v>
      </c>
      <c r="P21" s="448">
        <v>8.5999999999999993E-2</v>
      </c>
      <c r="Q21" s="448">
        <v>8.7999999999999995E-2</v>
      </c>
      <c r="R21" s="448">
        <v>8.3999999999999991E-2</v>
      </c>
      <c r="S21" s="448">
        <v>7.2999999999999995E-2</v>
      </c>
      <c r="T21" s="448">
        <v>7.0999999999999994E-2</v>
      </c>
      <c r="U21" s="448">
        <v>6.4999999999999988E-2</v>
      </c>
      <c r="V21" s="448">
        <v>7.2999999999999995E-2</v>
      </c>
      <c r="W21" s="448">
        <v>6.2999999999999987E-2</v>
      </c>
      <c r="X21" s="448">
        <v>5.1999999999999998E-2</v>
      </c>
      <c r="Y21" s="448">
        <v>5.6000000000000001E-2</v>
      </c>
      <c r="Z21" s="448">
        <v>4.9999999999999996E-2</v>
      </c>
      <c r="AA21" s="448">
        <v>4.8000000000000001E-2</v>
      </c>
      <c r="AB21" s="449">
        <v>3.4999999999999996E-2</v>
      </c>
      <c r="AC21" s="450">
        <v>8.9999999999999993E-3</v>
      </c>
      <c r="AD21" s="426"/>
      <c r="AE21" s="420" t="s">
        <v>2259</v>
      </c>
      <c r="AF21" s="451" t="s">
        <v>2284</v>
      </c>
      <c r="AH21" s="420" t="s">
        <v>2262</v>
      </c>
      <c r="AI21" s="423" t="s">
        <v>2308</v>
      </c>
      <c r="AQ21" s="420" t="s">
        <v>2259</v>
      </c>
      <c r="AR21" s="451" t="s">
        <v>2316</v>
      </c>
    </row>
    <row r="22" spans="1:44">
      <c r="A22" s="418" t="s">
        <v>2260</v>
      </c>
      <c r="B22" s="442">
        <v>8.5999999999999993E-2</v>
      </c>
      <c r="C22" s="443">
        <v>6.3E-2</v>
      </c>
      <c r="D22" s="443">
        <v>3.5000000000000003E-2</v>
      </c>
      <c r="E22" s="444">
        <v>0</v>
      </c>
      <c r="F22" s="445">
        <v>1.9E-2</v>
      </c>
      <c r="G22" s="443">
        <v>1.6E-2</v>
      </c>
      <c r="H22" s="446">
        <v>0</v>
      </c>
      <c r="I22" s="442">
        <v>2.5999999999999999E-2</v>
      </c>
      <c r="J22" s="444">
        <v>0</v>
      </c>
      <c r="K22" s="447">
        <v>0.14700000000000002</v>
      </c>
      <c r="L22" s="448">
        <v>0.14400000000000002</v>
      </c>
      <c r="M22" s="448">
        <v>0.128</v>
      </c>
      <c r="N22" s="448">
        <v>0.105</v>
      </c>
      <c r="O22" s="448">
        <v>0.121</v>
      </c>
      <c r="P22" s="448">
        <v>0.124</v>
      </c>
      <c r="Q22" s="448">
        <v>0.11799999999999999</v>
      </c>
      <c r="R22" s="448">
        <v>0.121</v>
      </c>
      <c r="S22" s="448">
        <v>9.8000000000000004E-2</v>
      </c>
      <c r="T22" s="448">
        <v>9.5000000000000001E-2</v>
      </c>
      <c r="U22" s="448">
        <v>9.6000000000000002E-2</v>
      </c>
      <c r="V22" s="448">
        <v>0.10199999999999999</v>
      </c>
      <c r="W22" s="448">
        <v>9.2999999999999999E-2</v>
      </c>
      <c r="X22" s="448">
        <v>7.0000000000000007E-2</v>
      </c>
      <c r="Y22" s="448">
        <v>7.9000000000000001E-2</v>
      </c>
      <c r="Z22" s="448">
        <v>6.7000000000000004E-2</v>
      </c>
      <c r="AA22" s="448">
        <v>7.6999999999999999E-2</v>
      </c>
      <c r="AB22" s="449">
        <v>5.1000000000000004E-2</v>
      </c>
      <c r="AC22" s="450">
        <v>1.6E-2</v>
      </c>
      <c r="AD22" s="426"/>
      <c r="AE22" s="420" t="s">
        <v>2260</v>
      </c>
      <c r="AF22" s="456" t="s">
        <v>2284</v>
      </c>
      <c r="AH22" s="420" t="s">
        <v>2263</v>
      </c>
      <c r="AI22" s="423" t="s">
        <v>2263</v>
      </c>
      <c r="AQ22" s="420" t="s">
        <v>2260</v>
      </c>
      <c r="AR22" s="451" t="s">
        <v>2316</v>
      </c>
    </row>
    <row r="23" spans="1:44">
      <c r="A23" s="418" t="s">
        <v>2261</v>
      </c>
      <c r="B23" s="442">
        <v>8.5999999999999993E-2</v>
      </c>
      <c r="C23" s="443">
        <v>6.3E-2</v>
      </c>
      <c r="D23" s="443">
        <v>3.5000000000000003E-2</v>
      </c>
      <c r="E23" s="444">
        <v>0</v>
      </c>
      <c r="F23" s="445">
        <v>1.9E-2</v>
      </c>
      <c r="G23" s="443">
        <v>1.6E-2</v>
      </c>
      <c r="H23" s="446">
        <v>0</v>
      </c>
      <c r="I23" s="442">
        <v>2.5999999999999999E-2</v>
      </c>
      <c r="J23" s="444">
        <v>0</v>
      </c>
      <c r="K23" s="447">
        <v>0.14700000000000002</v>
      </c>
      <c r="L23" s="448">
        <v>0.14400000000000002</v>
      </c>
      <c r="M23" s="448">
        <v>0.128</v>
      </c>
      <c r="N23" s="448">
        <v>0.105</v>
      </c>
      <c r="O23" s="448">
        <v>0.121</v>
      </c>
      <c r="P23" s="448">
        <v>0.124</v>
      </c>
      <c r="Q23" s="448">
        <v>0.11799999999999999</v>
      </c>
      <c r="R23" s="448">
        <v>0.121</v>
      </c>
      <c r="S23" s="448">
        <v>9.8000000000000004E-2</v>
      </c>
      <c r="T23" s="448">
        <v>9.5000000000000001E-2</v>
      </c>
      <c r="U23" s="448">
        <v>9.6000000000000002E-2</v>
      </c>
      <c r="V23" s="448">
        <v>0.10199999999999999</v>
      </c>
      <c r="W23" s="448">
        <v>9.2999999999999999E-2</v>
      </c>
      <c r="X23" s="448">
        <v>7.0000000000000007E-2</v>
      </c>
      <c r="Y23" s="448">
        <v>7.9000000000000001E-2</v>
      </c>
      <c r="Z23" s="448">
        <v>6.7000000000000004E-2</v>
      </c>
      <c r="AA23" s="448">
        <v>7.6999999999999999E-2</v>
      </c>
      <c r="AB23" s="449">
        <v>5.1000000000000004E-2</v>
      </c>
      <c r="AC23" s="450">
        <v>1.6E-2</v>
      </c>
      <c r="AD23" s="426"/>
      <c r="AE23" s="420" t="s">
        <v>2261</v>
      </c>
      <c r="AF23" s="457" t="s">
        <v>2284</v>
      </c>
      <c r="AH23" s="420" t="s">
        <v>2264</v>
      </c>
      <c r="AI23" s="423" t="s">
        <v>2264</v>
      </c>
      <c r="AQ23" s="420" t="s">
        <v>2261</v>
      </c>
      <c r="AR23" s="451" t="s">
        <v>2316</v>
      </c>
    </row>
    <row r="24" spans="1:44">
      <c r="A24" s="418" t="s">
        <v>2262</v>
      </c>
      <c r="B24" s="442">
        <v>0.15</v>
      </c>
      <c r="C24" s="443">
        <v>0.11</v>
      </c>
      <c r="D24" s="443">
        <v>6.0999999999999999E-2</v>
      </c>
      <c r="E24" s="444">
        <v>0</v>
      </c>
      <c r="F24" s="445">
        <v>1.9E-2</v>
      </c>
      <c r="G24" s="443">
        <v>1.6E-2</v>
      </c>
      <c r="H24" s="446">
        <v>0</v>
      </c>
      <c r="I24" s="442">
        <v>2.5999999999999999E-2</v>
      </c>
      <c r="J24" s="444">
        <v>0</v>
      </c>
      <c r="K24" s="447">
        <v>0.21099999999999997</v>
      </c>
      <c r="L24" s="448">
        <v>0.20799999999999996</v>
      </c>
      <c r="M24" s="448">
        <v>0.192</v>
      </c>
      <c r="N24" s="448">
        <v>0.15200000000000002</v>
      </c>
      <c r="O24" s="448">
        <v>0.185</v>
      </c>
      <c r="P24" s="448">
        <v>0.17099999999999999</v>
      </c>
      <c r="Q24" s="448">
        <v>0.182</v>
      </c>
      <c r="R24" s="448">
        <v>0.16799999999999998</v>
      </c>
      <c r="S24" s="448">
        <v>0.14500000000000002</v>
      </c>
      <c r="T24" s="448">
        <v>0.14200000000000002</v>
      </c>
      <c r="U24" s="448">
        <v>0.122</v>
      </c>
      <c r="V24" s="448">
        <v>0.16599999999999998</v>
      </c>
      <c r="W24" s="448">
        <v>0.11899999999999999</v>
      </c>
      <c r="X24" s="448">
        <v>9.6000000000000002E-2</v>
      </c>
      <c r="Y24" s="448">
        <v>0.126</v>
      </c>
      <c r="Z24" s="448">
        <v>9.2999999999999999E-2</v>
      </c>
      <c r="AA24" s="448">
        <v>0.10299999999999999</v>
      </c>
      <c r="AB24" s="449">
        <v>7.6999999999999999E-2</v>
      </c>
      <c r="AC24" s="450">
        <v>1.6E-2</v>
      </c>
      <c r="AD24" s="426"/>
      <c r="AE24" s="420" t="s">
        <v>2262</v>
      </c>
      <c r="AF24" s="458" t="s">
        <v>2284</v>
      </c>
      <c r="AH24" s="420" t="s">
        <v>2265</v>
      </c>
      <c r="AI24" s="423" t="s">
        <v>2265</v>
      </c>
      <c r="AQ24" s="420" t="s">
        <v>2262</v>
      </c>
      <c r="AR24" s="451" t="s">
        <v>2316</v>
      </c>
    </row>
    <row r="25" spans="1:44">
      <c r="A25" s="418" t="s">
        <v>2263</v>
      </c>
      <c r="B25" s="442">
        <v>8.1000000000000003E-2</v>
      </c>
      <c r="C25" s="443">
        <v>5.8999999999999997E-2</v>
      </c>
      <c r="D25" s="443">
        <v>3.3000000000000002E-2</v>
      </c>
      <c r="E25" s="444">
        <v>0</v>
      </c>
      <c r="F25" s="445">
        <v>1.2999999999999999E-2</v>
      </c>
      <c r="G25" s="443">
        <v>0.01</v>
      </c>
      <c r="H25" s="446">
        <v>0</v>
      </c>
      <c r="I25" s="442">
        <v>0.02</v>
      </c>
      <c r="J25" s="444">
        <v>0</v>
      </c>
      <c r="K25" s="447">
        <v>0.13100000000000001</v>
      </c>
      <c r="L25" s="448">
        <v>0.128</v>
      </c>
      <c r="M25" s="448">
        <v>0.11800000000000001</v>
      </c>
      <c r="N25" s="448">
        <v>9.6000000000000002E-2</v>
      </c>
      <c r="O25" s="448">
        <v>0.111</v>
      </c>
      <c r="P25" s="448">
        <v>0.109</v>
      </c>
      <c r="Q25" s="448">
        <v>0.108</v>
      </c>
      <c r="R25" s="448">
        <v>0.106</v>
      </c>
      <c r="S25" s="448">
        <v>8.8999999999999996E-2</v>
      </c>
      <c r="T25" s="448">
        <v>8.5999999999999993E-2</v>
      </c>
      <c r="U25" s="448">
        <v>8.3000000000000004E-2</v>
      </c>
      <c r="V25" s="448">
        <v>9.8000000000000004E-2</v>
      </c>
      <c r="W25" s="448">
        <v>0.08</v>
      </c>
      <c r="X25" s="448">
        <v>6.3E-2</v>
      </c>
      <c r="Y25" s="448">
        <v>7.5999999999999998E-2</v>
      </c>
      <c r="Z25" s="448">
        <v>6.0000000000000005E-2</v>
      </c>
      <c r="AA25" s="448">
        <v>7.0000000000000007E-2</v>
      </c>
      <c r="AB25" s="449">
        <v>0.05</v>
      </c>
      <c r="AC25" s="450">
        <v>1.7000000000000001E-2</v>
      </c>
      <c r="AD25" s="426"/>
      <c r="AE25" s="420" t="s">
        <v>2292</v>
      </c>
      <c r="AF25" s="458" t="s">
        <v>2284</v>
      </c>
      <c r="AH25" s="420" t="s">
        <v>2266</v>
      </c>
      <c r="AI25" s="423" t="s">
        <v>2266</v>
      </c>
      <c r="AQ25" s="420" t="s">
        <v>2292</v>
      </c>
      <c r="AR25" s="451" t="s">
        <v>2316</v>
      </c>
    </row>
    <row r="26" spans="1:44">
      <c r="A26" s="418" t="s">
        <v>2264</v>
      </c>
      <c r="B26" s="442">
        <v>0.126</v>
      </c>
      <c r="C26" s="443">
        <v>9.1999999999999998E-2</v>
      </c>
      <c r="D26" s="443">
        <v>5.0999999999999997E-2</v>
      </c>
      <c r="E26" s="444">
        <v>0</v>
      </c>
      <c r="F26" s="445">
        <v>1.2999999999999999E-2</v>
      </c>
      <c r="G26" s="443">
        <v>0.01</v>
      </c>
      <c r="H26" s="446">
        <v>0</v>
      </c>
      <c r="I26" s="442">
        <v>0.02</v>
      </c>
      <c r="J26" s="444">
        <v>0</v>
      </c>
      <c r="K26" s="447">
        <v>0.17599999999999999</v>
      </c>
      <c r="L26" s="448">
        <v>0.17299999999999999</v>
      </c>
      <c r="M26" s="448">
        <v>0.16299999999999998</v>
      </c>
      <c r="N26" s="448">
        <v>0.129</v>
      </c>
      <c r="O26" s="448">
        <v>0.15600000000000003</v>
      </c>
      <c r="P26" s="448">
        <v>0.14200000000000002</v>
      </c>
      <c r="Q26" s="448">
        <v>0.15300000000000002</v>
      </c>
      <c r="R26" s="448">
        <v>0.13900000000000001</v>
      </c>
      <c r="S26" s="448">
        <v>0.122</v>
      </c>
      <c r="T26" s="448">
        <v>0.11899999999999999</v>
      </c>
      <c r="U26" s="448">
        <v>0.10100000000000001</v>
      </c>
      <c r="V26" s="448">
        <v>0.14300000000000002</v>
      </c>
      <c r="W26" s="448">
        <v>9.8000000000000004E-2</v>
      </c>
      <c r="X26" s="448">
        <v>8.1000000000000003E-2</v>
      </c>
      <c r="Y26" s="448">
        <v>0.109</v>
      </c>
      <c r="Z26" s="448">
        <v>7.8E-2</v>
      </c>
      <c r="AA26" s="448">
        <v>8.7999999999999995E-2</v>
      </c>
      <c r="AB26" s="449">
        <v>6.8000000000000005E-2</v>
      </c>
      <c r="AC26" s="450">
        <v>1.7000000000000001E-2</v>
      </c>
      <c r="AD26" s="426"/>
      <c r="AE26" s="420" t="s">
        <v>2293</v>
      </c>
      <c r="AF26" s="458" t="s">
        <v>2284</v>
      </c>
      <c r="AH26" s="420" t="s">
        <v>2267</v>
      </c>
      <c r="AI26" s="423" t="s">
        <v>2267</v>
      </c>
      <c r="AQ26" s="420" t="s">
        <v>2293</v>
      </c>
      <c r="AR26" s="451" t="s">
        <v>2316</v>
      </c>
    </row>
    <row r="27" spans="1:44">
      <c r="A27" s="418" t="s">
        <v>2265</v>
      </c>
      <c r="B27" s="442">
        <v>8.4000000000000005E-2</v>
      </c>
      <c r="C27" s="443">
        <v>6.0999999999999999E-2</v>
      </c>
      <c r="D27" s="443">
        <v>3.4000000000000002E-2</v>
      </c>
      <c r="E27" s="444">
        <v>0</v>
      </c>
      <c r="F27" s="445">
        <v>1.2999999999999999E-2</v>
      </c>
      <c r="G27" s="443">
        <v>0.01</v>
      </c>
      <c r="H27" s="446">
        <v>0</v>
      </c>
      <c r="I27" s="442">
        <v>0.02</v>
      </c>
      <c r="J27" s="444">
        <v>0</v>
      </c>
      <c r="K27" s="447">
        <v>0.13400000000000001</v>
      </c>
      <c r="L27" s="448">
        <v>0.13100000000000001</v>
      </c>
      <c r="M27" s="448">
        <v>0.12100000000000001</v>
      </c>
      <c r="N27" s="448">
        <v>9.8000000000000004E-2</v>
      </c>
      <c r="O27" s="448">
        <v>0.114</v>
      </c>
      <c r="P27" s="448">
        <v>0.111</v>
      </c>
      <c r="Q27" s="448">
        <v>0.111</v>
      </c>
      <c r="R27" s="448">
        <v>0.108</v>
      </c>
      <c r="S27" s="448">
        <v>9.0999999999999998E-2</v>
      </c>
      <c r="T27" s="448">
        <v>8.7999999999999995E-2</v>
      </c>
      <c r="U27" s="448">
        <v>8.4000000000000005E-2</v>
      </c>
      <c r="V27" s="448">
        <v>0.10100000000000001</v>
      </c>
      <c r="W27" s="448">
        <v>8.1000000000000003E-2</v>
      </c>
      <c r="X27" s="448">
        <v>6.4000000000000001E-2</v>
      </c>
      <c r="Y27" s="448">
        <v>7.8E-2</v>
      </c>
      <c r="Z27" s="448">
        <v>6.1000000000000006E-2</v>
      </c>
      <c r="AA27" s="448">
        <v>7.1000000000000008E-2</v>
      </c>
      <c r="AB27" s="449">
        <v>5.1000000000000004E-2</v>
      </c>
      <c r="AC27" s="450">
        <v>1.7000000000000001E-2</v>
      </c>
      <c r="AD27" s="426"/>
      <c r="AE27" s="420" t="s">
        <v>2294</v>
      </c>
      <c r="AF27" s="459" t="s">
        <v>2284</v>
      </c>
      <c r="AH27" s="420" t="s">
        <v>2268</v>
      </c>
      <c r="AI27" s="423" t="s">
        <v>2268</v>
      </c>
      <c r="AQ27" s="420" t="s">
        <v>2294</v>
      </c>
      <c r="AR27" s="451" t="s">
        <v>2316</v>
      </c>
    </row>
    <row r="28" spans="1:44" ht="13.8" thickBot="1">
      <c r="A28" s="418" t="s">
        <v>2266</v>
      </c>
      <c r="B28" s="460">
        <v>8.1000000000000003E-2</v>
      </c>
      <c r="C28" s="461">
        <v>5.8999999999999997E-2</v>
      </c>
      <c r="D28" s="461">
        <v>3.3000000000000002E-2</v>
      </c>
      <c r="E28" s="444">
        <v>0</v>
      </c>
      <c r="F28" s="462">
        <v>1.0999999999999999E-2</v>
      </c>
      <c r="G28" s="454" t="s">
        <v>2247</v>
      </c>
      <c r="H28" s="446">
        <v>0</v>
      </c>
      <c r="I28" s="460">
        <v>0.02</v>
      </c>
      <c r="J28" s="444">
        <v>0</v>
      </c>
      <c r="K28" s="463">
        <v>0.129</v>
      </c>
      <c r="L28" s="454" t="s">
        <v>2247</v>
      </c>
      <c r="M28" s="464">
        <v>0.11800000000000001</v>
      </c>
      <c r="N28" s="464">
        <v>9.6000000000000002E-2</v>
      </c>
      <c r="O28" s="464">
        <v>0.109</v>
      </c>
      <c r="P28" s="464">
        <v>0.107</v>
      </c>
      <c r="Q28" s="454" t="s">
        <v>2247</v>
      </c>
      <c r="R28" s="454" t="s">
        <v>2247</v>
      </c>
      <c r="S28" s="464">
        <v>8.6999999999999994E-2</v>
      </c>
      <c r="T28" s="454" t="s">
        <v>2247</v>
      </c>
      <c r="U28" s="464">
        <v>8.1000000000000003E-2</v>
      </c>
      <c r="V28" s="464">
        <v>9.8000000000000004E-2</v>
      </c>
      <c r="W28" s="454" t="s">
        <v>2247</v>
      </c>
      <c r="X28" s="464">
        <v>6.0999999999999999E-2</v>
      </c>
      <c r="Y28" s="464">
        <v>7.5999999999999998E-2</v>
      </c>
      <c r="Z28" s="454" t="s">
        <v>2247</v>
      </c>
      <c r="AA28" s="464">
        <v>7.0000000000000007E-2</v>
      </c>
      <c r="AB28" s="465">
        <v>0.05</v>
      </c>
      <c r="AC28" s="450">
        <v>1.7000000000000001E-2</v>
      </c>
      <c r="AD28" s="426"/>
      <c r="AE28" s="420" t="s">
        <v>2295</v>
      </c>
      <c r="AF28" s="451" t="s">
        <v>2282</v>
      </c>
      <c r="AH28" s="466" t="s">
        <v>2269</v>
      </c>
      <c r="AI28" s="467" t="s">
        <v>2269</v>
      </c>
      <c r="AQ28" s="420" t="s">
        <v>2295</v>
      </c>
      <c r="AR28" s="451" t="s">
        <v>2355</v>
      </c>
    </row>
    <row r="29" spans="1:44" ht="18.75" customHeight="1" thickTop="1">
      <c r="A29" s="418" t="s">
        <v>2267</v>
      </c>
      <c r="B29" s="460">
        <v>8.1000000000000003E-2</v>
      </c>
      <c r="C29" s="461">
        <v>5.8999999999999997E-2</v>
      </c>
      <c r="D29" s="461">
        <v>3.3000000000000002E-2</v>
      </c>
      <c r="E29" s="444">
        <v>0</v>
      </c>
      <c r="F29" s="462">
        <v>1.0999999999999999E-2</v>
      </c>
      <c r="G29" s="454" t="s">
        <v>2247</v>
      </c>
      <c r="H29" s="446">
        <v>0</v>
      </c>
      <c r="I29" s="460">
        <v>0.02</v>
      </c>
      <c r="J29" s="444">
        <v>0</v>
      </c>
      <c r="K29" s="463">
        <v>0.129</v>
      </c>
      <c r="L29" s="454" t="s">
        <v>2247</v>
      </c>
      <c r="M29" s="464">
        <v>0.11800000000000001</v>
      </c>
      <c r="N29" s="464">
        <v>9.6000000000000002E-2</v>
      </c>
      <c r="O29" s="464">
        <v>0.109</v>
      </c>
      <c r="P29" s="464">
        <v>0.107</v>
      </c>
      <c r="Q29" s="454" t="s">
        <v>2247</v>
      </c>
      <c r="R29" s="454" t="s">
        <v>2247</v>
      </c>
      <c r="S29" s="464">
        <v>8.6999999999999994E-2</v>
      </c>
      <c r="T29" s="454" t="s">
        <v>2247</v>
      </c>
      <c r="U29" s="464">
        <v>8.1000000000000003E-2</v>
      </c>
      <c r="V29" s="464">
        <v>9.8000000000000004E-2</v>
      </c>
      <c r="W29" s="454" t="s">
        <v>2247</v>
      </c>
      <c r="X29" s="464">
        <v>6.0999999999999999E-2</v>
      </c>
      <c r="Y29" s="464">
        <v>7.5999999999999998E-2</v>
      </c>
      <c r="Z29" s="454" t="s">
        <v>2247</v>
      </c>
      <c r="AA29" s="464">
        <v>7.0000000000000007E-2</v>
      </c>
      <c r="AB29" s="465">
        <v>0.05</v>
      </c>
      <c r="AC29" s="450">
        <v>1.7000000000000001E-2</v>
      </c>
      <c r="AD29" s="426"/>
      <c r="AE29" s="420" t="s">
        <v>2296</v>
      </c>
      <c r="AF29" s="451" t="s">
        <v>2282</v>
      </c>
      <c r="AH29" s="468" t="s">
        <v>2270</v>
      </c>
      <c r="AI29" s="469" t="s">
        <v>2309</v>
      </c>
      <c r="AQ29" s="420" t="s">
        <v>2296</v>
      </c>
      <c r="AR29" s="451" t="s">
        <v>2355</v>
      </c>
    </row>
    <row r="30" spans="1:44" ht="18.75" customHeight="1">
      <c r="A30" s="418" t="s">
        <v>2268</v>
      </c>
      <c r="B30" s="460">
        <v>9.9000000000000005E-2</v>
      </c>
      <c r="C30" s="461">
        <v>7.1999999999999995E-2</v>
      </c>
      <c r="D30" s="461">
        <v>0.04</v>
      </c>
      <c r="E30" s="444">
        <v>0</v>
      </c>
      <c r="F30" s="462">
        <v>4.2999999999999997E-2</v>
      </c>
      <c r="G30" s="461">
        <v>3.9E-2</v>
      </c>
      <c r="H30" s="446">
        <v>0</v>
      </c>
      <c r="I30" s="460">
        <v>3.7999999999999999E-2</v>
      </c>
      <c r="J30" s="444">
        <v>0</v>
      </c>
      <c r="K30" s="463">
        <v>0.21100000000000002</v>
      </c>
      <c r="L30" s="464">
        <v>0.20700000000000002</v>
      </c>
      <c r="M30" s="464">
        <v>0.16800000000000001</v>
      </c>
      <c r="N30" s="464">
        <v>0.14099999999999999</v>
      </c>
      <c r="O30" s="464">
        <v>0.17300000000000001</v>
      </c>
      <c r="P30" s="464">
        <v>0.184</v>
      </c>
      <c r="Q30" s="464">
        <v>0.16900000000000001</v>
      </c>
      <c r="R30" s="464">
        <v>0.18</v>
      </c>
      <c r="S30" s="464">
        <v>0.14599999999999999</v>
      </c>
      <c r="T30" s="464">
        <v>0.14199999999999999</v>
      </c>
      <c r="U30" s="464">
        <v>0.152</v>
      </c>
      <c r="V30" s="464">
        <v>0.13</v>
      </c>
      <c r="W30" s="464">
        <v>0.14799999999999999</v>
      </c>
      <c r="X30" s="464">
        <v>0.11399999999999999</v>
      </c>
      <c r="Y30" s="464">
        <v>0.10299999999999999</v>
      </c>
      <c r="Z30" s="464">
        <v>0.11</v>
      </c>
      <c r="AA30" s="464">
        <v>0.109</v>
      </c>
      <c r="AB30" s="465">
        <v>7.1000000000000008E-2</v>
      </c>
      <c r="AC30" s="450">
        <v>3.1E-2</v>
      </c>
      <c r="AD30" s="426"/>
      <c r="AE30" s="420" t="s">
        <v>2297</v>
      </c>
      <c r="AF30" s="459" t="s">
        <v>2284</v>
      </c>
      <c r="AH30" s="420" t="s">
        <v>2299</v>
      </c>
      <c r="AI30" s="423" t="s">
        <v>2310</v>
      </c>
      <c r="AQ30" s="420" t="s">
        <v>2297</v>
      </c>
      <c r="AR30" s="459" t="s">
        <v>2316</v>
      </c>
    </row>
    <row r="31" spans="1:44" ht="13.8" thickBot="1">
      <c r="A31" s="419" t="s">
        <v>2269</v>
      </c>
      <c r="B31" s="470">
        <v>7.9000000000000001E-2</v>
      </c>
      <c r="C31" s="471">
        <v>5.8000000000000003E-2</v>
      </c>
      <c r="D31" s="471">
        <v>3.2000000000000001E-2</v>
      </c>
      <c r="E31" s="472">
        <v>0</v>
      </c>
      <c r="F31" s="473">
        <v>4.2999999999999997E-2</v>
      </c>
      <c r="G31" s="471">
        <v>3.9E-2</v>
      </c>
      <c r="H31" s="474">
        <v>0</v>
      </c>
      <c r="I31" s="470">
        <v>3.7999999999999999E-2</v>
      </c>
      <c r="J31" s="472">
        <v>0</v>
      </c>
      <c r="K31" s="475">
        <v>0.191</v>
      </c>
      <c r="L31" s="476">
        <v>0.187</v>
      </c>
      <c r="M31" s="476">
        <v>0.14799999999999999</v>
      </c>
      <c r="N31" s="476">
        <v>0.127</v>
      </c>
      <c r="O31" s="476">
        <v>0.153</v>
      </c>
      <c r="P31" s="476">
        <v>0.17</v>
      </c>
      <c r="Q31" s="476">
        <v>0.14899999999999999</v>
      </c>
      <c r="R31" s="476">
        <v>0.16600000000000001</v>
      </c>
      <c r="S31" s="476">
        <v>0.13200000000000001</v>
      </c>
      <c r="T31" s="476">
        <v>0.128</v>
      </c>
      <c r="U31" s="476">
        <v>0.14399999999999999</v>
      </c>
      <c r="V31" s="476">
        <v>0.11</v>
      </c>
      <c r="W31" s="476">
        <v>0.14000000000000001</v>
      </c>
      <c r="X31" s="476">
        <v>0.106</v>
      </c>
      <c r="Y31" s="476">
        <v>8.8999999999999996E-2</v>
      </c>
      <c r="Z31" s="476">
        <v>0.10200000000000001</v>
      </c>
      <c r="AA31" s="476">
        <v>0.10100000000000001</v>
      </c>
      <c r="AB31" s="477">
        <v>6.3E-2</v>
      </c>
      <c r="AC31" s="478">
        <v>3.1E-2</v>
      </c>
      <c r="AD31" s="426"/>
      <c r="AE31" s="466" t="s">
        <v>2298</v>
      </c>
      <c r="AF31" s="479" t="s">
        <v>2284</v>
      </c>
      <c r="AH31" s="420" t="s">
        <v>2300</v>
      </c>
      <c r="AI31" s="423" t="s">
        <v>2311</v>
      </c>
      <c r="AQ31" s="466" t="s">
        <v>2298</v>
      </c>
      <c r="AR31" s="479" t="s">
        <v>2316</v>
      </c>
    </row>
    <row r="32" spans="1:44" ht="13.8" thickTop="1">
      <c r="A32" s="480" t="s">
        <v>2270</v>
      </c>
      <c r="B32" s="481">
        <v>6.1000000000000006E-2</v>
      </c>
      <c r="C32" s="482">
        <v>4.4000000000000004E-2</v>
      </c>
      <c r="D32" s="482">
        <v>2.5000000000000001E-2</v>
      </c>
      <c r="E32" s="483">
        <v>0</v>
      </c>
      <c r="F32" s="484">
        <v>1.7000000000000001E-2</v>
      </c>
      <c r="G32" s="485" t="s">
        <v>2247</v>
      </c>
      <c r="H32" s="486">
        <v>0</v>
      </c>
      <c r="I32" s="481">
        <v>1.0999999999999999E-2</v>
      </c>
      <c r="J32" s="483">
        <v>0</v>
      </c>
      <c r="K32" s="487">
        <v>0.10100000000000001</v>
      </c>
      <c r="L32" s="485" t="s">
        <v>2247</v>
      </c>
      <c r="M32" s="488">
        <v>8.4000000000000005E-2</v>
      </c>
      <c r="N32" s="488">
        <v>6.7000000000000004E-2</v>
      </c>
      <c r="O32" s="488">
        <v>9.0000000000000011E-2</v>
      </c>
      <c r="P32" s="488">
        <v>8.4000000000000005E-2</v>
      </c>
      <c r="Q32" s="485" t="s">
        <v>2247</v>
      </c>
      <c r="R32" s="485" t="s">
        <v>2247</v>
      </c>
      <c r="S32" s="488">
        <v>7.3000000000000009E-2</v>
      </c>
      <c r="T32" s="485" t="s">
        <v>2247</v>
      </c>
      <c r="U32" s="488">
        <v>6.5000000000000002E-2</v>
      </c>
      <c r="V32" s="488">
        <v>7.3000000000000009E-2</v>
      </c>
      <c r="W32" s="485" t="s">
        <v>2247</v>
      </c>
      <c r="X32" s="488">
        <v>5.4000000000000006E-2</v>
      </c>
      <c r="Y32" s="488">
        <v>5.6000000000000008E-2</v>
      </c>
      <c r="Z32" s="485" t="s">
        <v>2247</v>
      </c>
      <c r="AA32" s="488">
        <v>4.8000000000000001E-2</v>
      </c>
      <c r="AB32" s="489">
        <v>3.7000000000000005E-2</v>
      </c>
      <c r="AC32" s="490">
        <v>1.2E-2</v>
      </c>
      <c r="AD32" s="426"/>
      <c r="AE32" s="468" t="s">
        <v>2270</v>
      </c>
      <c r="AF32" s="491" t="s">
        <v>2282</v>
      </c>
      <c r="AH32" s="420" t="s">
        <v>2301</v>
      </c>
      <c r="AI32" s="423" t="s">
        <v>2312</v>
      </c>
      <c r="AQ32" s="468" t="s">
        <v>2270</v>
      </c>
      <c r="AR32" s="491" t="s">
        <v>2355</v>
      </c>
    </row>
    <row r="33" spans="1:44">
      <c r="A33" s="492" t="s">
        <v>2271</v>
      </c>
      <c r="B33" s="460">
        <v>6.8000000000000005E-2</v>
      </c>
      <c r="C33" s="461">
        <v>0.05</v>
      </c>
      <c r="D33" s="461">
        <v>2.8000000000000001E-2</v>
      </c>
      <c r="E33" s="444">
        <v>0</v>
      </c>
      <c r="F33" s="462">
        <v>2.5999999999999999E-2</v>
      </c>
      <c r="G33" s="454" t="s">
        <v>2247</v>
      </c>
      <c r="H33" s="446">
        <v>0</v>
      </c>
      <c r="I33" s="460">
        <v>1.7999999999999999E-2</v>
      </c>
      <c r="J33" s="444">
        <v>0</v>
      </c>
      <c r="K33" s="463">
        <v>0.125</v>
      </c>
      <c r="L33" s="454" t="s">
        <v>2247</v>
      </c>
      <c r="M33" s="464">
        <v>9.9000000000000005E-2</v>
      </c>
      <c r="N33" s="464">
        <v>8.1000000000000003E-2</v>
      </c>
      <c r="O33" s="464">
        <v>0.107</v>
      </c>
      <c r="P33" s="464">
        <v>0.107</v>
      </c>
      <c r="Q33" s="454" t="s">
        <v>2247</v>
      </c>
      <c r="R33" s="454" t="s">
        <v>2247</v>
      </c>
      <c r="S33" s="464">
        <v>8.8999999999999996E-2</v>
      </c>
      <c r="T33" s="454" t="s">
        <v>2247</v>
      </c>
      <c r="U33" s="464">
        <v>8.4999999999999992E-2</v>
      </c>
      <c r="V33" s="464">
        <v>8.1000000000000003E-2</v>
      </c>
      <c r="W33" s="454" t="s">
        <v>2247</v>
      </c>
      <c r="X33" s="464">
        <v>6.7000000000000004E-2</v>
      </c>
      <c r="Y33" s="464">
        <v>6.3E-2</v>
      </c>
      <c r="Z33" s="454" t="s">
        <v>2247</v>
      </c>
      <c r="AA33" s="464">
        <v>5.8999999999999997E-2</v>
      </c>
      <c r="AB33" s="465">
        <v>4.1000000000000002E-2</v>
      </c>
      <c r="AC33" s="450">
        <v>1.2999999999999999E-2</v>
      </c>
      <c r="AD33" s="426"/>
      <c r="AE33" s="420" t="s">
        <v>2299</v>
      </c>
      <c r="AF33" s="459" t="s">
        <v>2282</v>
      </c>
      <c r="AH33" s="420" t="s">
        <v>2302</v>
      </c>
      <c r="AI33" s="423" t="s">
        <v>2313</v>
      </c>
      <c r="AQ33" s="420" t="s">
        <v>2299</v>
      </c>
      <c r="AR33" s="459" t="s">
        <v>2355</v>
      </c>
    </row>
    <row r="34" spans="1:44" ht="13.8" thickBot="1">
      <c r="A34" s="492" t="s">
        <v>2272</v>
      </c>
      <c r="B34" s="460">
        <v>6.8000000000000005E-2</v>
      </c>
      <c r="C34" s="461">
        <v>0.05</v>
      </c>
      <c r="D34" s="461">
        <v>2.8000000000000001E-2</v>
      </c>
      <c r="E34" s="444">
        <v>0</v>
      </c>
      <c r="F34" s="462">
        <v>2.5999999999999999E-2</v>
      </c>
      <c r="G34" s="454" t="s">
        <v>2247</v>
      </c>
      <c r="H34" s="446">
        <v>0</v>
      </c>
      <c r="I34" s="460">
        <v>1.7999999999999999E-2</v>
      </c>
      <c r="J34" s="444">
        <v>0</v>
      </c>
      <c r="K34" s="463">
        <v>0.125</v>
      </c>
      <c r="L34" s="454" t="s">
        <v>2247</v>
      </c>
      <c r="M34" s="464">
        <v>9.9000000000000005E-2</v>
      </c>
      <c r="N34" s="464">
        <v>8.1000000000000003E-2</v>
      </c>
      <c r="O34" s="464">
        <v>0.107</v>
      </c>
      <c r="P34" s="464">
        <v>0.107</v>
      </c>
      <c r="Q34" s="454" t="s">
        <v>2247</v>
      </c>
      <c r="R34" s="454" t="s">
        <v>2247</v>
      </c>
      <c r="S34" s="464">
        <v>8.8999999999999996E-2</v>
      </c>
      <c r="T34" s="454" t="s">
        <v>2247</v>
      </c>
      <c r="U34" s="464">
        <v>8.4999999999999992E-2</v>
      </c>
      <c r="V34" s="464">
        <v>8.1000000000000003E-2</v>
      </c>
      <c r="W34" s="454" t="s">
        <v>2247</v>
      </c>
      <c r="X34" s="464">
        <v>6.7000000000000004E-2</v>
      </c>
      <c r="Y34" s="464">
        <v>6.3E-2</v>
      </c>
      <c r="Z34" s="454" t="s">
        <v>2247</v>
      </c>
      <c r="AA34" s="464">
        <v>5.8999999999999997E-2</v>
      </c>
      <c r="AB34" s="465">
        <v>4.1000000000000002E-2</v>
      </c>
      <c r="AC34" s="450">
        <v>1.2999999999999999E-2</v>
      </c>
      <c r="AD34" s="426"/>
      <c r="AE34" s="420" t="s">
        <v>2300</v>
      </c>
      <c r="AF34" s="459" t="s">
        <v>2282</v>
      </c>
      <c r="AH34" s="493" t="s">
        <v>2303</v>
      </c>
      <c r="AI34" s="494" t="s">
        <v>2314</v>
      </c>
      <c r="AQ34" s="420" t="s">
        <v>2300</v>
      </c>
      <c r="AR34" s="459" t="s">
        <v>2355</v>
      </c>
    </row>
    <row r="35" spans="1:44">
      <c r="A35" s="492" t="s">
        <v>2273</v>
      </c>
      <c r="B35" s="460">
        <v>6.7000000000000004E-2</v>
      </c>
      <c r="C35" s="461">
        <v>4.9000000000000002E-2</v>
      </c>
      <c r="D35" s="461">
        <v>2.7E-2</v>
      </c>
      <c r="E35" s="444">
        <v>0</v>
      </c>
      <c r="F35" s="462">
        <v>1.7999999999999999E-2</v>
      </c>
      <c r="G35" s="454" t="s">
        <v>2247</v>
      </c>
      <c r="H35" s="446">
        <v>0</v>
      </c>
      <c r="I35" s="460">
        <v>1.2999999999999999E-2</v>
      </c>
      <c r="J35" s="444">
        <v>0</v>
      </c>
      <c r="K35" s="463">
        <v>0.107</v>
      </c>
      <c r="L35" s="454" t="s">
        <v>2247</v>
      </c>
      <c r="M35" s="464">
        <v>8.8999999999999996E-2</v>
      </c>
      <c r="N35" s="464">
        <v>7.0999999999999994E-2</v>
      </c>
      <c r="O35" s="464">
        <v>9.4E-2</v>
      </c>
      <c r="P35" s="464">
        <v>8.8999999999999996E-2</v>
      </c>
      <c r="Q35" s="454" t="s">
        <v>2247</v>
      </c>
      <c r="R35" s="454" t="s">
        <v>2247</v>
      </c>
      <c r="S35" s="464">
        <v>7.5999999999999998E-2</v>
      </c>
      <c r="T35" s="454" t="s">
        <v>2247</v>
      </c>
      <c r="U35" s="464">
        <v>6.699999999999999E-2</v>
      </c>
      <c r="V35" s="464">
        <v>7.5999999999999998E-2</v>
      </c>
      <c r="W35" s="454" t="s">
        <v>2247</v>
      </c>
      <c r="X35" s="464">
        <v>5.3999999999999999E-2</v>
      </c>
      <c r="Y35" s="464">
        <v>5.8000000000000003E-2</v>
      </c>
      <c r="Z35" s="454" t="s">
        <v>2247</v>
      </c>
      <c r="AA35" s="464">
        <v>4.9000000000000002E-2</v>
      </c>
      <c r="AB35" s="465">
        <v>3.5999999999999997E-2</v>
      </c>
      <c r="AC35" s="450">
        <v>8.9999999999999993E-3</v>
      </c>
      <c r="AD35" s="426"/>
      <c r="AE35" s="420" t="s">
        <v>2301</v>
      </c>
      <c r="AF35" s="459" t="s">
        <v>2282</v>
      </c>
      <c r="AQ35" s="420" t="s">
        <v>2301</v>
      </c>
      <c r="AR35" s="459" t="s">
        <v>2355</v>
      </c>
    </row>
    <row r="36" spans="1:44">
      <c r="A36" s="492" t="s">
        <v>2274</v>
      </c>
      <c r="B36" s="460">
        <v>6.5000000000000002E-2</v>
      </c>
      <c r="C36" s="461">
        <v>4.7E-2</v>
      </c>
      <c r="D36" s="461">
        <v>2.6000000000000002E-2</v>
      </c>
      <c r="E36" s="444">
        <v>0</v>
      </c>
      <c r="F36" s="462">
        <v>1.7999999999999999E-2</v>
      </c>
      <c r="G36" s="454" t="s">
        <v>2247</v>
      </c>
      <c r="H36" s="446">
        <v>0</v>
      </c>
      <c r="I36" s="460">
        <v>1.2999999999999999E-2</v>
      </c>
      <c r="J36" s="444">
        <v>0</v>
      </c>
      <c r="K36" s="463">
        <v>0.105</v>
      </c>
      <c r="L36" s="454" t="s">
        <v>2247</v>
      </c>
      <c r="M36" s="464">
        <v>8.6999999999999994E-2</v>
      </c>
      <c r="N36" s="464">
        <v>6.8999999999999992E-2</v>
      </c>
      <c r="O36" s="464">
        <v>9.1999999999999998E-2</v>
      </c>
      <c r="P36" s="464">
        <v>8.6999999999999994E-2</v>
      </c>
      <c r="Q36" s="454" t="s">
        <v>2247</v>
      </c>
      <c r="R36" s="454" t="s">
        <v>2247</v>
      </c>
      <c r="S36" s="464">
        <v>7.3999999999999996E-2</v>
      </c>
      <c r="T36" s="454" t="s">
        <v>2247</v>
      </c>
      <c r="U36" s="464">
        <v>6.5999999999999989E-2</v>
      </c>
      <c r="V36" s="464">
        <v>7.3999999999999996E-2</v>
      </c>
      <c r="W36" s="454" t="s">
        <v>2247</v>
      </c>
      <c r="X36" s="464">
        <v>5.2999999999999999E-2</v>
      </c>
      <c r="Y36" s="464">
        <v>5.6000000000000001E-2</v>
      </c>
      <c r="Z36" s="454" t="s">
        <v>2247</v>
      </c>
      <c r="AA36" s="464">
        <v>4.8000000000000001E-2</v>
      </c>
      <c r="AB36" s="465">
        <v>3.5000000000000003E-2</v>
      </c>
      <c r="AC36" s="450">
        <v>8.9999999999999993E-3</v>
      </c>
      <c r="AD36" s="426"/>
      <c r="AE36" s="420" t="s">
        <v>2302</v>
      </c>
      <c r="AF36" s="459" t="s">
        <v>2282</v>
      </c>
      <c r="AQ36" s="420" t="s">
        <v>2302</v>
      </c>
      <c r="AR36" s="459" t="s">
        <v>2355</v>
      </c>
    </row>
    <row r="37" spans="1:44" ht="13.8" thickBot="1">
      <c r="A37" s="492" t="s">
        <v>2275</v>
      </c>
      <c r="B37" s="495">
        <v>6.4000000000000001E-2</v>
      </c>
      <c r="C37" s="496">
        <v>4.7E-2</v>
      </c>
      <c r="D37" s="496">
        <v>2.6000000000000002E-2</v>
      </c>
      <c r="E37" s="497">
        <v>0</v>
      </c>
      <c r="F37" s="498">
        <v>1.7999999999999999E-2</v>
      </c>
      <c r="G37" s="499" t="s">
        <v>2247</v>
      </c>
      <c r="H37" s="500">
        <v>0</v>
      </c>
      <c r="I37" s="495">
        <v>1.2999999999999999E-2</v>
      </c>
      <c r="J37" s="497">
        <v>0</v>
      </c>
      <c r="K37" s="501">
        <v>0.104</v>
      </c>
      <c r="L37" s="499" t="s">
        <v>2247</v>
      </c>
      <c r="M37" s="502">
        <v>8.5999999999999993E-2</v>
      </c>
      <c r="N37" s="502">
        <v>6.8999999999999992E-2</v>
      </c>
      <c r="O37" s="502">
        <v>9.0999999999999998E-2</v>
      </c>
      <c r="P37" s="502">
        <v>8.6999999999999994E-2</v>
      </c>
      <c r="Q37" s="499" t="s">
        <v>2247</v>
      </c>
      <c r="R37" s="499" t="s">
        <v>2247</v>
      </c>
      <c r="S37" s="502">
        <v>7.3999999999999996E-2</v>
      </c>
      <c r="T37" s="499" t="s">
        <v>2247</v>
      </c>
      <c r="U37" s="502">
        <v>6.5999999999999989E-2</v>
      </c>
      <c r="V37" s="502">
        <v>7.2999999999999995E-2</v>
      </c>
      <c r="W37" s="499" t="s">
        <v>2247</v>
      </c>
      <c r="X37" s="502">
        <v>5.2999999999999999E-2</v>
      </c>
      <c r="Y37" s="502">
        <v>5.6000000000000001E-2</v>
      </c>
      <c r="Z37" s="499" t="s">
        <v>2247</v>
      </c>
      <c r="AA37" s="502">
        <v>4.8000000000000001E-2</v>
      </c>
      <c r="AB37" s="503">
        <v>3.5000000000000003E-2</v>
      </c>
      <c r="AC37" s="504">
        <v>8.9999999999999993E-3</v>
      </c>
      <c r="AD37" s="426"/>
      <c r="AE37" s="505" t="s">
        <v>2303</v>
      </c>
      <c r="AF37" s="506" t="s">
        <v>2282</v>
      </c>
      <c r="AQ37" s="505" t="s">
        <v>2303</v>
      </c>
      <c r="AR37" s="506" t="s">
        <v>2355</v>
      </c>
    </row>
    <row r="38" spans="1:44">
      <c r="K38" s="426"/>
      <c r="L38" s="426"/>
      <c r="M38" s="426"/>
      <c r="N38" s="426"/>
      <c r="O38" s="426"/>
      <c r="P38" s="426"/>
      <c r="Q38" s="426"/>
      <c r="R38" s="426"/>
      <c r="S38" s="426"/>
      <c r="T38" s="426"/>
      <c r="U38" s="426"/>
      <c r="V38" s="426"/>
      <c r="W38" s="426"/>
      <c r="X38" s="426"/>
      <c r="Y38" s="426"/>
      <c r="Z38" s="426"/>
      <c r="AA38" s="426"/>
      <c r="AB38" s="426"/>
      <c r="AC38" s="426"/>
      <c r="AD38" s="426"/>
    </row>
    <row r="39" spans="1:44">
      <c r="K39" s="426"/>
      <c r="L39" s="426"/>
      <c r="M39" s="426"/>
      <c r="N39" s="426"/>
      <c r="O39" s="426"/>
      <c r="P39" s="426"/>
      <c r="Q39" s="426"/>
      <c r="R39" s="426"/>
      <c r="S39" s="426"/>
      <c r="T39" s="426"/>
      <c r="U39" s="426"/>
      <c r="V39" s="426"/>
      <c r="W39" s="426"/>
      <c r="X39" s="426"/>
      <c r="Y39" s="426"/>
      <c r="Z39" s="426"/>
      <c r="AA39" s="426"/>
      <c r="AB39" s="426"/>
      <c r="AC39" s="426"/>
      <c r="AD39" s="426"/>
    </row>
  </sheetData>
  <mergeCells count="13">
    <mergeCell ref="A2:A4"/>
    <mergeCell ref="B2:E2"/>
    <mergeCell ref="F2:H2"/>
    <mergeCell ref="I2:J3"/>
    <mergeCell ref="K2:AB2"/>
    <mergeCell ref="B3:E3"/>
    <mergeCell ref="F3:H3"/>
    <mergeCell ref="K3:AB3"/>
    <mergeCell ref="AQ2:AQ4"/>
    <mergeCell ref="AR2:AR4"/>
    <mergeCell ref="AE2:AE4"/>
    <mergeCell ref="AF2:AF4"/>
    <mergeCell ref="AC2:AC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election activeCell="F6" sqref="F6:S23"/>
    </sheetView>
  </sheetViews>
  <sheetFormatPr defaultRowHeight="18"/>
  <cols>
    <col min="2" max="4" width="12.5" customWidth="1"/>
    <col min="5" max="5" width="30.59765625" customWidth="1"/>
    <col min="6" max="6" width="14" customWidth="1"/>
    <col min="7" max="7" width="12.5" customWidth="1"/>
    <col min="8" max="8" width="35.3984375" style="17" customWidth="1"/>
    <col min="9" max="9" width="12.5" customWidth="1"/>
    <col min="10" max="10" width="33.5" style="23" customWidth="1"/>
    <col min="11" max="11" width="12.5" customWidth="1"/>
    <col min="12" max="12" width="35.5" style="24" customWidth="1"/>
    <col min="13" max="13" width="35" customWidth="1"/>
    <col min="14" max="19" width="30.09765625" customWidth="1"/>
  </cols>
  <sheetData>
    <row r="2" spans="2:19">
      <c r="B2" s="18" t="s">
        <v>222</v>
      </c>
      <c r="C2" s="30"/>
      <c r="D2" s="30"/>
      <c r="E2" s="30"/>
      <c r="F2" s="30"/>
      <c r="G2" s="30"/>
      <c r="H2" s="19"/>
      <c r="I2" s="30"/>
      <c r="J2" s="31"/>
      <c r="K2" s="30"/>
      <c r="L2" s="32"/>
      <c r="M2" s="20"/>
      <c r="N2" s="20"/>
      <c r="O2" s="20"/>
      <c r="P2" s="20"/>
      <c r="Q2" s="20"/>
      <c r="R2" s="20"/>
      <c r="S2" s="20"/>
    </row>
    <row r="3" spans="2:19" ht="18.75" customHeight="1">
      <c r="B3" s="1220" t="s">
        <v>2238</v>
      </c>
      <c r="C3" s="1219" t="s">
        <v>2239</v>
      </c>
      <c r="D3" s="1219" t="s">
        <v>2240</v>
      </c>
      <c r="E3" s="1219" t="s">
        <v>226</v>
      </c>
      <c r="F3" s="1221" t="s">
        <v>2066</v>
      </c>
      <c r="G3" s="1219" t="s">
        <v>2102</v>
      </c>
      <c r="H3" s="1219"/>
      <c r="I3" s="1219" t="s">
        <v>2103</v>
      </c>
      <c r="J3" s="1219"/>
      <c r="K3" s="1219" t="s">
        <v>2104</v>
      </c>
      <c r="L3" s="1219"/>
      <c r="M3" s="1218" t="s">
        <v>2036</v>
      </c>
      <c r="N3" s="1218" t="s">
        <v>2037</v>
      </c>
      <c r="O3" s="1218" t="s">
        <v>2038</v>
      </c>
      <c r="P3" s="1218" t="s">
        <v>2039</v>
      </c>
      <c r="Q3" s="1218" t="s">
        <v>2040</v>
      </c>
      <c r="R3" s="1218" t="s">
        <v>2041</v>
      </c>
      <c r="S3" s="1218" t="s">
        <v>2042</v>
      </c>
    </row>
    <row r="4" spans="2:19">
      <c r="B4" s="1220"/>
      <c r="C4" s="1219"/>
      <c r="D4" s="1219"/>
      <c r="E4" s="1219"/>
      <c r="F4" s="1222"/>
      <c r="G4" s="1219"/>
      <c r="H4" s="1219"/>
      <c r="I4" s="1219"/>
      <c r="J4" s="1219"/>
      <c r="K4" s="1219"/>
      <c r="L4" s="1219"/>
      <c r="M4" s="1218"/>
      <c r="N4" s="1218"/>
      <c r="O4" s="1218"/>
      <c r="P4" s="1218"/>
      <c r="Q4" s="1218"/>
      <c r="R4" s="1218"/>
      <c r="S4" s="1218"/>
    </row>
    <row r="5" spans="2:19">
      <c r="B5" s="1220"/>
      <c r="C5" s="1219"/>
      <c r="D5" s="1219"/>
      <c r="E5" s="1219"/>
      <c r="F5" s="1223"/>
      <c r="G5" s="1219"/>
      <c r="H5" s="1219"/>
      <c r="I5" s="1219"/>
      <c r="J5" s="1219"/>
      <c r="K5" s="1219"/>
      <c r="L5" s="1219"/>
      <c r="M5" s="1218"/>
      <c r="N5" s="1218"/>
      <c r="O5" s="1218"/>
      <c r="P5" s="1218"/>
      <c r="Q5" s="1218"/>
      <c r="R5" s="1218"/>
      <c r="S5" s="1218"/>
    </row>
    <row r="6" spans="2:19" ht="48" customHeight="1">
      <c r="B6" s="21" t="s">
        <v>7</v>
      </c>
      <c r="C6" s="33" t="s">
        <v>233</v>
      </c>
      <c r="D6" s="34" t="s">
        <v>13</v>
      </c>
      <c r="E6" s="34" t="str">
        <f t="shared" ref="E6:E23" si="0">B6&amp;C6&amp;D6</f>
        <v>処遇加算Ⅰ特定加算Ⅰベア加算</v>
      </c>
      <c r="F6" s="34" t="s">
        <v>2063</v>
      </c>
      <c r="G6" s="35" t="s">
        <v>2063</v>
      </c>
      <c r="H6" s="36" t="s">
        <v>2139</v>
      </c>
      <c r="I6" s="35"/>
      <c r="J6" s="37" t="s">
        <v>2365</v>
      </c>
      <c r="K6" s="35"/>
      <c r="L6" s="38" t="s">
        <v>2365</v>
      </c>
      <c r="M6" s="63" t="s">
        <v>2366</v>
      </c>
      <c r="N6" s="63" t="s">
        <v>2366</v>
      </c>
      <c r="O6" s="63" t="s">
        <v>2366</v>
      </c>
      <c r="P6" s="63" t="s">
        <v>2366</v>
      </c>
      <c r="Q6" s="63" t="s">
        <v>2366</v>
      </c>
      <c r="R6" s="63" t="s">
        <v>2366</v>
      </c>
      <c r="S6" s="63" t="s">
        <v>2366</v>
      </c>
    </row>
    <row r="7" spans="2:19" ht="48" customHeight="1">
      <c r="B7" s="21" t="s">
        <v>7</v>
      </c>
      <c r="C7" s="33" t="s">
        <v>233</v>
      </c>
      <c r="D7" s="34" t="s">
        <v>9</v>
      </c>
      <c r="E7" s="34" t="str">
        <f t="shared" si="0"/>
        <v>処遇加算Ⅰ特定加算Ⅰベア加算なし</v>
      </c>
      <c r="F7" s="34" t="s">
        <v>2106</v>
      </c>
      <c r="G7" s="35" t="s">
        <v>2063</v>
      </c>
      <c r="H7" s="36" t="s">
        <v>2343</v>
      </c>
      <c r="I7" s="35" t="s">
        <v>2022</v>
      </c>
      <c r="J7" s="37" t="s">
        <v>2122</v>
      </c>
      <c r="K7" s="39"/>
      <c r="L7" s="40"/>
      <c r="M7" s="63" t="s">
        <v>2344</v>
      </c>
      <c r="N7" s="63" t="s">
        <v>2366</v>
      </c>
      <c r="O7" s="63" t="s">
        <v>2366</v>
      </c>
      <c r="P7" s="63" t="s">
        <v>2366</v>
      </c>
      <c r="Q7" s="63" t="s">
        <v>2366</v>
      </c>
      <c r="R7" s="63" t="s">
        <v>2366</v>
      </c>
      <c r="S7" s="63" t="s">
        <v>2366</v>
      </c>
    </row>
    <row r="8" spans="2:19" ht="48" customHeight="1">
      <c r="B8" s="21" t="s">
        <v>230</v>
      </c>
      <c r="C8" s="33" t="s">
        <v>233</v>
      </c>
      <c r="D8" s="34" t="s">
        <v>13</v>
      </c>
      <c r="E8" s="34" t="str">
        <f t="shared" si="0"/>
        <v>処遇加算Ⅱ特定加算Ⅰベア加算</v>
      </c>
      <c r="F8" s="35" t="s">
        <v>2023</v>
      </c>
      <c r="G8" s="35" t="s">
        <v>2063</v>
      </c>
      <c r="H8" s="36" t="s">
        <v>2367</v>
      </c>
      <c r="I8" s="35" t="s">
        <v>2023</v>
      </c>
      <c r="J8" s="41" t="s">
        <v>2123</v>
      </c>
      <c r="K8" s="65"/>
      <c r="L8" s="62"/>
      <c r="M8" s="64" t="s">
        <v>2366</v>
      </c>
      <c r="N8" s="63" t="s">
        <v>2366</v>
      </c>
      <c r="O8" s="63" t="s">
        <v>2366</v>
      </c>
      <c r="P8" s="63" t="s">
        <v>2141</v>
      </c>
      <c r="Q8" s="63" t="s">
        <v>2366</v>
      </c>
      <c r="R8" s="63" t="s">
        <v>2366</v>
      </c>
      <c r="S8" s="63" t="s">
        <v>2366</v>
      </c>
    </row>
    <row r="9" spans="2:19" ht="48" customHeight="1">
      <c r="B9" s="21" t="s">
        <v>230</v>
      </c>
      <c r="C9" s="33" t="s">
        <v>233</v>
      </c>
      <c r="D9" s="34" t="s">
        <v>9</v>
      </c>
      <c r="E9" s="34" t="str">
        <f t="shared" si="0"/>
        <v>処遇加算Ⅱ特定加算Ⅰベア加算なし</v>
      </c>
      <c r="F9" s="35" t="s">
        <v>2026</v>
      </c>
      <c r="G9" s="35" t="s">
        <v>2063</v>
      </c>
      <c r="H9" s="36" t="s">
        <v>2345</v>
      </c>
      <c r="I9" s="35" t="s">
        <v>2022</v>
      </c>
      <c r="J9" s="42" t="s">
        <v>2199</v>
      </c>
      <c r="K9" s="43" t="s">
        <v>2026</v>
      </c>
      <c r="L9" s="44" t="s">
        <v>2135</v>
      </c>
      <c r="M9" s="63" t="s">
        <v>2344</v>
      </c>
      <c r="N9" s="63" t="s">
        <v>2366</v>
      </c>
      <c r="O9" s="63" t="s">
        <v>2366</v>
      </c>
      <c r="P9" s="63" t="s">
        <v>2141</v>
      </c>
      <c r="Q9" s="63" t="s">
        <v>2366</v>
      </c>
      <c r="R9" s="63" t="s">
        <v>2366</v>
      </c>
      <c r="S9" s="63" t="s">
        <v>2366</v>
      </c>
    </row>
    <row r="10" spans="2:19" ht="48" customHeight="1">
      <c r="B10" s="21" t="s">
        <v>231</v>
      </c>
      <c r="C10" s="33" t="s">
        <v>233</v>
      </c>
      <c r="D10" s="34" t="s">
        <v>13</v>
      </c>
      <c r="E10" s="34" t="str">
        <f t="shared" si="0"/>
        <v>処遇加算Ⅲ特定加算Ⅰベア加算</v>
      </c>
      <c r="F10" s="35" t="s">
        <v>2028</v>
      </c>
      <c r="G10" s="35" t="s">
        <v>2063</v>
      </c>
      <c r="H10" s="36" t="s">
        <v>2368</v>
      </c>
      <c r="I10" s="35" t="s">
        <v>2028</v>
      </c>
      <c r="J10" s="41" t="s">
        <v>2124</v>
      </c>
      <c r="K10" s="65"/>
      <c r="L10" s="62"/>
      <c r="M10" s="64" t="s">
        <v>2366</v>
      </c>
      <c r="N10" s="63" t="s">
        <v>2142</v>
      </c>
      <c r="O10" s="63" t="s">
        <v>2098</v>
      </c>
      <c r="P10" s="63" t="s">
        <v>2366</v>
      </c>
      <c r="Q10" s="63" t="s">
        <v>2366</v>
      </c>
      <c r="R10" s="63" t="s">
        <v>2366</v>
      </c>
      <c r="S10" s="63" t="s">
        <v>2366</v>
      </c>
    </row>
    <row r="11" spans="2:19" ht="48" customHeight="1">
      <c r="B11" s="21" t="s">
        <v>231</v>
      </c>
      <c r="C11" s="33" t="s">
        <v>233</v>
      </c>
      <c r="D11" s="34" t="s">
        <v>9</v>
      </c>
      <c r="E11" s="34" t="str">
        <f t="shared" si="0"/>
        <v>処遇加算Ⅲ特定加算Ⅰベア加算なし</v>
      </c>
      <c r="F11" s="35" t="s">
        <v>2031</v>
      </c>
      <c r="G11" s="35" t="s">
        <v>2063</v>
      </c>
      <c r="H11" s="36" t="s">
        <v>2346</v>
      </c>
      <c r="I11" s="35" t="s">
        <v>2022</v>
      </c>
      <c r="J11" s="42" t="s">
        <v>2198</v>
      </c>
      <c r="K11" s="43" t="s">
        <v>2031</v>
      </c>
      <c r="L11" s="57" t="s">
        <v>2125</v>
      </c>
      <c r="M11" s="63" t="s">
        <v>2344</v>
      </c>
      <c r="N11" s="63" t="s">
        <v>2142</v>
      </c>
      <c r="O11" s="63" t="s">
        <v>2098</v>
      </c>
      <c r="P11" s="63" t="s">
        <v>2366</v>
      </c>
      <c r="Q11" s="63" t="s">
        <v>2366</v>
      </c>
      <c r="R11" s="63" t="s">
        <v>2366</v>
      </c>
      <c r="S11" s="63" t="s">
        <v>2366</v>
      </c>
    </row>
    <row r="12" spans="2:19" ht="48" customHeight="1">
      <c r="B12" s="21" t="s">
        <v>7</v>
      </c>
      <c r="C12" s="33" t="s">
        <v>8</v>
      </c>
      <c r="D12" s="34" t="s">
        <v>13</v>
      </c>
      <c r="E12" s="34" t="str">
        <f t="shared" si="0"/>
        <v>処遇加算Ⅰ特定加算Ⅱベア加算</v>
      </c>
      <c r="F12" s="34" t="s">
        <v>2369</v>
      </c>
      <c r="G12" s="35" t="s">
        <v>2064</v>
      </c>
      <c r="H12" s="36" t="s">
        <v>2138</v>
      </c>
      <c r="I12" s="35"/>
      <c r="J12" s="42"/>
      <c r="K12" s="43"/>
      <c r="L12" s="44"/>
      <c r="M12" s="64" t="s">
        <v>2366</v>
      </c>
      <c r="N12" s="63" t="s">
        <v>2366</v>
      </c>
      <c r="O12" s="63" t="s">
        <v>2366</v>
      </c>
      <c r="P12" s="63" t="s">
        <v>2366</v>
      </c>
      <c r="Q12" s="63" t="s">
        <v>2366</v>
      </c>
      <c r="R12" s="63" t="s">
        <v>2366</v>
      </c>
      <c r="S12" s="63" t="s">
        <v>2366</v>
      </c>
    </row>
    <row r="13" spans="2:19" ht="48" customHeight="1">
      <c r="B13" s="21" t="s">
        <v>7</v>
      </c>
      <c r="C13" s="33" t="s">
        <v>8</v>
      </c>
      <c r="D13" s="34" t="s">
        <v>9</v>
      </c>
      <c r="E13" s="34" t="str">
        <f t="shared" si="0"/>
        <v>処遇加算Ⅰ特定加算Ⅱベア加算なし</v>
      </c>
      <c r="F13" s="34" t="s">
        <v>2370</v>
      </c>
      <c r="G13" s="35" t="s">
        <v>2064</v>
      </c>
      <c r="H13" s="36" t="s">
        <v>2347</v>
      </c>
      <c r="I13" s="35" t="s">
        <v>2024</v>
      </c>
      <c r="J13" s="58" t="s">
        <v>2371</v>
      </c>
      <c r="K13" s="43"/>
      <c r="L13" s="44"/>
      <c r="M13" s="63" t="s">
        <v>2344</v>
      </c>
      <c r="N13" s="63" t="s">
        <v>2366</v>
      </c>
      <c r="O13" s="63" t="s">
        <v>2366</v>
      </c>
      <c r="P13" s="63" t="s">
        <v>2366</v>
      </c>
      <c r="Q13" s="63" t="s">
        <v>2366</v>
      </c>
      <c r="R13" s="63" t="s">
        <v>2366</v>
      </c>
      <c r="S13" s="63" t="s">
        <v>2366</v>
      </c>
    </row>
    <row r="14" spans="2:19" ht="48" customHeight="1">
      <c r="B14" s="21" t="s">
        <v>230</v>
      </c>
      <c r="C14" s="33" t="s">
        <v>8</v>
      </c>
      <c r="D14" s="34" t="s">
        <v>13</v>
      </c>
      <c r="E14" s="34" t="str">
        <f t="shared" si="0"/>
        <v>処遇加算Ⅱ特定加算Ⅱベア加算</v>
      </c>
      <c r="F14" s="35" t="s">
        <v>2025</v>
      </c>
      <c r="G14" s="35" t="s">
        <v>2064</v>
      </c>
      <c r="H14" s="36" t="s">
        <v>2372</v>
      </c>
      <c r="I14" s="35" t="s">
        <v>2025</v>
      </c>
      <c r="J14" s="41" t="s">
        <v>2126</v>
      </c>
      <c r="K14" s="65"/>
      <c r="L14" s="62"/>
      <c r="M14" s="63" t="s">
        <v>2366</v>
      </c>
      <c r="N14" s="63" t="s">
        <v>2366</v>
      </c>
      <c r="O14" s="63" t="s">
        <v>2366</v>
      </c>
      <c r="P14" s="63" t="s">
        <v>2141</v>
      </c>
      <c r="Q14" s="63" t="s">
        <v>2366</v>
      </c>
      <c r="R14" s="63" t="s">
        <v>2366</v>
      </c>
      <c r="S14" s="63" t="s">
        <v>2366</v>
      </c>
    </row>
    <row r="15" spans="2:19" ht="48" customHeight="1">
      <c r="B15" s="21" t="s">
        <v>230</v>
      </c>
      <c r="C15" s="33" t="s">
        <v>8</v>
      </c>
      <c r="D15" s="34" t="s">
        <v>9</v>
      </c>
      <c r="E15" s="34" t="str">
        <f t="shared" si="0"/>
        <v>処遇加算Ⅱ特定加算Ⅱベア加算なし</v>
      </c>
      <c r="F15" s="35" t="s">
        <v>2027</v>
      </c>
      <c r="G15" s="35" t="s">
        <v>2064</v>
      </c>
      <c r="H15" s="36" t="s">
        <v>2348</v>
      </c>
      <c r="I15" s="35" t="s">
        <v>2024</v>
      </c>
      <c r="J15" s="42" t="s">
        <v>2197</v>
      </c>
      <c r="K15" s="43" t="s">
        <v>2027</v>
      </c>
      <c r="L15" s="44" t="s">
        <v>2127</v>
      </c>
      <c r="M15" s="63" t="s">
        <v>2344</v>
      </c>
      <c r="N15" s="63" t="s">
        <v>2366</v>
      </c>
      <c r="O15" s="63" t="s">
        <v>2366</v>
      </c>
      <c r="P15" s="63" t="s">
        <v>2141</v>
      </c>
      <c r="Q15" s="63" t="s">
        <v>2366</v>
      </c>
      <c r="R15" s="63" t="s">
        <v>2366</v>
      </c>
      <c r="S15" s="63" t="s">
        <v>2366</v>
      </c>
    </row>
    <row r="16" spans="2:19" ht="48" customHeight="1">
      <c r="B16" s="21" t="s">
        <v>231</v>
      </c>
      <c r="C16" s="33" t="s">
        <v>8</v>
      </c>
      <c r="D16" s="34" t="s">
        <v>13</v>
      </c>
      <c r="E16" s="34" t="str">
        <f t="shared" si="0"/>
        <v>処遇加算Ⅲ特定加算Ⅱベア加算</v>
      </c>
      <c r="F16" s="35" t="s">
        <v>2030</v>
      </c>
      <c r="G16" s="35" t="s">
        <v>2064</v>
      </c>
      <c r="H16" s="56" t="s">
        <v>2373</v>
      </c>
      <c r="I16" s="35" t="s">
        <v>2030</v>
      </c>
      <c r="J16" s="58" t="s">
        <v>2129</v>
      </c>
      <c r="K16" s="65"/>
      <c r="L16" s="62"/>
      <c r="M16" s="64" t="s">
        <v>2366</v>
      </c>
      <c r="N16" s="63" t="s">
        <v>2142</v>
      </c>
      <c r="O16" s="63" t="s">
        <v>2098</v>
      </c>
      <c r="P16" s="63" t="s">
        <v>2366</v>
      </c>
      <c r="Q16" s="63" t="s">
        <v>2366</v>
      </c>
      <c r="R16" s="63" t="s">
        <v>2366</v>
      </c>
      <c r="S16" s="63" t="s">
        <v>2366</v>
      </c>
    </row>
    <row r="17" spans="2:19" ht="48" customHeight="1">
      <c r="B17" s="21" t="s">
        <v>231</v>
      </c>
      <c r="C17" s="33" t="s">
        <v>8</v>
      </c>
      <c r="D17" s="34" t="s">
        <v>9</v>
      </c>
      <c r="E17" s="34" t="str">
        <f t="shared" si="0"/>
        <v>処遇加算Ⅲ特定加算Ⅱベア加算なし</v>
      </c>
      <c r="F17" s="35" t="s">
        <v>2033</v>
      </c>
      <c r="G17" s="39" t="s">
        <v>2064</v>
      </c>
      <c r="H17" s="56" t="s">
        <v>2349</v>
      </c>
      <c r="I17" s="35" t="s">
        <v>2030</v>
      </c>
      <c r="J17" s="37" t="s">
        <v>2196</v>
      </c>
      <c r="K17" s="45" t="s">
        <v>2033</v>
      </c>
      <c r="L17" s="59" t="s">
        <v>2128</v>
      </c>
      <c r="M17" s="63" t="s">
        <v>2344</v>
      </c>
      <c r="N17" s="63" t="s">
        <v>2142</v>
      </c>
      <c r="O17" s="63" t="s">
        <v>2098</v>
      </c>
      <c r="P17" s="63" t="s">
        <v>2366</v>
      </c>
      <c r="Q17" s="63" t="s">
        <v>2366</v>
      </c>
      <c r="R17" s="63" t="s">
        <v>2366</v>
      </c>
      <c r="S17" s="63" t="s">
        <v>2366</v>
      </c>
    </row>
    <row r="18" spans="2:19" ht="48" customHeight="1">
      <c r="B18" s="21" t="s">
        <v>7</v>
      </c>
      <c r="C18" s="33" t="s">
        <v>11</v>
      </c>
      <c r="D18" s="34" t="s">
        <v>13</v>
      </c>
      <c r="E18" s="34" t="str">
        <f t="shared" si="0"/>
        <v>処遇加算Ⅰ特定加算なしベア加算</v>
      </c>
      <c r="F18" s="47" t="s">
        <v>2065</v>
      </c>
      <c r="G18" s="39" t="s">
        <v>2064</v>
      </c>
      <c r="H18" s="48" t="s">
        <v>2130</v>
      </c>
      <c r="I18" s="49" t="s">
        <v>2065</v>
      </c>
      <c r="J18" s="36" t="s">
        <v>2131</v>
      </c>
      <c r="K18" s="35"/>
      <c r="L18" s="38"/>
      <c r="M18" s="64" t="s">
        <v>2366</v>
      </c>
      <c r="N18" s="63" t="s">
        <v>2366</v>
      </c>
      <c r="O18" s="63" t="s">
        <v>2366</v>
      </c>
      <c r="P18" s="63" t="s">
        <v>2366</v>
      </c>
      <c r="Q18" s="63" t="s">
        <v>2143</v>
      </c>
      <c r="R18" s="63" t="s">
        <v>2366</v>
      </c>
      <c r="S18" s="63" t="s">
        <v>2144</v>
      </c>
    </row>
    <row r="19" spans="2:19" ht="48" customHeight="1">
      <c r="B19" s="21" t="s">
        <v>7</v>
      </c>
      <c r="C19" s="33" t="s">
        <v>11</v>
      </c>
      <c r="D19" s="34" t="s">
        <v>9</v>
      </c>
      <c r="E19" s="34" t="str">
        <f t="shared" si="0"/>
        <v>処遇加算Ⅰ特定加算なしベア加算なし</v>
      </c>
      <c r="F19" s="47" t="s">
        <v>2107</v>
      </c>
      <c r="G19" s="43" t="s">
        <v>2064</v>
      </c>
      <c r="H19" s="50" t="s">
        <v>2350</v>
      </c>
      <c r="I19" s="49" t="s">
        <v>2065</v>
      </c>
      <c r="J19" s="36" t="s">
        <v>2351</v>
      </c>
      <c r="K19" s="35" t="s">
        <v>2029</v>
      </c>
      <c r="L19" s="37" t="s">
        <v>2374</v>
      </c>
      <c r="M19" s="63" t="s">
        <v>2344</v>
      </c>
      <c r="N19" s="63" t="s">
        <v>2366</v>
      </c>
      <c r="O19" s="63" t="s">
        <v>2366</v>
      </c>
      <c r="P19" s="63" t="s">
        <v>2366</v>
      </c>
      <c r="Q19" s="63" t="s">
        <v>2143</v>
      </c>
      <c r="R19" s="63" t="s">
        <v>2366</v>
      </c>
      <c r="S19" s="63" t="s">
        <v>2144</v>
      </c>
    </row>
    <row r="20" spans="2:19" ht="48" customHeight="1">
      <c r="B20" s="21" t="s">
        <v>230</v>
      </c>
      <c r="C20" s="33" t="s">
        <v>11</v>
      </c>
      <c r="D20" s="34" t="s">
        <v>13</v>
      </c>
      <c r="E20" s="34" t="str">
        <f t="shared" si="0"/>
        <v>処遇加算Ⅱ特定加算なしベア加算</v>
      </c>
      <c r="F20" s="35" t="s">
        <v>239</v>
      </c>
      <c r="G20" s="45" t="s">
        <v>235</v>
      </c>
      <c r="H20" s="46" t="s">
        <v>2132</v>
      </c>
      <c r="I20" s="49" t="s">
        <v>2065</v>
      </c>
      <c r="J20" s="60" t="s">
        <v>2375</v>
      </c>
      <c r="K20" s="35" t="s">
        <v>239</v>
      </c>
      <c r="L20" s="36" t="s">
        <v>2140</v>
      </c>
      <c r="M20" s="64" t="s">
        <v>2366</v>
      </c>
      <c r="N20" s="63" t="s">
        <v>2366</v>
      </c>
      <c r="O20" s="63" t="s">
        <v>2366</v>
      </c>
      <c r="P20" s="63" t="s">
        <v>2366</v>
      </c>
      <c r="Q20" s="63" t="s">
        <v>2143</v>
      </c>
      <c r="R20" s="63" t="s">
        <v>2366</v>
      </c>
      <c r="S20" s="63" t="s">
        <v>2144</v>
      </c>
    </row>
    <row r="21" spans="2:19" ht="48" customHeight="1">
      <c r="B21" s="21" t="s">
        <v>230</v>
      </c>
      <c r="C21" s="33" t="s">
        <v>11</v>
      </c>
      <c r="D21" s="34" t="s">
        <v>9</v>
      </c>
      <c r="E21" s="34" t="str">
        <f t="shared" si="0"/>
        <v>処遇加算Ⅱ特定加算なしベア加算なし</v>
      </c>
      <c r="F21" s="35" t="s">
        <v>2032</v>
      </c>
      <c r="G21" s="35" t="s">
        <v>237</v>
      </c>
      <c r="H21" s="36" t="s">
        <v>2352</v>
      </c>
      <c r="I21" s="35" t="s">
        <v>239</v>
      </c>
      <c r="J21" s="60" t="s">
        <v>2353</v>
      </c>
      <c r="K21" s="35" t="s">
        <v>2032</v>
      </c>
      <c r="L21" s="61" t="s">
        <v>2376</v>
      </c>
      <c r="M21" s="63" t="s">
        <v>2344</v>
      </c>
      <c r="N21" s="63" t="s">
        <v>2366</v>
      </c>
      <c r="O21" s="63" t="s">
        <v>2366</v>
      </c>
      <c r="P21" s="63" t="s">
        <v>2366</v>
      </c>
      <c r="Q21" s="63" t="s">
        <v>2143</v>
      </c>
      <c r="R21" s="63" t="s">
        <v>2366</v>
      </c>
      <c r="S21" s="63" t="s">
        <v>2144</v>
      </c>
    </row>
    <row r="22" spans="2:19" ht="48" customHeight="1">
      <c r="B22" s="21" t="s">
        <v>231</v>
      </c>
      <c r="C22" s="33" t="s">
        <v>11</v>
      </c>
      <c r="D22" s="34" t="s">
        <v>13</v>
      </c>
      <c r="E22" s="34" t="str">
        <f t="shared" si="0"/>
        <v>処遇加算Ⅲ特定加算なしベア加算</v>
      </c>
      <c r="F22" s="35" t="s">
        <v>2034</v>
      </c>
      <c r="G22" s="35" t="s">
        <v>237</v>
      </c>
      <c r="H22" s="36" t="s">
        <v>2200</v>
      </c>
      <c r="I22" s="35" t="s">
        <v>239</v>
      </c>
      <c r="J22" s="60" t="s">
        <v>2377</v>
      </c>
      <c r="K22" s="35" t="s">
        <v>2034</v>
      </c>
      <c r="L22" s="38" t="s">
        <v>2133</v>
      </c>
      <c r="M22" s="63" t="s">
        <v>2366</v>
      </c>
      <c r="N22" s="63" t="s">
        <v>2142</v>
      </c>
      <c r="O22" s="63" t="s">
        <v>2098</v>
      </c>
      <c r="P22" s="63" t="s">
        <v>2366</v>
      </c>
      <c r="Q22" s="63" t="s">
        <v>2143</v>
      </c>
      <c r="R22" s="63" t="s">
        <v>2366</v>
      </c>
      <c r="S22" s="63" t="s">
        <v>2144</v>
      </c>
    </row>
    <row r="23" spans="2:19" ht="48" customHeight="1">
      <c r="B23" s="21" t="s">
        <v>231</v>
      </c>
      <c r="C23" s="33" t="s">
        <v>11</v>
      </c>
      <c r="D23" s="34" t="s">
        <v>9</v>
      </c>
      <c r="E23" s="34" t="str">
        <f t="shared" si="0"/>
        <v>処遇加算Ⅲ特定加算なしベア加算なし</v>
      </c>
      <c r="F23" s="35" t="s">
        <v>2035</v>
      </c>
      <c r="G23" s="35" t="s">
        <v>239</v>
      </c>
      <c r="H23" s="36" t="s">
        <v>2354</v>
      </c>
      <c r="I23" s="35" t="s">
        <v>2032</v>
      </c>
      <c r="J23" s="37" t="s">
        <v>2195</v>
      </c>
      <c r="K23" s="35" t="s">
        <v>2035</v>
      </c>
      <c r="L23" s="38" t="s">
        <v>2134</v>
      </c>
      <c r="M23" s="63" t="s">
        <v>2344</v>
      </c>
      <c r="N23" s="63" t="s">
        <v>2142</v>
      </c>
      <c r="O23" s="63" t="s">
        <v>2098</v>
      </c>
      <c r="P23" s="63" t="s">
        <v>2366</v>
      </c>
      <c r="Q23" s="63" t="s">
        <v>2143</v>
      </c>
      <c r="R23" s="63" t="s">
        <v>2366</v>
      </c>
      <c r="S23" s="63" t="s">
        <v>2144</v>
      </c>
    </row>
    <row r="24" spans="2:19" ht="20.25" customHeight="1">
      <c r="E24" s="20"/>
      <c r="F24" s="20"/>
      <c r="G24" s="20"/>
      <c r="H24" s="19"/>
      <c r="I24" s="20"/>
      <c r="J24" s="22"/>
      <c r="K24" s="20"/>
      <c r="L24" s="19"/>
      <c r="M24" s="20"/>
      <c r="N24" s="20"/>
      <c r="O24" s="20"/>
      <c r="P24" s="20"/>
      <c r="Q24" s="20"/>
      <c r="R24" s="20"/>
      <c r="S24" s="20"/>
    </row>
    <row r="25" spans="2:19" ht="21.6">
      <c r="B25" s="20"/>
      <c r="C25" s="20"/>
      <c r="D25" s="20"/>
      <c r="E25" s="20"/>
      <c r="F25" s="20"/>
      <c r="G25" s="20"/>
      <c r="H25" s="19"/>
      <c r="L25" s="24">
        <v>1</v>
      </c>
      <c r="M25" s="20"/>
      <c r="N25" s="20"/>
      <c r="O25" s="20"/>
      <c r="P25" s="20"/>
      <c r="Q25" s="29" t="s">
        <v>2043</v>
      </c>
      <c r="R25" s="29" t="s">
        <v>2044</v>
      </c>
      <c r="S25" s="29" t="s">
        <v>2043</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D1749"/>
  <sheetViews>
    <sheetView workbookViewId="0">
      <selection activeCell="AS24" sqref="AS24:BH26"/>
    </sheetView>
  </sheetViews>
  <sheetFormatPr defaultColWidth="9" defaultRowHeight="13.2"/>
  <cols>
    <col min="1" max="1" width="15.19921875" style="1" bestFit="1" customWidth="1"/>
    <col min="2" max="2" width="9" style="1"/>
    <col min="3" max="3" width="16.69921875" style="1" bestFit="1" customWidth="1"/>
    <col min="4" max="4" width="16" style="1" bestFit="1" customWidth="1"/>
    <col min="5" max="16384" width="9" style="1"/>
  </cols>
  <sheetData>
    <row r="1" spans="1:4" ht="16.8" thickBot="1">
      <c r="A1" s="4" t="s">
        <v>241</v>
      </c>
      <c r="C1" s="1" t="s">
        <v>242</v>
      </c>
    </row>
    <row r="2" spans="1:4" ht="16.8" thickBot="1">
      <c r="A2" s="6" t="s">
        <v>243</v>
      </c>
      <c r="C2" s="7" t="s">
        <v>244</v>
      </c>
      <c r="D2" s="8" t="s">
        <v>245</v>
      </c>
    </row>
    <row r="3" spans="1:4" ht="16.2">
      <c r="A3" s="9" t="s">
        <v>246</v>
      </c>
      <c r="C3" s="10" t="s">
        <v>246</v>
      </c>
      <c r="D3" s="11" t="s">
        <v>247</v>
      </c>
    </row>
    <row r="4" spans="1:4" ht="16.2">
      <c r="A4" s="5" t="s">
        <v>248</v>
      </c>
      <c r="C4" s="12" t="s">
        <v>246</v>
      </c>
      <c r="D4" s="13" t="s">
        <v>249</v>
      </c>
    </row>
    <row r="5" spans="1:4" ht="16.2">
      <c r="A5" s="5" t="s">
        <v>250</v>
      </c>
      <c r="C5" s="12" t="s">
        <v>246</v>
      </c>
      <c r="D5" s="13" t="s">
        <v>251</v>
      </c>
    </row>
    <row r="6" spans="1:4" ht="16.2">
      <c r="A6" s="5" t="s">
        <v>252</v>
      </c>
      <c r="C6" s="12" t="s">
        <v>246</v>
      </c>
      <c r="D6" s="13" t="s">
        <v>253</v>
      </c>
    </row>
    <row r="7" spans="1:4" ht="16.2">
      <c r="A7" s="5" t="s">
        <v>254</v>
      </c>
      <c r="C7" s="12" t="s">
        <v>246</v>
      </c>
      <c r="D7" s="13" t="s">
        <v>255</v>
      </c>
    </row>
    <row r="8" spans="1:4" ht="16.2">
      <c r="A8" s="5" t="s">
        <v>256</v>
      </c>
      <c r="C8" s="12" t="s">
        <v>246</v>
      </c>
      <c r="D8" s="13" t="s">
        <v>257</v>
      </c>
    </row>
    <row r="9" spans="1:4" ht="16.2">
      <c r="A9" s="5" t="s">
        <v>258</v>
      </c>
      <c r="C9" s="12" t="s">
        <v>246</v>
      </c>
      <c r="D9" s="13" t="s">
        <v>259</v>
      </c>
    </row>
    <row r="10" spans="1:4" ht="16.2">
      <c r="A10" s="5" t="s">
        <v>260</v>
      </c>
      <c r="C10" s="12" t="s">
        <v>246</v>
      </c>
      <c r="D10" s="13" t="s">
        <v>261</v>
      </c>
    </row>
    <row r="11" spans="1:4" ht="16.2">
      <c r="A11" s="5" t="s">
        <v>262</v>
      </c>
      <c r="C11" s="12" t="s">
        <v>246</v>
      </c>
      <c r="D11" s="13" t="s">
        <v>263</v>
      </c>
    </row>
    <row r="12" spans="1:4" ht="16.2">
      <c r="A12" s="5" t="s">
        <v>264</v>
      </c>
      <c r="C12" s="12" t="s">
        <v>246</v>
      </c>
      <c r="D12" s="13" t="s">
        <v>265</v>
      </c>
    </row>
    <row r="13" spans="1:4" ht="16.2">
      <c r="A13" s="5" t="s">
        <v>266</v>
      </c>
      <c r="C13" s="12" t="s">
        <v>246</v>
      </c>
      <c r="D13" s="13" t="s">
        <v>267</v>
      </c>
    </row>
    <row r="14" spans="1:4" ht="16.2">
      <c r="A14" s="5" t="s">
        <v>268</v>
      </c>
      <c r="C14" s="12" t="s">
        <v>246</v>
      </c>
      <c r="D14" s="13" t="s">
        <v>269</v>
      </c>
    </row>
    <row r="15" spans="1:4" ht="16.2">
      <c r="A15" s="5" t="s">
        <v>4</v>
      </c>
      <c r="C15" s="12" t="s">
        <v>246</v>
      </c>
      <c r="D15" s="13" t="s">
        <v>270</v>
      </c>
    </row>
    <row r="16" spans="1:4" ht="16.2">
      <c r="A16" s="5" t="s">
        <v>271</v>
      </c>
      <c r="C16" s="12" t="s">
        <v>246</v>
      </c>
      <c r="D16" s="13" t="s">
        <v>272</v>
      </c>
    </row>
    <row r="17" spans="1:4" ht="16.2">
      <c r="A17" s="5" t="s">
        <v>273</v>
      </c>
      <c r="C17" s="12" t="s">
        <v>246</v>
      </c>
      <c r="D17" s="13" t="s">
        <v>274</v>
      </c>
    </row>
    <row r="18" spans="1:4" ht="16.2">
      <c r="A18" s="5" t="s">
        <v>275</v>
      </c>
      <c r="C18" s="12" t="s">
        <v>246</v>
      </c>
      <c r="D18" s="13" t="s">
        <v>276</v>
      </c>
    </row>
    <row r="19" spans="1:4" ht="16.2">
      <c r="A19" s="5" t="s">
        <v>277</v>
      </c>
      <c r="C19" s="12" t="s">
        <v>246</v>
      </c>
      <c r="D19" s="13" t="s">
        <v>278</v>
      </c>
    </row>
    <row r="20" spans="1:4" ht="16.2">
      <c r="A20" s="5" t="s">
        <v>279</v>
      </c>
      <c r="C20" s="12" t="s">
        <v>246</v>
      </c>
      <c r="D20" s="13" t="s">
        <v>280</v>
      </c>
    </row>
    <row r="21" spans="1:4" ht="16.2">
      <c r="A21" s="5" t="s">
        <v>281</v>
      </c>
      <c r="C21" s="12" t="s">
        <v>246</v>
      </c>
      <c r="D21" s="13" t="s">
        <v>282</v>
      </c>
    </row>
    <row r="22" spans="1:4" ht="16.2">
      <c r="A22" s="5" t="s">
        <v>283</v>
      </c>
      <c r="C22" s="12" t="s">
        <v>246</v>
      </c>
      <c r="D22" s="13" t="s">
        <v>284</v>
      </c>
    </row>
    <row r="23" spans="1:4" ht="16.2">
      <c r="A23" s="5" t="s">
        <v>285</v>
      </c>
      <c r="C23" s="12" t="s">
        <v>246</v>
      </c>
      <c r="D23" s="13" t="s">
        <v>286</v>
      </c>
    </row>
    <row r="24" spans="1:4" ht="16.2">
      <c r="A24" s="5" t="s">
        <v>287</v>
      </c>
      <c r="C24" s="12" t="s">
        <v>246</v>
      </c>
      <c r="D24" s="13" t="s">
        <v>288</v>
      </c>
    </row>
    <row r="25" spans="1:4" ht="16.2">
      <c r="A25" s="5" t="s">
        <v>289</v>
      </c>
      <c r="C25" s="12" t="s">
        <v>246</v>
      </c>
      <c r="D25" s="13" t="s">
        <v>290</v>
      </c>
    </row>
    <row r="26" spans="1:4" ht="16.2">
      <c r="A26" s="5" t="s">
        <v>291</v>
      </c>
      <c r="C26" s="12" t="s">
        <v>246</v>
      </c>
      <c r="D26" s="13" t="s">
        <v>292</v>
      </c>
    </row>
    <row r="27" spans="1:4" ht="16.2">
      <c r="A27" s="5" t="s">
        <v>294</v>
      </c>
      <c r="C27" s="12" t="s">
        <v>246</v>
      </c>
      <c r="D27" s="13" t="s">
        <v>295</v>
      </c>
    </row>
    <row r="28" spans="1:4" ht="16.2">
      <c r="A28" s="5" t="s">
        <v>296</v>
      </c>
      <c r="C28" s="12" t="s">
        <v>246</v>
      </c>
      <c r="D28" s="13" t="s">
        <v>297</v>
      </c>
    </row>
    <row r="29" spans="1:4" ht="16.2">
      <c r="A29" s="5" t="s">
        <v>298</v>
      </c>
      <c r="C29" s="12" t="s">
        <v>246</v>
      </c>
      <c r="D29" s="13" t="s">
        <v>299</v>
      </c>
    </row>
    <row r="30" spans="1:4" ht="16.2">
      <c r="A30" s="5" t="s">
        <v>300</v>
      </c>
      <c r="C30" s="12" t="s">
        <v>246</v>
      </c>
      <c r="D30" s="13" t="s">
        <v>301</v>
      </c>
    </row>
    <row r="31" spans="1:4" ht="16.2">
      <c r="A31" s="5" t="s">
        <v>302</v>
      </c>
      <c r="C31" s="12" t="s">
        <v>246</v>
      </c>
      <c r="D31" s="13" t="s">
        <v>303</v>
      </c>
    </row>
    <row r="32" spans="1:4" ht="16.2">
      <c r="A32" s="5" t="s">
        <v>304</v>
      </c>
      <c r="C32" s="12" t="s">
        <v>246</v>
      </c>
      <c r="D32" s="13" t="s">
        <v>305</v>
      </c>
    </row>
    <row r="33" spans="1:4" ht="16.2">
      <c r="A33" s="5" t="s">
        <v>306</v>
      </c>
      <c r="C33" s="12" t="s">
        <v>246</v>
      </c>
      <c r="D33" s="13" t="s">
        <v>307</v>
      </c>
    </row>
    <row r="34" spans="1:4" ht="16.2">
      <c r="A34" s="5" t="s">
        <v>309</v>
      </c>
      <c r="C34" s="12" t="s">
        <v>246</v>
      </c>
      <c r="D34" s="13" t="s">
        <v>310</v>
      </c>
    </row>
    <row r="35" spans="1:4" ht="16.2">
      <c r="A35" s="5" t="s">
        <v>312</v>
      </c>
      <c r="C35" s="12" t="s">
        <v>246</v>
      </c>
      <c r="D35" s="13" t="s">
        <v>313</v>
      </c>
    </row>
    <row r="36" spans="1:4" ht="16.2">
      <c r="A36" s="5" t="s">
        <v>315</v>
      </c>
      <c r="C36" s="12" t="s">
        <v>246</v>
      </c>
      <c r="D36" s="13" t="s">
        <v>316</v>
      </c>
    </row>
    <row r="37" spans="1:4" ht="16.2">
      <c r="A37" s="5" t="s">
        <v>318</v>
      </c>
      <c r="C37" s="12" t="s">
        <v>246</v>
      </c>
      <c r="D37" s="13" t="s">
        <v>319</v>
      </c>
    </row>
    <row r="38" spans="1:4" ht="16.2">
      <c r="A38" s="5" t="s">
        <v>321</v>
      </c>
      <c r="C38" s="12" t="s">
        <v>246</v>
      </c>
      <c r="D38" s="13" t="s">
        <v>322</v>
      </c>
    </row>
    <row r="39" spans="1:4" ht="16.2">
      <c r="A39" s="5" t="s">
        <v>324</v>
      </c>
      <c r="C39" s="12" t="s">
        <v>246</v>
      </c>
      <c r="D39" s="13" t="s">
        <v>325</v>
      </c>
    </row>
    <row r="40" spans="1:4" ht="16.2">
      <c r="A40" s="5" t="s">
        <v>327</v>
      </c>
      <c r="C40" s="12" t="s">
        <v>246</v>
      </c>
      <c r="D40" s="13" t="s">
        <v>328</v>
      </c>
    </row>
    <row r="41" spans="1:4" ht="16.2">
      <c r="A41" s="5" t="s">
        <v>330</v>
      </c>
      <c r="C41" s="12" t="s">
        <v>246</v>
      </c>
      <c r="D41" s="13" t="s">
        <v>331</v>
      </c>
    </row>
    <row r="42" spans="1:4" ht="16.2">
      <c r="A42" s="5" t="s">
        <v>333</v>
      </c>
      <c r="C42" s="12" t="s">
        <v>246</v>
      </c>
      <c r="D42" s="13" t="s">
        <v>334</v>
      </c>
    </row>
    <row r="43" spans="1:4" ht="16.2">
      <c r="A43" s="5" t="s">
        <v>336</v>
      </c>
      <c r="C43" s="12" t="s">
        <v>246</v>
      </c>
      <c r="D43" s="13" t="s">
        <v>337</v>
      </c>
    </row>
    <row r="44" spans="1:4" ht="16.2">
      <c r="A44" s="5" t="s">
        <v>339</v>
      </c>
      <c r="C44" s="12" t="s">
        <v>246</v>
      </c>
      <c r="D44" s="13" t="s">
        <v>340</v>
      </c>
    </row>
    <row r="45" spans="1:4" ht="16.2">
      <c r="A45" s="5" t="s">
        <v>341</v>
      </c>
      <c r="C45" s="12" t="s">
        <v>246</v>
      </c>
      <c r="D45" s="13" t="s">
        <v>342</v>
      </c>
    </row>
    <row r="46" spans="1:4" ht="16.2">
      <c r="A46" s="5" t="s">
        <v>344</v>
      </c>
      <c r="C46" s="12" t="s">
        <v>246</v>
      </c>
      <c r="D46" s="13" t="s">
        <v>345</v>
      </c>
    </row>
    <row r="47" spans="1:4" ht="16.2">
      <c r="A47" s="5" t="s">
        <v>347</v>
      </c>
      <c r="C47" s="12" t="s">
        <v>246</v>
      </c>
      <c r="D47" s="13" t="s">
        <v>348</v>
      </c>
    </row>
    <row r="48" spans="1:4" ht="16.2">
      <c r="A48" s="5" t="s">
        <v>349</v>
      </c>
      <c r="C48" s="12" t="s">
        <v>246</v>
      </c>
      <c r="D48" s="13" t="s">
        <v>350</v>
      </c>
    </row>
    <row r="49" spans="1:4" ht="16.8"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3.8" thickBot="1">
      <c r="C1749" s="14" t="s">
        <v>352</v>
      </c>
      <c r="D1749" s="15" t="s">
        <v>2006</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election activeCell="AE4" sqref="AE4:AH4"/>
    </sheetView>
  </sheetViews>
  <sheetFormatPr defaultColWidth="9" defaultRowHeight="13.2"/>
  <cols>
    <col min="1" max="1" width="1.59765625" style="68" customWidth="1"/>
    <col min="2" max="6" width="2.5" style="68" customWidth="1"/>
    <col min="7" max="9" width="2.09765625" style="68" customWidth="1"/>
    <col min="10" max="10" width="1.8984375" style="68" customWidth="1"/>
    <col min="11" max="12" width="2.09765625" style="68" customWidth="1"/>
    <col min="13" max="13" width="2.3984375" style="68" customWidth="1"/>
    <col min="14" max="15" width="2.09765625" style="68" customWidth="1"/>
    <col min="16" max="16" width="2.69921875" style="68" customWidth="1"/>
    <col min="17" max="19" width="2.09765625" style="68" customWidth="1"/>
    <col min="20" max="20" width="1.3984375" style="68" customWidth="1"/>
    <col min="21" max="30" width="2.09765625" style="68" customWidth="1"/>
    <col min="31" max="31" width="2.5" style="68" customWidth="1"/>
    <col min="32" max="32" width="2.69921875" style="68" customWidth="1"/>
    <col min="33" max="38" width="2.09765625" style="68" customWidth="1"/>
    <col min="39" max="39" width="2.69921875" style="68" customWidth="1"/>
    <col min="40" max="40" width="2.5" style="68" customWidth="1"/>
    <col min="41" max="42" width="2.09765625" style="68" customWidth="1"/>
    <col min="43" max="43" width="1.59765625" style="68" customWidth="1"/>
    <col min="44" max="44" width="2" style="68" customWidth="1"/>
    <col min="45" max="48" width="2.59765625" style="68" customWidth="1"/>
    <col min="49" max="62" width="2.8984375" style="68" customWidth="1"/>
    <col min="63" max="72" width="2.19921875" style="68" customWidth="1"/>
    <col min="73" max="73" width="3.09765625" style="68" customWidth="1"/>
    <col min="74" max="75" width="2.19921875" style="68" customWidth="1"/>
    <col min="76" max="76" width="3" style="68" customWidth="1"/>
    <col min="77" max="78" width="2.19921875" style="68" customWidth="1"/>
    <col min="79" max="81" width="2.09765625" style="68" customWidth="1"/>
    <col min="82" max="82" width="2" style="68" customWidth="1"/>
    <col min="83" max="85" width="2.3984375" style="68" customWidth="1"/>
    <col min="86" max="86" width="3.09765625" style="68" customWidth="1"/>
    <col min="87" max="92" width="2.3984375" style="68" customWidth="1"/>
    <col min="93" max="102" width="1.59765625" style="68" customWidth="1"/>
    <col min="103" max="16384" width="9" style="68"/>
  </cols>
  <sheetData>
    <row r="1" spans="1:88" ht="18" customHeight="1">
      <c r="B1" s="69" t="s">
        <v>2119</v>
      </c>
      <c r="M1" s="70"/>
      <c r="N1" s="1117" t="s">
        <v>2118</v>
      </c>
      <c r="O1" s="1117"/>
      <c r="P1" s="1117"/>
      <c r="Q1" s="1117"/>
      <c r="R1" s="1117"/>
      <c r="S1" s="1117"/>
      <c r="T1" s="1117"/>
      <c r="U1" s="1117"/>
      <c r="V1" s="1117"/>
      <c r="W1" s="1117"/>
      <c r="X1" s="1117"/>
      <c r="Y1" s="1117"/>
      <c r="Z1" s="1117"/>
      <c r="AA1" s="1117"/>
      <c r="AB1" s="1117"/>
      <c r="AC1" s="1117"/>
      <c r="AD1" s="1117"/>
      <c r="AE1" s="1117"/>
      <c r="AF1" s="979" t="s">
        <v>25</v>
      </c>
      <c r="AG1" s="979"/>
      <c r="AH1" s="979"/>
      <c r="AI1" s="980" t="str">
        <f>IF(G5="","",G5)</f>
        <v/>
      </c>
      <c r="AJ1" s="980"/>
      <c r="AK1" s="980"/>
      <c r="AL1" s="980"/>
      <c r="AM1" s="980"/>
      <c r="AN1" s="980"/>
      <c r="AO1" s="980"/>
      <c r="AP1" s="980"/>
      <c r="AS1" s="1147" t="str">
        <f>B9&amp;G9&amp;L9</f>
        <v/>
      </c>
      <c r="AT1" s="1148"/>
      <c r="AU1" s="1148"/>
      <c r="AV1" s="1148"/>
      <c r="AW1" s="1148"/>
      <c r="AX1" s="1148"/>
      <c r="AY1" s="1148"/>
      <c r="AZ1" s="1148"/>
      <c r="BA1" s="1148"/>
      <c r="BB1" s="1148"/>
      <c r="BC1" s="1148"/>
      <c r="BD1" s="1148"/>
      <c r="BE1" s="1149"/>
      <c r="BF1" s="1146" t="str">
        <f>IFERROR(VLOOKUP(Y5,【参考】数式用!$AH$2:$AI$34,2,FALSE),"")</f>
        <v/>
      </c>
      <c r="BG1" s="1146"/>
      <c r="BH1" s="1146"/>
      <c r="BI1" s="1146"/>
      <c r="BJ1" s="1146"/>
      <c r="BK1" s="1146"/>
      <c r="BL1" s="1146"/>
      <c r="BM1" s="1146"/>
      <c r="BN1" s="1146"/>
      <c r="BO1" s="1146"/>
      <c r="BP1" s="1146"/>
      <c r="CE1" s="71" t="s">
        <v>2189</v>
      </c>
    </row>
    <row r="2" spans="1:88" s="72" customFormat="1" ht="19.5" customHeight="1" thickBot="1">
      <c r="C2" s="70"/>
      <c r="D2" s="70"/>
      <c r="E2" s="70"/>
      <c r="F2" s="70"/>
      <c r="G2" s="70"/>
      <c r="H2" s="70"/>
      <c r="I2" s="70"/>
      <c r="J2" s="70"/>
      <c r="K2" s="70"/>
      <c r="L2" s="70"/>
      <c r="M2" s="70"/>
      <c r="N2" s="1117"/>
      <c r="O2" s="1117"/>
      <c r="P2" s="1117"/>
      <c r="Q2" s="1117"/>
      <c r="R2" s="1117"/>
      <c r="S2" s="1117"/>
      <c r="T2" s="1117"/>
      <c r="U2" s="1117"/>
      <c r="V2" s="1117"/>
      <c r="W2" s="1117"/>
      <c r="X2" s="1117"/>
      <c r="Y2" s="1117"/>
      <c r="Z2" s="1117"/>
      <c r="AA2" s="1117"/>
      <c r="AB2" s="1117"/>
      <c r="AC2" s="1117"/>
      <c r="AD2" s="1117"/>
      <c r="AE2" s="1117"/>
      <c r="AF2" s="70"/>
      <c r="AG2" s="70"/>
      <c r="AH2" s="70"/>
      <c r="AI2" s="70"/>
      <c r="AJ2" s="70"/>
      <c r="AK2" s="70"/>
      <c r="AL2" s="70"/>
      <c r="AM2" s="70"/>
      <c r="AN2" s="70"/>
      <c r="AO2" s="70"/>
      <c r="AP2" s="70"/>
      <c r="AQ2" s="73"/>
      <c r="AR2" s="73"/>
      <c r="CE2" s="971" t="s">
        <v>2192</v>
      </c>
      <c r="CF2" s="971"/>
      <c r="CG2" s="971"/>
      <c r="CH2" s="971"/>
      <c r="CI2" s="952" t="str">
        <f>IF(AI1&lt;&gt;"",1,"")</f>
        <v/>
      </c>
      <c r="CJ2" s="953"/>
    </row>
    <row r="3" spans="1:88" ht="15.75" customHeight="1">
      <c r="B3" s="74" t="s">
        <v>2021</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2137</v>
      </c>
      <c r="AU3" s="78"/>
      <c r="AV3" s="78"/>
      <c r="AW3" s="78"/>
      <c r="AX3" s="78"/>
      <c r="AY3" s="78"/>
      <c r="AZ3" s="78"/>
      <c r="BA3" s="79"/>
      <c r="CE3" s="971" t="s">
        <v>2186</v>
      </c>
      <c r="CF3" s="971"/>
      <c r="CG3" s="971"/>
      <c r="CH3" s="971"/>
      <c r="CI3" s="957" t="str">
        <f>IF(AND(L9="ベア加算",Q49="ベア加算"),1,"")</f>
        <v/>
      </c>
      <c r="CJ3" s="958"/>
    </row>
    <row r="4" spans="1:88" ht="28.5" customHeight="1">
      <c r="B4" s="1072" t="s">
        <v>2237</v>
      </c>
      <c r="C4" s="1072"/>
      <c r="D4" s="1072"/>
      <c r="E4" s="1072"/>
      <c r="F4" s="1072"/>
      <c r="G4" s="1073" t="s">
        <v>0</v>
      </c>
      <c r="H4" s="1073"/>
      <c r="I4" s="1073"/>
      <c r="J4" s="1074" t="s">
        <v>1</v>
      </c>
      <c r="K4" s="1075"/>
      <c r="L4" s="1075"/>
      <c r="M4" s="1075"/>
      <c r="N4" s="1075"/>
      <c r="O4" s="1076"/>
      <c r="P4" s="1163" t="s">
        <v>2</v>
      </c>
      <c r="Q4" s="1164"/>
      <c r="R4" s="1164"/>
      <c r="S4" s="1164"/>
      <c r="T4" s="1164"/>
      <c r="U4" s="1164"/>
      <c r="V4" s="1164"/>
      <c r="W4" s="1164"/>
      <c r="X4" s="1165"/>
      <c r="Y4" s="1074" t="s">
        <v>3</v>
      </c>
      <c r="Z4" s="1075"/>
      <c r="AA4" s="1075"/>
      <c r="AB4" s="1075"/>
      <c r="AC4" s="1075"/>
      <c r="AD4" s="1076"/>
      <c r="AE4" s="1120" t="s">
        <v>2317</v>
      </c>
      <c r="AF4" s="1121"/>
      <c r="AG4" s="1121"/>
      <c r="AH4" s="1122"/>
      <c r="AI4" s="1120" t="s">
        <v>2318</v>
      </c>
      <c r="AJ4" s="1121"/>
      <c r="AK4" s="1121"/>
      <c r="AL4" s="1122"/>
      <c r="AM4" s="1120" t="s">
        <v>2319</v>
      </c>
      <c r="AN4" s="1121"/>
      <c r="AO4" s="1121"/>
      <c r="AP4" s="1122"/>
      <c r="AS4" s="80"/>
      <c r="AT4" s="1151" t="s">
        <v>2095</v>
      </c>
      <c r="AU4" s="1151" t="s">
        <v>2055</v>
      </c>
      <c r="AV4" s="1151" t="s">
        <v>2056</v>
      </c>
      <c r="AW4" s="1151" t="s">
        <v>2057</v>
      </c>
      <c r="AX4" s="1151" t="s">
        <v>2058</v>
      </c>
      <c r="AY4" s="1151" t="s">
        <v>2059</v>
      </c>
      <c r="AZ4" s="1151" t="s">
        <v>2094</v>
      </c>
      <c r="BA4" s="81"/>
      <c r="CE4" s="971" t="s">
        <v>2191</v>
      </c>
      <c r="CF4" s="971"/>
      <c r="CG4" s="971"/>
      <c r="CH4" s="971"/>
      <c r="CI4" s="959" t="str">
        <f>IF(OR(OR(G49="処遇加算Ⅰ",G49="処遇加算Ⅱ"),OR(AS48="処遇加算Ⅰ",AS48="処遇加算Ⅱ")),1,"")</f>
        <v/>
      </c>
      <c r="CJ4" s="960"/>
    </row>
    <row r="5" spans="1:88" ht="33" customHeight="1">
      <c r="B5" s="1066"/>
      <c r="C5" s="1066"/>
      <c r="D5" s="1066"/>
      <c r="E5" s="1066"/>
      <c r="F5" s="1066"/>
      <c r="G5" s="1067"/>
      <c r="H5" s="1067"/>
      <c r="I5" s="1067"/>
      <c r="J5" s="1068"/>
      <c r="K5" s="1068"/>
      <c r="L5" s="1068"/>
      <c r="M5" s="1069"/>
      <c r="N5" s="1069"/>
      <c r="O5" s="1069"/>
      <c r="P5" s="1178"/>
      <c r="Q5" s="1179"/>
      <c r="R5" s="1179"/>
      <c r="S5" s="1179"/>
      <c r="T5" s="1179"/>
      <c r="U5" s="1179"/>
      <c r="V5" s="1179"/>
      <c r="W5" s="1179"/>
      <c r="X5" s="1180"/>
      <c r="Y5" s="1123"/>
      <c r="Z5" s="1123"/>
      <c r="AA5" s="1123"/>
      <c r="AB5" s="1123"/>
      <c r="AC5" s="1123"/>
      <c r="AD5" s="1123"/>
      <c r="AE5" s="1166"/>
      <c r="AF5" s="1167"/>
      <c r="AG5" s="1167"/>
      <c r="AH5" s="1168"/>
      <c r="AI5" s="1166"/>
      <c r="AJ5" s="1167"/>
      <c r="AK5" s="1167"/>
      <c r="AL5" s="1168"/>
      <c r="AM5" s="1169">
        <f>AE5-AI5</f>
        <v>0</v>
      </c>
      <c r="AN5" s="1170"/>
      <c r="AO5" s="1170"/>
      <c r="AP5" s="1171"/>
      <c r="AS5" s="80"/>
      <c r="AT5" s="1152"/>
      <c r="AU5" s="1152"/>
      <c r="AV5" s="1152"/>
      <c r="AW5" s="1152"/>
      <c r="AX5" s="1152"/>
      <c r="AY5" s="1152"/>
      <c r="AZ5" s="1152"/>
      <c r="BA5" s="81"/>
      <c r="CE5" s="971" t="s">
        <v>2185</v>
      </c>
      <c r="CF5" s="971"/>
      <c r="CG5" s="971"/>
      <c r="CH5" s="971"/>
      <c r="CI5" s="959" t="str">
        <f>IF(OR(G49="処遇加算Ⅰ",AS48="処遇加算Ⅰ"),1,"")</f>
        <v/>
      </c>
      <c r="CJ5" s="960"/>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1152"/>
      <c r="AU6" s="1152"/>
      <c r="AV6" s="1152"/>
      <c r="AW6" s="1152"/>
      <c r="AX6" s="1152"/>
      <c r="AY6" s="1152"/>
      <c r="AZ6" s="1152"/>
      <c r="BA6" s="81"/>
      <c r="CE6" s="971" t="s">
        <v>2188</v>
      </c>
      <c r="CF6" s="971"/>
      <c r="CG6" s="971"/>
      <c r="CH6" s="971"/>
      <c r="CI6" s="959" t="str">
        <f>IF(OR(AH61=1,AP61=1),1,"")</f>
        <v/>
      </c>
      <c r="CJ6" s="960"/>
    </row>
    <row r="7" spans="1:88" ht="15" customHeight="1">
      <c r="B7" s="87" t="s">
        <v>2061</v>
      </c>
      <c r="C7" s="75"/>
      <c r="D7" s="75"/>
      <c r="E7" s="75"/>
      <c r="F7" s="75"/>
      <c r="G7" s="75"/>
      <c r="H7" s="75"/>
      <c r="I7" s="75"/>
      <c r="J7" s="75"/>
      <c r="K7" s="75"/>
      <c r="L7" s="75"/>
      <c r="M7" s="75"/>
      <c r="N7" s="75"/>
      <c r="O7" s="75"/>
      <c r="P7" s="75"/>
      <c r="Q7" s="75"/>
      <c r="R7" s="75"/>
      <c r="S7" s="75"/>
      <c r="T7" s="75"/>
      <c r="U7" s="75"/>
      <c r="V7" s="88" t="s">
        <v>2099</v>
      </c>
      <c r="W7" s="75"/>
      <c r="X7" s="75"/>
      <c r="Y7" s="75"/>
      <c r="Z7" s="75"/>
      <c r="AA7" s="75"/>
      <c r="AB7" s="75"/>
      <c r="AC7" s="75"/>
      <c r="AD7" s="75"/>
      <c r="AE7" s="75"/>
      <c r="AF7" s="75"/>
      <c r="AG7" s="75"/>
      <c r="AH7" s="75"/>
      <c r="AI7" s="75"/>
      <c r="AJ7" s="75"/>
      <c r="AK7" s="75"/>
      <c r="AL7" s="75"/>
      <c r="AM7" s="75"/>
      <c r="AN7" s="75"/>
      <c r="AO7" s="75"/>
      <c r="AP7" s="75"/>
      <c r="AS7" s="80"/>
      <c r="AT7" s="1153"/>
      <c r="AU7" s="1153"/>
      <c r="AV7" s="1153"/>
      <c r="AW7" s="1153"/>
      <c r="AX7" s="1153"/>
      <c r="AY7" s="1153"/>
      <c r="AZ7" s="1153"/>
      <c r="BA7" s="81"/>
      <c r="CE7" s="972" t="s">
        <v>2187</v>
      </c>
      <c r="CF7" s="972"/>
      <c r="CG7" s="972"/>
      <c r="CH7" s="972"/>
      <c r="CI7" s="959" t="str">
        <f>IF(AND(AH62=1,AD41=""),1,"")</f>
        <v/>
      </c>
      <c r="CJ7" s="960"/>
    </row>
    <row r="8" spans="1:88" ht="17.25" customHeight="1" thickBot="1">
      <c r="B8" s="1015" t="s">
        <v>2145</v>
      </c>
      <c r="C8" s="1016"/>
      <c r="D8" s="1016"/>
      <c r="E8" s="1016"/>
      <c r="F8" s="1016"/>
      <c r="G8" s="1016"/>
      <c r="H8" s="1016"/>
      <c r="I8" s="1016"/>
      <c r="J8" s="1016"/>
      <c r="K8" s="1016"/>
      <c r="L8" s="1016"/>
      <c r="M8" s="1016"/>
      <c r="N8" s="1016"/>
      <c r="O8" s="1016"/>
      <c r="P8" s="1016"/>
      <c r="Q8" s="1016"/>
      <c r="R8" s="1016"/>
      <c r="S8" s="1017"/>
      <c r="T8" s="1008" t="s">
        <v>12</v>
      </c>
      <c r="U8" s="1009"/>
      <c r="V8" s="1172" t="str">
        <f>IFERROR(IF(VLOOKUP(AS1,【参考】数式用2!E6:L23,3,FALSE)="","",VLOOKUP(AS1,【参考】数式用2!E6:L23,3,FALSE)),"")</f>
        <v/>
      </c>
      <c r="W8" s="1173"/>
      <c r="X8" s="1173"/>
      <c r="Y8" s="1173"/>
      <c r="Z8" s="1174"/>
      <c r="AA8" s="1154" t="str">
        <f>IFERROR(VLOOKUP(AS1,【参考】数式用2!E6:L23,4,FALSE),"")</f>
        <v/>
      </c>
      <c r="AB8" s="1154"/>
      <c r="AC8" s="1154"/>
      <c r="AD8" s="1154"/>
      <c r="AE8" s="1154"/>
      <c r="AF8" s="1154"/>
      <c r="AG8" s="1154"/>
      <c r="AH8" s="1154"/>
      <c r="AI8" s="1154"/>
      <c r="AJ8" s="1154"/>
      <c r="AK8" s="1154"/>
      <c r="AL8" s="1154"/>
      <c r="AM8" s="1154"/>
      <c r="AN8" s="1154"/>
      <c r="AO8" s="1154"/>
      <c r="AP8" s="1155"/>
      <c r="AS8" s="80"/>
      <c r="AT8" s="955" t="str">
        <f>IF(L9="ベア加算","",IF(OR(V8="新加算Ⅰ",V8="新加算Ⅱ",V8="新加算Ⅲ",V8="新加算Ⅳ"),"○",""))</f>
        <v/>
      </c>
      <c r="AU8" s="95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5" t="str">
        <f>IF(OR(V8="新加算Ⅰ",V8="新加算Ⅱ",V8="新加算Ⅲ",V8="新加算Ⅴ(１)",V8="新加算Ⅴ(３)",V8="新加算Ⅴ(８)"),"○","")</f>
        <v/>
      </c>
      <c r="AX8" s="955" t="str">
        <f>IF(OR(V8="新加算Ⅰ",V8="新加算Ⅱ",V8="新加算Ⅴ(１)",V8="新加算Ⅴ(２)",V8="新加算Ⅴ(３)",V8="新加算Ⅴ(４)",V8="新加算Ⅴ(５)",V8="新加算Ⅴ(６)",V8="新加算Ⅴ(７)",V8="新加算Ⅴ(９)",V8="新加算Ⅴ(10)",V8="新加算Ⅴ(12)"),"○","")</f>
        <v/>
      </c>
      <c r="AY8" s="955" t="str">
        <f>IF(OR(V8="新加算Ⅰ",V8="新加算Ⅴ(１)",V8="新加算Ⅴ(２)",V8="新加算Ⅴ(５)",V8="新加算Ⅴ(７)",V8="新加算Ⅴ(10)"),"○","")</f>
        <v/>
      </c>
      <c r="AZ8" s="955" t="str">
        <f>IF(OR(V8="新加算Ⅰ",V8="新加算Ⅱ",V8="新加算Ⅴ(１)",V8="新加算Ⅴ(２)",V8="新加算Ⅴ(３)",V8="新加算Ⅴ(４)",V8="新加算Ⅴ(５)",V8="新加算Ⅴ(６)",V8="新加算Ⅴ(７)",V8="新加算Ⅴ(９)",V8="新加算Ⅴ(10)",V8="新加算Ⅴ(12)"),"○","")</f>
        <v/>
      </c>
      <c r="BA8" s="81"/>
      <c r="CE8" s="972" t="s">
        <v>2187</v>
      </c>
      <c r="CF8" s="972"/>
      <c r="CG8" s="972"/>
      <c r="CH8" s="972"/>
      <c r="CI8" s="959" t="str">
        <f>IF(AND(AP62=1,AL41=""),1,"")</f>
        <v/>
      </c>
      <c r="CJ8" s="960"/>
    </row>
    <row r="9" spans="1:88" ht="26.25" customHeight="1">
      <c r="B9" s="1080"/>
      <c r="C9" s="1081"/>
      <c r="D9" s="1081"/>
      <c r="E9" s="1081"/>
      <c r="F9" s="1082"/>
      <c r="G9" s="1083"/>
      <c r="H9" s="1084"/>
      <c r="I9" s="1084"/>
      <c r="J9" s="1084"/>
      <c r="K9" s="1085"/>
      <c r="L9" s="1086"/>
      <c r="M9" s="1087"/>
      <c r="N9" s="1087"/>
      <c r="O9" s="1087"/>
      <c r="P9" s="1088"/>
      <c r="Q9" s="1070" t="s">
        <v>2051</v>
      </c>
      <c r="R9" s="1071"/>
      <c r="S9" s="1071"/>
      <c r="T9" s="1008"/>
      <c r="U9" s="1009"/>
      <c r="V9" s="1175" t="str">
        <f>IFERROR(VLOOKUP(Y5,【参考】数式用!$A$5:$AB$37,MATCH(V8,【参考】数式用!$B$4:$AB$4,0)+1,FALSE),"")</f>
        <v/>
      </c>
      <c r="W9" s="1176"/>
      <c r="X9" s="1176"/>
      <c r="Y9" s="1176"/>
      <c r="Z9" s="1177"/>
      <c r="AA9" s="1156"/>
      <c r="AB9" s="1156"/>
      <c r="AC9" s="1156"/>
      <c r="AD9" s="1156"/>
      <c r="AE9" s="1156"/>
      <c r="AF9" s="1156"/>
      <c r="AG9" s="1156"/>
      <c r="AH9" s="1156"/>
      <c r="AI9" s="1156"/>
      <c r="AJ9" s="1156"/>
      <c r="AK9" s="1156"/>
      <c r="AL9" s="1156"/>
      <c r="AM9" s="1156"/>
      <c r="AN9" s="1156"/>
      <c r="AO9" s="1156"/>
      <c r="AP9" s="1157"/>
      <c r="AS9" s="80"/>
      <c r="AT9" s="956"/>
      <c r="AU9" s="956"/>
      <c r="AV9" s="956"/>
      <c r="AW9" s="956"/>
      <c r="AX9" s="956"/>
      <c r="AY9" s="956"/>
      <c r="AZ9" s="956"/>
      <c r="BA9" s="81"/>
      <c r="CE9" s="971" t="s">
        <v>2187</v>
      </c>
      <c r="CF9" s="971"/>
      <c r="CG9" s="971"/>
      <c r="CH9" s="971"/>
      <c r="CI9" s="959" t="str">
        <f>IF(OR(AH62=1,AP62=1),1,"")</f>
        <v/>
      </c>
      <c r="CJ9" s="960"/>
    </row>
    <row r="10" spans="1:88" ht="11.25" customHeight="1">
      <c r="B10" s="1089" t="str">
        <f>IFERROR(VLOOKUP(Y5,【参考】数式用!$A$5:$J$37,MATCH(B9,【参考】数式用!$B$4:$J$4,0)+1,0),"")</f>
        <v/>
      </c>
      <c r="C10" s="1090"/>
      <c r="D10" s="1090"/>
      <c r="E10" s="1090"/>
      <c r="F10" s="1091"/>
      <c r="G10" s="1089" t="str">
        <f>IFERROR(VLOOKUP(Y5,【参考】数式用!$A$5:$J$37,MATCH(G9,【参考】数式用!$B$4:$J$4,0)+1,0),"")</f>
        <v/>
      </c>
      <c r="H10" s="1090"/>
      <c r="I10" s="1090"/>
      <c r="J10" s="1090"/>
      <c r="K10" s="1091"/>
      <c r="L10" s="1095" t="str">
        <f>IFERROR(VLOOKUP(Y5,【参考】数式用!$A$5:$J$37,MATCH(L9,【参考】数式用!$B$4:$J$4,0)+1,0),"")</f>
        <v/>
      </c>
      <c r="M10" s="1096"/>
      <c r="N10" s="1096"/>
      <c r="O10" s="1096"/>
      <c r="P10" s="1097"/>
      <c r="Q10" s="1003">
        <f>SUM(B10,G10,L10)</f>
        <v>0</v>
      </c>
      <c r="R10" s="1004"/>
      <c r="S10" s="1004"/>
      <c r="T10" s="89"/>
      <c r="U10" s="89"/>
      <c r="V10" s="90" t="s">
        <v>2100</v>
      </c>
      <c r="W10" s="91"/>
      <c r="X10" s="91"/>
      <c r="Y10" s="91"/>
      <c r="Z10" s="91"/>
      <c r="AA10" s="92"/>
      <c r="AB10" s="92"/>
      <c r="AC10" s="92"/>
      <c r="AD10" s="92"/>
      <c r="AE10" s="92"/>
      <c r="AF10" s="92"/>
      <c r="AG10" s="92"/>
      <c r="AH10" s="92"/>
      <c r="AI10" s="92"/>
      <c r="AJ10" s="92"/>
      <c r="AK10" s="92"/>
      <c r="AL10" s="92"/>
      <c r="AM10" s="92"/>
      <c r="AN10" s="92"/>
      <c r="AO10" s="92"/>
      <c r="AP10" s="93"/>
      <c r="AS10" s="80"/>
      <c r="BA10" s="81"/>
      <c r="CE10" s="971" t="s">
        <v>2190</v>
      </c>
      <c r="CF10" s="971"/>
      <c r="CG10" s="971"/>
      <c r="CH10" s="971"/>
      <c r="CI10" s="959">
        <f>IF(OR(AH63=1,AP63=1),1,0)</f>
        <v>0</v>
      </c>
      <c r="CJ10" s="960"/>
    </row>
    <row r="11" spans="1:88" s="91" customFormat="1" ht="20.25" customHeight="1" thickBot="1">
      <c r="B11" s="1092"/>
      <c r="C11" s="1093"/>
      <c r="D11" s="1093"/>
      <c r="E11" s="1093"/>
      <c r="F11" s="1094"/>
      <c r="G11" s="1092"/>
      <c r="H11" s="1093"/>
      <c r="I11" s="1093"/>
      <c r="J11" s="1093"/>
      <c r="K11" s="1094"/>
      <c r="L11" s="1098"/>
      <c r="M11" s="1099"/>
      <c r="N11" s="1099"/>
      <c r="O11" s="1099"/>
      <c r="P11" s="1100"/>
      <c r="Q11" s="1003"/>
      <c r="R11" s="1004"/>
      <c r="S11" s="1004"/>
      <c r="T11" s="1010"/>
      <c r="U11" s="1009"/>
      <c r="V11" s="1065" t="str">
        <f>IFERROR(IF(VLOOKUP(AS1,【参考】数式用2!E6:L23,5,FALSE)="","",VLOOKUP(AS1,【参考】数式用2!E6:L23,5,FALSE)),"")</f>
        <v/>
      </c>
      <c r="W11" s="1065"/>
      <c r="X11" s="1065"/>
      <c r="Y11" s="1065"/>
      <c r="Z11" s="1065"/>
      <c r="AA11" s="1154" t="str">
        <f>IFERROR(VLOOKUP(AS1,【参考】数式用2!E6:L23,6,FALSE),"")</f>
        <v/>
      </c>
      <c r="AB11" s="1154"/>
      <c r="AC11" s="1154"/>
      <c r="AD11" s="1154"/>
      <c r="AE11" s="1154"/>
      <c r="AF11" s="1154"/>
      <c r="AG11" s="1154"/>
      <c r="AH11" s="1154"/>
      <c r="AI11" s="1154"/>
      <c r="AJ11" s="1154"/>
      <c r="AK11" s="1154"/>
      <c r="AL11" s="1154"/>
      <c r="AM11" s="1154"/>
      <c r="AN11" s="1154"/>
      <c r="AO11" s="1154"/>
      <c r="AP11" s="1155"/>
      <c r="AS11" s="94"/>
      <c r="AT11" s="955" t="str">
        <f>IF(L9="ベア加算","",IF(OR(V11="新加算Ⅰ",V11="新加算Ⅱ",V11="新加算Ⅲ",V11="新加算Ⅳ"),"○",""))</f>
        <v/>
      </c>
      <c r="AU11" s="95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5" t="str">
        <f>IF(OR(V11="新加算Ⅰ",V11="新加算Ⅱ",V11="新加算Ⅲ",V11="新加算Ⅴ(１)",V11="新加算Ⅴ(３)",V11="新加算Ⅴ(８)"),"○","")</f>
        <v/>
      </c>
      <c r="AX11" s="955" t="str">
        <f>IF(OR(V11="新加算Ⅰ",V11="新加算Ⅱ",V11="新加算Ⅴ(１)",V11="新加算Ⅴ(２)",V11="新加算Ⅴ(３)",V11="新加算Ⅴ(４)",V11="新加算Ⅴ(５)",V11="新加算Ⅴ(６)",V11="新加算Ⅴ(７)",V11="新加算Ⅴ(９)",V11="新加算Ⅴ(10)",V11="新加算Ⅴ(12)"),"○","")</f>
        <v/>
      </c>
      <c r="AY11" s="955" t="str">
        <f>IF(OR(V11="新加算Ⅰ",V11="新加算Ⅴ(１)",V11="新加算Ⅴ(２)",V11="新加算Ⅴ(５)",V11="新加算Ⅴ(７)",V11="新加算Ⅴ(10)"),"○","")</f>
        <v/>
      </c>
      <c r="AZ11" s="955" t="str">
        <f>IF(OR(V11="新加算Ⅰ",V11="新加算Ⅱ",V11="新加算Ⅴ(１)",V11="新加算Ⅴ(２)",V11="新加算Ⅴ(３)",V11="新加算Ⅴ(４)",V11="新加算Ⅴ(５)",V11="新加算Ⅴ(６)",V11="新加算Ⅴ(７)",V11="新加算Ⅴ(９)",V11="新加算Ⅴ(10)",V11="新加算Ⅴ(12)"),"○","")</f>
        <v/>
      </c>
      <c r="BA11" s="95"/>
    </row>
    <row r="12" spans="1:88" ht="25.5" customHeight="1" thickBot="1">
      <c r="A12" s="75"/>
      <c r="B12" s="113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5"/>
      <c r="D12" s="1135"/>
      <c r="E12" s="1135"/>
      <c r="F12" s="1135"/>
      <c r="G12" s="1135"/>
      <c r="H12" s="1135"/>
      <c r="I12" s="1135"/>
      <c r="J12" s="1135"/>
      <c r="K12" s="1135"/>
      <c r="L12" s="1135"/>
      <c r="M12" s="1135"/>
      <c r="N12" s="1135"/>
      <c r="O12" s="1135"/>
      <c r="P12" s="1135"/>
      <c r="Q12" s="1135"/>
      <c r="R12" s="1135"/>
      <c r="S12" s="1135"/>
      <c r="T12" s="1010"/>
      <c r="U12" s="1009"/>
      <c r="V12" s="1119" t="str">
        <f>IFERROR(VLOOKUP(Y5,【参考】数式用!$A$5:$AB$37,MATCH(V11,【参考】数式用!$B$4:$AB$4,0)+1,FALSE),"")</f>
        <v/>
      </c>
      <c r="W12" s="1119"/>
      <c r="X12" s="1119"/>
      <c r="Y12" s="1119"/>
      <c r="Z12" s="1119"/>
      <c r="AA12" s="1156"/>
      <c r="AB12" s="1156"/>
      <c r="AC12" s="1156"/>
      <c r="AD12" s="1156"/>
      <c r="AE12" s="1156"/>
      <c r="AF12" s="1156"/>
      <c r="AG12" s="1156"/>
      <c r="AH12" s="1156"/>
      <c r="AI12" s="1156"/>
      <c r="AJ12" s="1156"/>
      <c r="AK12" s="1156"/>
      <c r="AL12" s="1156"/>
      <c r="AM12" s="1156"/>
      <c r="AN12" s="1156"/>
      <c r="AO12" s="1156"/>
      <c r="AP12" s="1157"/>
      <c r="AS12" s="80"/>
      <c r="AT12" s="956"/>
      <c r="AU12" s="956"/>
      <c r="AV12" s="956"/>
      <c r="AW12" s="956"/>
      <c r="AX12" s="956"/>
      <c r="AY12" s="956"/>
      <c r="AZ12" s="956"/>
      <c r="BA12" s="81"/>
    </row>
    <row r="13" spans="1:88" ht="12" customHeight="1">
      <c r="A13" s="75"/>
      <c r="B13" s="1110" t="s">
        <v>2115</v>
      </c>
      <c r="C13" s="1111"/>
      <c r="D13" s="1111"/>
      <c r="E13" s="1111"/>
      <c r="F13" s="1111"/>
      <c r="G13" s="1111"/>
      <c r="H13" s="1111"/>
      <c r="I13" s="1111"/>
      <c r="J13" s="1111"/>
      <c r="K13" s="1111"/>
      <c r="L13" s="1111"/>
      <c r="M13" s="1111"/>
      <c r="N13" s="1111"/>
      <c r="O13" s="1111"/>
      <c r="P13" s="1111"/>
      <c r="Q13" s="1111"/>
      <c r="R13" s="1111"/>
      <c r="S13" s="1112"/>
      <c r="V13" s="90" t="s">
        <v>2101</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113"/>
      <c r="C14" s="1114"/>
      <c r="D14" s="1114"/>
      <c r="E14" s="1114"/>
      <c r="F14" s="1114"/>
      <c r="G14" s="1114"/>
      <c r="H14" s="1114"/>
      <c r="I14" s="1114"/>
      <c r="J14" s="1114"/>
      <c r="K14" s="1114"/>
      <c r="L14" s="1114"/>
      <c r="M14" s="1114"/>
      <c r="N14" s="1114"/>
      <c r="O14" s="1114"/>
      <c r="P14" s="1114"/>
      <c r="Q14" s="1114"/>
      <c r="R14" s="1114"/>
      <c r="S14" s="1115"/>
      <c r="U14" s="96"/>
      <c r="V14" s="1065" t="str">
        <f>IFERROR(IF(VLOOKUP(AS1,【参考】数式用2!E6:L23,7,FALSE)="","",VLOOKUP(AS1,【参考】数式用2!E6:L23,7,FALSE)),"")</f>
        <v/>
      </c>
      <c r="W14" s="1065"/>
      <c r="X14" s="1065"/>
      <c r="Y14" s="1065"/>
      <c r="Z14" s="1065"/>
      <c r="AA14" s="1158" t="str">
        <f>IFERROR(VLOOKUP(AS1,【参考】数式用2!E6:L23,8,FALSE),"")</f>
        <v/>
      </c>
      <c r="AB14" s="1154"/>
      <c r="AC14" s="1154"/>
      <c r="AD14" s="1154"/>
      <c r="AE14" s="1154"/>
      <c r="AF14" s="1154"/>
      <c r="AG14" s="1154"/>
      <c r="AH14" s="1154"/>
      <c r="AI14" s="1154"/>
      <c r="AJ14" s="1154"/>
      <c r="AK14" s="1154"/>
      <c r="AL14" s="1154"/>
      <c r="AM14" s="1154"/>
      <c r="AN14" s="1154"/>
      <c r="AO14" s="1154"/>
      <c r="AP14" s="1155"/>
      <c r="AS14" s="80"/>
      <c r="AT14" s="955" t="str">
        <f>IF(L9="ベア加算","",IF(OR(V14="新加算Ⅰ",V14="新加算Ⅱ",V14="新加算Ⅲ",V14="新加算Ⅳ"),"○",""))</f>
        <v/>
      </c>
      <c r="AU14" s="95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5" t="str">
        <f>IF(OR(V14="新加算Ⅰ",V14="新加算Ⅱ",V14="新加算Ⅲ",V14="新加算Ⅴ(１)",V14="新加算Ⅴ(３)",V14="新加算Ⅴ(８)"),"○","")</f>
        <v/>
      </c>
      <c r="AX14" s="955" t="str">
        <f>IF(OR(V14="新加算Ⅰ",V14="新加算Ⅱ",V14="新加算Ⅴ(１)",V14="新加算Ⅴ(２)",V14="新加算Ⅴ(３)",V14="新加算Ⅴ(４)",V14="新加算Ⅴ(５)",V14="新加算Ⅴ(６)",V14="新加算Ⅴ(７)",V14="新加算Ⅴ(９)",V14="新加算Ⅴ(10)",V14="新加算Ⅴ(12)"),"○","")</f>
        <v/>
      </c>
      <c r="AY14" s="955" t="str">
        <f>IF(OR(V14="新加算Ⅰ",V14="新加算Ⅴ(１)",V14="新加算Ⅴ(２)",V14="新加算Ⅴ(５)",V14="新加算Ⅴ(７)",V14="新加算Ⅴ(10)"),"○","")</f>
        <v/>
      </c>
      <c r="AZ14" s="955"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101" t="s">
        <v>2109</v>
      </c>
      <c r="C15" s="1102"/>
      <c r="D15" s="51">
        <v>6</v>
      </c>
      <c r="E15" s="97" t="s">
        <v>2110</v>
      </c>
      <c r="F15" s="51">
        <v>4</v>
      </c>
      <c r="G15" s="97" t="s">
        <v>2111</v>
      </c>
      <c r="H15" s="1103" t="s">
        <v>2112</v>
      </c>
      <c r="I15" s="1103"/>
      <c r="J15" s="1116"/>
      <c r="K15" s="51">
        <v>7</v>
      </c>
      <c r="L15" s="97" t="s">
        <v>2110</v>
      </c>
      <c r="M15" s="51">
        <v>3</v>
      </c>
      <c r="N15" s="97" t="s">
        <v>2111</v>
      </c>
      <c r="O15" s="97" t="s">
        <v>2113</v>
      </c>
      <c r="P15" s="98">
        <f>(K15*12+M15)-(D15*12+F15)+1</f>
        <v>12</v>
      </c>
      <c r="Q15" s="1103" t="s">
        <v>2114</v>
      </c>
      <c r="R15" s="1103"/>
      <c r="S15" s="99" t="s">
        <v>69</v>
      </c>
      <c r="U15" s="96"/>
      <c r="V15" s="1104" t="str">
        <f>IFERROR(VLOOKUP(Y5,【参考】数式用!$A$5:$AB$37,MATCH(V14,【参考】数式用!$B$4:$AB$4,0)+1,FALSE),"")</f>
        <v/>
      </c>
      <c r="W15" s="1105"/>
      <c r="X15" s="1105"/>
      <c r="Y15" s="1105"/>
      <c r="Z15" s="1106"/>
      <c r="AA15" s="1062"/>
      <c r="AB15" s="1063"/>
      <c r="AC15" s="1063"/>
      <c r="AD15" s="1063"/>
      <c r="AE15" s="1063"/>
      <c r="AF15" s="1063"/>
      <c r="AG15" s="1063"/>
      <c r="AH15" s="1063"/>
      <c r="AI15" s="1063"/>
      <c r="AJ15" s="1063"/>
      <c r="AK15" s="1063"/>
      <c r="AL15" s="1063"/>
      <c r="AM15" s="1063"/>
      <c r="AN15" s="1063"/>
      <c r="AO15" s="1063"/>
      <c r="AP15" s="1159"/>
      <c r="AS15" s="80"/>
      <c r="AT15" s="961"/>
      <c r="AU15" s="961"/>
      <c r="AV15" s="961"/>
      <c r="AW15" s="961"/>
      <c r="AX15" s="961"/>
      <c r="AY15" s="961"/>
      <c r="AZ15" s="961"/>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107"/>
      <c r="W16" s="1108"/>
      <c r="X16" s="1108"/>
      <c r="Y16" s="1108"/>
      <c r="Z16" s="1109"/>
      <c r="AA16" s="1160"/>
      <c r="AB16" s="1161"/>
      <c r="AC16" s="1161"/>
      <c r="AD16" s="1161"/>
      <c r="AE16" s="1161"/>
      <c r="AF16" s="1161"/>
      <c r="AG16" s="1161"/>
      <c r="AH16" s="1161"/>
      <c r="AI16" s="1161"/>
      <c r="AJ16" s="1161"/>
      <c r="AK16" s="1161"/>
      <c r="AL16" s="1161"/>
      <c r="AM16" s="1161"/>
      <c r="AN16" s="1161"/>
      <c r="AO16" s="1161"/>
      <c r="AP16" s="1162"/>
      <c r="AS16" s="80"/>
      <c r="AT16" s="956"/>
      <c r="AU16" s="956"/>
      <c r="AV16" s="956"/>
      <c r="AW16" s="956"/>
      <c r="AX16" s="956"/>
      <c r="AY16" s="956"/>
      <c r="AZ16" s="956"/>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19" t="s">
        <v>2062</v>
      </c>
      <c r="C18" s="1019"/>
      <c r="D18" s="1019"/>
      <c r="E18" s="1019"/>
      <c r="F18" s="1019"/>
      <c r="G18" s="1019"/>
      <c r="H18" s="1019"/>
      <c r="I18" s="1019"/>
      <c r="J18" s="1019"/>
      <c r="K18" s="1019"/>
      <c r="L18" s="1019"/>
      <c r="M18" s="1019"/>
      <c r="N18" s="1019"/>
      <c r="O18" s="1019"/>
      <c r="P18" s="1019"/>
      <c r="Q18" s="1019"/>
      <c r="R18" s="1019"/>
      <c r="S18" s="1019"/>
      <c r="AI18" s="110"/>
      <c r="AJ18" s="110"/>
      <c r="AK18" s="110"/>
      <c r="AL18" s="110"/>
      <c r="AM18" s="110"/>
      <c r="AN18" s="110"/>
      <c r="AO18" s="110"/>
      <c r="AP18" s="110"/>
      <c r="AQ18" s="110"/>
    </row>
    <row r="19" spans="2:60" ht="6" customHeight="1" thickBot="1">
      <c r="B19" s="1019"/>
      <c r="C19" s="1019"/>
      <c r="D19" s="1019"/>
      <c r="E19" s="1019"/>
      <c r="F19" s="1019"/>
      <c r="G19" s="1019"/>
      <c r="H19" s="1019"/>
      <c r="I19" s="1019"/>
      <c r="J19" s="1019"/>
      <c r="K19" s="1019"/>
      <c r="L19" s="1019"/>
      <c r="M19" s="1019"/>
      <c r="N19" s="1019"/>
      <c r="O19" s="1019"/>
      <c r="P19" s="1019"/>
      <c r="Q19" s="1019"/>
      <c r="R19" s="1019"/>
      <c r="S19" s="1019"/>
      <c r="AI19" s="110"/>
      <c r="AJ19" s="110"/>
      <c r="AK19" s="110"/>
      <c r="AL19" s="110"/>
      <c r="AM19" s="110"/>
      <c r="AN19" s="110"/>
      <c r="AO19" s="110"/>
      <c r="AP19" s="110"/>
      <c r="AQ19" s="110"/>
    </row>
    <row r="20" spans="2:60" ht="12.9" customHeight="1">
      <c r="B20" s="1056"/>
      <c r="C20" s="1056"/>
      <c r="D20" s="1056"/>
      <c r="E20" s="1056"/>
      <c r="F20" s="1056"/>
      <c r="G20" s="1056"/>
      <c r="H20" s="1056"/>
      <c r="I20" s="1056"/>
      <c r="J20" s="1056"/>
      <c r="K20" s="1056"/>
      <c r="L20" s="1056"/>
      <c r="M20" s="1056"/>
      <c r="N20" s="1056"/>
      <c r="O20" s="1056"/>
      <c r="P20" s="1056"/>
      <c r="Q20" s="1056"/>
      <c r="R20" s="1056"/>
      <c r="S20" s="1056"/>
      <c r="T20" s="111"/>
      <c r="U20" s="75"/>
      <c r="V20" s="954" t="s">
        <v>215</v>
      </c>
      <c r="W20" s="954"/>
      <c r="X20" s="954"/>
      <c r="Y20" s="954"/>
      <c r="Z20" s="954"/>
      <c r="AA20" s="88"/>
      <c r="AB20" s="88"/>
      <c r="AC20" s="954" t="str">
        <f>IF(F15=4,"R6.4～R6.5",IF(F15=5,"R6.5",""))</f>
        <v>R6.4～R6.5</v>
      </c>
      <c r="AD20" s="954"/>
      <c r="AE20" s="954"/>
      <c r="AF20" s="954"/>
      <c r="AG20" s="954"/>
      <c r="AH20" s="954"/>
      <c r="AI20" s="88"/>
      <c r="AJ20" s="88"/>
      <c r="AK20" s="954" t="str">
        <f>IF(OR(F15=4,F15=5),"R6.6","R"&amp;D15&amp;"."&amp;F15)&amp;"～R"&amp;K15&amp;"."&amp;M15</f>
        <v>R6.6～R7.3</v>
      </c>
      <c r="AL20" s="954"/>
      <c r="AM20" s="954"/>
      <c r="AN20" s="954"/>
      <c r="AO20" s="954"/>
      <c r="AP20" s="954"/>
      <c r="AS20" s="962" t="str">
        <f>IFERROR(VLOOKUP(AS1,【参考】数式用2!E6:S23,9,FALSE),"")</f>
        <v/>
      </c>
      <c r="AT20" s="963"/>
      <c r="AU20" s="963"/>
      <c r="AV20" s="963"/>
      <c r="AW20" s="963"/>
      <c r="AX20" s="963"/>
      <c r="AY20" s="963"/>
      <c r="AZ20" s="963"/>
      <c r="BA20" s="963"/>
      <c r="BB20" s="963"/>
      <c r="BC20" s="963"/>
      <c r="BD20" s="963"/>
      <c r="BE20" s="963"/>
      <c r="BF20" s="963"/>
      <c r="BG20" s="963"/>
      <c r="BH20" s="964"/>
    </row>
    <row r="21" spans="2:60" ht="17.100000000000001" customHeight="1">
      <c r="B21" s="1043" t="s">
        <v>2121</v>
      </c>
      <c r="C21" s="1044"/>
      <c r="D21" s="1044"/>
      <c r="E21" s="1044"/>
      <c r="F21" s="1045"/>
      <c r="G21" s="1037" t="s">
        <v>216</v>
      </c>
      <c r="H21" s="1038"/>
      <c r="I21" s="1038"/>
      <c r="J21" s="1038"/>
      <c r="K21" s="1038"/>
      <c r="L21" s="1038"/>
      <c r="M21" s="1038"/>
      <c r="N21" s="1038"/>
      <c r="O21" s="1038"/>
      <c r="P21" s="1038"/>
      <c r="Q21" s="1038"/>
      <c r="R21" s="1038"/>
      <c r="S21" s="1038"/>
      <c r="T21" s="1039"/>
      <c r="U21" s="112"/>
      <c r="V21" s="113" t="str">
        <f>IFERROR(IF(L9="ベア加算","✓",""),"")</f>
        <v/>
      </c>
      <c r="W21" s="981" t="s">
        <v>14</v>
      </c>
      <c r="X21" s="981"/>
      <c r="Y21" s="981"/>
      <c r="Z21" s="981"/>
      <c r="AA21" s="1008" t="s">
        <v>12</v>
      </c>
      <c r="AB21" s="1009"/>
      <c r="AC21" s="114"/>
      <c r="AD21" s="1036" t="s">
        <v>14</v>
      </c>
      <c r="AE21" s="1036"/>
      <c r="AF21" s="1036"/>
      <c r="AG21" s="1036"/>
      <c r="AH21" s="1036"/>
      <c r="AI21" s="1008" t="s">
        <v>12</v>
      </c>
      <c r="AJ21" s="1009"/>
      <c r="AK21" s="115"/>
      <c r="AL21" s="1036" t="s">
        <v>14</v>
      </c>
      <c r="AM21" s="1036"/>
      <c r="AN21" s="1036"/>
      <c r="AO21" s="1036"/>
      <c r="AP21" s="1036"/>
      <c r="AS21" s="965"/>
      <c r="AT21" s="966"/>
      <c r="AU21" s="966"/>
      <c r="AV21" s="966"/>
      <c r="AW21" s="966"/>
      <c r="AX21" s="966"/>
      <c r="AY21" s="966"/>
      <c r="AZ21" s="966"/>
      <c r="BA21" s="966"/>
      <c r="BB21" s="966"/>
      <c r="BC21" s="966"/>
      <c r="BD21" s="966"/>
      <c r="BE21" s="966"/>
      <c r="BF21" s="966"/>
      <c r="BG21" s="966"/>
      <c r="BH21" s="967"/>
    </row>
    <row r="22" spans="2:60" ht="17.100000000000001" customHeight="1" thickBot="1">
      <c r="B22" s="1046"/>
      <c r="C22" s="1047"/>
      <c r="D22" s="1047"/>
      <c r="E22" s="1047"/>
      <c r="F22" s="1048"/>
      <c r="G22" s="1040"/>
      <c r="H22" s="1041"/>
      <c r="I22" s="1041"/>
      <c r="J22" s="1041"/>
      <c r="K22" s="1041"/>
      <c r="L22" s="1041"/>
      <c r="M22" s="1041"/>
      <c r="N22" s="1041"/>
      <c r="O22" s="1041"/>
      <c r="P22" s="1041"/>
      <c r="Q22" s="1041"/>
      <c r="R22" s="1041"/>
      <c r="S22" s="1041"/>
      <c r="T22" s="1042"/>
      <c r="U22" s="112"/>
      <c r="V22" s="116" t="str">
        <f>IFERROR(IF(L9="ベア加算なし","✓",""),"")</f>
        <v/>
      </c>
      <c r="W22" s="989" t="s">
        <v>15</v>
      </c>
      <c r="X22" s="981"/>
      <c r="Y22" s="990"/>
      <c r="Z22" s="991"/>
      <c r="AA22" s="1008"/>
      <c r="AB22" s="1009"/>
      <c r="AC22" s="114"/>
      <c r="AD22" s="981" t="s">
        <v>15</v>
      </c>
      <c r="AE22" s="981"/>
      <c r="AF22" s="981"/>
      <c r="AG22" s="981"/>
      <c r="AH22" s="981"/>
      <c r="AI22" s="1008"/>
      <c r="AJ22" s="1009"/>
      <c r="AK22" s="115"/>
      <c r="AL22" s="981" t="s">
        <v>15</v>
      </c>
      <c r="AM22" s="981"/>
      <c r="AN22" s="981"/>
      <c r="AO22" s="981"/>
      <c r="AP22" s="981"/>
      <c r="AS22" s="968"/>
      <c r="AT22" s="969"/>
      <c r="AU22" s="969"/>
      <c r="AV22" s="969"/>
      <c r="AW22" s="969"/>
      <c r="AX22" s="969"/>
      <c r="AY22" s="969"/>
      <c r="AZ22" s="969"/>
      <c r="BA22" s="969"/>
      <c r="BB22" s="969"/>
      <c r="BC22" s="969"/>
      <c r="BD22" s="969"/>
      <c r="BE22" s="969"/>
      <c r="BF22" s="969"/>
      <c r="BG22" s="969"/>
      <c r="BH22" s="970"/>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043" t="s">
        <v>2067</v>
      </c>
      <c r="C24" s="1044"/>
      <c r="D24" s="1044"/>
      <c r="E24" s="1044"/>
      <c r="F24" s="1045"/>
      <c r="G24" s="1037" t="s">
        <v>2320</v>
      </c>
      <c r="H24" s="1038"/>
      <c r="I24" s="1038"/>
      <c r="J24" s="1038"/>
      <c r="K24" s="1038"/>
      <c r="L24" s="1038"/>
      <c r="M24" s="1038"/>
      <c r="N24" s="1038"/>
      <c r="O24" s="1038"/>
      <c r="P24" s="1038"/>
      <c r="Q24" s="1038"/>
      <c r="R24" s="1038"/>
      <c r="S24" s="1038"/>
      <c r="T24" s="1039"/>
      <c r="U24" s="112"/>
      <c r="V24" s="113" t="str">
        <f>IFERROR(IF(OR(B9="処遇加算Ⅰ",B9="処遇加算Ⅱ"),"✓",""),"")</f>
        <v/>
      </c>
      <c r="W24" s="1053" t="s">
        <v>2096</v>
      </c>
      <c r="X24" s="1054"/>
      <c r="Y24" s="1054"/>
      <c r="Z24" s="1055"/>
      <c r="AA24" s="1008" t="s">
        <v>12</v>
      </c>
      <c r="AB24" s="1009"/>
      <c r="AC24" s="114"/>
      <c r="AD24" s="1057" t="s">
        <v>14</v>
      </c>
      <c r="AE24" s="1057"/>
      <c r="AF24" s="1057"/>
      <c r="AG24" s="1057"/>
      <c r="AH24" s="1057"/>
      <c r="AI24" s="1008" t="s">
        <v>12</v>
      </c>
      <c r="AJ24" s="1009"/>
      <c r="AK24" s="114"/>
      <c r="AL24" s="1057" t="s">
        <v>14</v>
      </c>
      <c r="AM24" s="1057"/>
      <c r="AN24" s="1057"/>
      <c r="AO24" s="1057"/>
      <c r="AP24" s="1057"/>
      <c r="AS24" s="96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3"/>
      <c r="AU24" s="963"/>
      <c r="AV24" s="963"/>
      <c r="AW24" s="963"/>
      <c r="AX24" s="963"/>
      <c r="AY24" s="963"/>
      <c r="AZ24" s="963"/>
      <c r="BA24" s="963"/>
      <c r="BB24" s="963"/>
      <c r="BC24" s="963"/>
      <c r="BD24" s="963"/>
      <c r="BE24" s="963"/>
      <c r="BF24" s="963"/>
      <c r="BG24" s="963"/>
      <c r="BH24" s="964"/>
    </row>
    <row r="25" spans="2:60" ht="21">
      <c r="B25" s="1058"/>
      <c r="C25" s="1059"/>
      <c r="D25" s="1059"/>
      <c r="E25" s="1059"/>
      <c r="F25" s="1060"/>
      <c r="G25" s="1062"/>
      <c r="H25" s="1063"/>
      <c r="I25" s="1063"/>
      <c r="J25" s="1063"/>
      <c r="K25" s="1063"/>
      <c r="L25" s="1063"/>
      <c r="M25" s="1063"/>
      <c r="N25" s="1063"/>
      <c r="O25" s="1063"/>
      <c r="P25" s="1063"/>
      <c r="Q25" s="1063"/>
      <c r="R25" s="1063"/>
      <c r="S25" s="1063"/>
      <c r="T25" s="1064"/>
      <c r="U25" s="112"/>
      <c r="V25" s="113" t="str">
        <f>IFERROR(IF(B9="処遇加算Ⅲ","✓",""),"")</f>
        <v/>
      </c>
      <c r="W25" s="1053" t="s">
        <v>19</v>
      </c>
      <c r="X25" s="1054"/>
      <c r="Y25" s="1054"/>
      <c r="Z25" s="1055"/>
      <c r="AA25" s="1008"/>
      <c r="AB25" s="1009"/>
      <c r="AC25" s="114"/>
      <c r="AD25" s="982" t="s">
        <v>17</v>
      </c>
      <c r="AE25" s="982"/>
      <c r="AF25" s="982"/>
      <c r="AG25" s="982"/>
      <c r="AH25" s="982"/>
      <c r="AI25" s="1008"/>
      <c r="AJ25" s="1009"/>
      <c r="AK25" s="115"/>
      <c r="AL25" s="982" t="s">
        <v>17</v>
      </c>
      <c r="AM25" s="982"/>
      <c r="AN25" s="982"/>
      <c r="AO25" s="982"/>
      <c r="AP25" s="982"/>
      <c r="AS25" s="965"/>
      <c r="AT25" s="966"/>
      <c r="AU25" s="966"/>
      <c r="AV25" s="966"/>
      <c r="AW25" s="966"/>
      <c r="AX25" s="966"/>
      <c r="AY25" s="966"/>
      <c r="AZ25" s="966"/>
      <c r="BA25" s="966"/>
      <c r="BB25" s="966"/>
      <c r="BC25" s="966"/>
      <c r="BD25" s="966"/>
      <c r="BE25" s="966"/>
      <c r="BF25" s="966"/>
      <c r="BG25" s="966"/>
      <c r="BH25" s="967"/>
    </row>
    <row r="26" spans="2:60" ht="18" customHeight="1" thickBot="1">
      <c r="B26" s="1046"/>
      <c r="C26" s="1047"/>
      <c r="D26" s="1047"/>
      <c r="E26" s="1047"/>
      <c r="F26" s="1048"/>
      <c r="G26" s="1040"/>
      <c r="H26" s="1041"/>
      <c r="I26" s="1041"/>
      <c r="J26" s="1041"/>
      <c r="K26" s="1041"/>
      <c r="L26" s="1041"/>
      <c r="M26" s="1041"/>
      <c r="N26" s="1041"/>
      <c r="O26" s="1041"/>
      <c r="P26" s="1041"/>
      <c r="Q26" s="1041"/>
      <c r="R26" s="1041"/>
      <c r="S26" s="1041"/>
      <c r="T26" s="1042"/>
      <c r="U26" s="89"/>
      <c r="V26" s="113" t="str">
        <f>IFERROR(IF(B9="処遇加算なし","✓",""),"")</f>
        <v/>
      </c>
      <c r="W26" s="1053" t="s">
        <v>2097</v>
      </c>
      <c r="X26" s="1054"/>
      <c r="Y26" s="1054"/>
      <c r="Z26" s="1055"/>
      <c r="AA26" s="1008"/>
      <c r="AB26" s="1009"/>
      <c r="AC26" s="114"/>
      <c r="AD26" s="1057" t="s">
        <v>15</v>
      </c>
      <c r="AE26" s="1057"/>
      <c r="AF26" s="1057"/>
      <c r="AG26" s="1057"/>
      <c r="AH26" s="1057"/>
      <c r="AI26" s="1008"/>
      <c r="AJ26" s="1009"/>
      <c r="AK26" s="115"/>
      <c r="AL26" s="1057" t="s">
        <v>15</v>
      </c>
      <c r="AM26" s="1057"/>
      <c r="AN26" s="1057"/>
      <c r="AO26" s="1057"/>
      <c r="AP26" s="1057"/>
      <c r="AS26" s="968"/>
      <c r="AT26" s="969"/>
      <c r="AU26" s="969"/>
      <c r="AV26" s="969"/>
      <c r="AW26" s="969"/>
      <c r="AX26" s="969"/>
      <c r="AY26" s="969"/>
      <c r="AZ26" s="969"/>
      <c r="BA26" s="969"/>
      <c r="BB26" s="969"/>
      <c r="BC26" s="969"/>
      <c r="BD26" s="969"/>
      <c r="BE26" s="969"/>
      <c r="BF26" s="969"/>
      <c r="BG26" s="969"/>
      <c r="BH26" s="970"/>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043" t="s">
        <v>2068</v>
      </c>
      <c r="C28" s="1044"/>
      <c r="D28" s="1044"/>
      <c r="E28" s="1044"/>
      <c r="F28" s="1045"/>
      <c r="G28" s="1037" t="s">
        <v>2321</v>
      </c>
      <c r="H28" s="1038"/>
      <c r="I28" s="1038"/>
      <c r="J28" s="1038"/>
      <c r="K28" s="1038"/>
      <c r="L28" s="1038"/>
      <c r="M28" s="1038"/>
      <c r="N28" s="1038"/>
      <c r="O28" s="1038"/>
      <c r="P28" s="1038"/>
      <c r="Q28" s="1038"/>
      <c r="R28" s="1038"/>
      <c r="S28" s="1038"/>
      <c r="T28" s="1039"/>
      <c r="U28" s="112"/>
      <c r="V28" s="113" t="str">
        <f>IFERROR(IF(OR(B9="処遇加算Ⅰ",B9="処遇加算Ⅱ"),"✓",""),"")</f>
        <v/>
      </c>
      <c r="W28" s="1053" t="s">
        <v>2096</v>
      </c>
      <c r="X28" s="1054"/>
      <c r="Y28" s="1054"/>
      <c r="Z28" s="1055"/>
      <c r="AA28" s="1008" t="s">
        <v>12</v>
      </c>
      <c r="AB28" s="1009"/>
      <c r="AC28" s="114"/>
      <c r="AD28" s="1057" t="s">
        <v>14</v>
      </c>
      <c r="AE28" s="1057"/>
      <c r="AF28" s="1057"/>
      <c r="AG28" s="1057"/>
      <c r="AH28" s="1057"/>
      <c r="AI28" s="1008" t="s">
        <v>12</v>
      </c>
      <c r="AJ28" s="1009"/>
      <c r="AK28" s="114"/>
      <c r="AL28" s="1057" t="s">
        <v>14</v>
      </c>
      <c r="AM28" s="1057"/>
      <c r="AN28" s="1057"/>
      <c r="AO28" s="1057"/>
      <c r="AP28" s="1057"/>
      <c r="AS28" s="96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3"/>
      <c r="AU28" s="963"/>
      <c r="AV28" s="963"/>
      <c r="AW28" s="963"/>
      <c r="AX28" s="963"/>
      <c r="AY28" s="963"/>
      <c r="AZ28" s="963"/>
      <c r="BA28" s="963"/>
      <c r="BB28" s="963"/>
      <c r="BC28" s="963"/>
      <c r="BD28" s="963"/>
      <c r="BE28" s="963"/>
      <c r="BF28" s="963"/>
      <c r="BG28" s="963"/>
      <c r="BH28" s="964"/>
    </row>
    <row r="29" spans="2:60" ht="21" customHeight="1">
      <c r="B29" s="1058"/>
      <c r="C29" s="1059"/>
      <c r="D29" s="1059"/>
      <c r="E29" s="1059"/>
      <c r="F29" s="1060"/>
      <c r="G29" s="1062"/>
      <c r="H29" s="1063"/>
      <c r="I29" s="1063"/>
      <c r="J29" s="1063"/>
      <c r="K29" s="1063"/>
      <c r="L29" s="1063"/>
      <c r="M29" s="1063"/>
      <c r="N29" s="1063"/>
      <c r="O29" s="1063"/>
      <c r="P29" s="1063"/>
      <c r="Q29" s="1063"/>
      <c r="R29" s="1063"/>
      <c r="S29" s="1063"/>
      <c r="T29" s="1064"/>
      <c r="U29" s="112"/>
      <c r="V29" s="113" t="str">
        <f>IFERROR(IF(B9="処遇加算Ⅲ","✓",""),"")</f>
        <v/>
      </c>
      <c r="W29" s="1053" t="s">
        <v>19</v>
      </c>
      <c r="X29" s="1054"/>
      <c r="Y29" s="1054"/>
      <c r="Z29" s="1055"/>
      <c r="AA29" s="1008"/>
      <c r="AB29" s="1009"/>
      <c r="AC29" s="114"/>
      <c r="AD29" s="982" t="s">
        <v>17</v>
      </c>
      <c r="AE29" s="982"/>
      <c r="AF29" s="982"/>
      <c r="AG29" s="982"/>
      <c r="AH29" s="982"/>
      <c r="AI29" s="1008"/>
      <c r="AJ29" s="1009"/>
      <c r="AK29" s="115"/>
      <c r="AL29" s="982" t="s">
        <v>17</v>
      </c>
      <c r="AM29" s="982"/>
      <c r="AN29" s="982"/>
      <c r="AO29" s="982"/>
      <c r="AP29" s="982"/>
      <c r="AS29" s="965"/>
      <c r="AT29" s="966"/>
      <c r="AU29" s="966"/>
      <c r="AV29" s="966"/>
      <c r="AW29" s="966"/>
      <c r="AX29" s="966"/>
      <c r="AY29" s="966"/>
      <c r="AZ29" s="966"/>
      <c r="BA29" s="966"/>
      <c r="BB29" s="966"/>
      <c r="BC29" s="966"/>
      <c r="BD29" s="966"/>
      <c r="BE29" s="966"/>
      <c r="BF29" s="966"/>
      <c r="BG29" s="966"/>
      <c r="BH29" s="967"/>
    </row>
    <row r="30" spans="2:60" ht="18" customHeight="1" thickBot="1">
      <c r="B30" s="1046"/>
      <c r="C30" s="1047"/>
      <c r="D30" s="1047"/>
      <c r="E30" s="1047"/>
      <c r="F30" s="1048"/>
      <c r="G30" s="1040"/>
      <c r="H30" s="1041"/>
      <c r="I30" s="1041"/>
      <c r="J30" s="1041"/>
      <c r="K30" s="1041"/>
      <c r="L30" s="1041"/>
      <c r="M30" s="1041"/>
      <c r="N30" s="1041"/>
      <c r="O30" s="1041"/>
      <c r="P30" s="1041"/>
      <c r="Q30" s="1041"/>
      <c r="R30" s="1041"/>
      <c r="S30" s="1041"/>
      <c r="T30" s="1042"/>
      <c r="U30" s="89"/>
      <c r="V30" s="113" t="str">
        <f>IFERROR(IF(B9="処遇加算なし","✓",""),"")</f>
        <v/>
      </c>
      <c r="W30" s="1053" t="s">
        <v>2097</v>
      </c>
      <c r="X30" s="1054"/>
      <c r="Y30" s="1054"/>
      <c r="Z30" s="1055"/>
      <c r="AA30" s="1008"/>
      <c r="AB30" s="1009"/>
      <c r="AC30" s="114"/>
      <c r="AD30" s="1057" t="s">
        <v>15</v>
      </c>
      <c r="AE30" s="1057"/>
      <c r="AF30" s="1057"/>
      <c r="AG30" s="1057"/>
      <c r="AH30" s="1057"/>
      <c r="AI30" s="1008"/>
      <c r="AJ30" s="1009"/>
      <c r="AK30" s="115"/>
      <c r="AL30" s="1057" t="s">
        <v>15</v>
      </c>
      <c r="AM30" s="1057"/>
      <c r="AN30" s="1057"/>
      <c r="AO30" s="1057"/>
      <c r="AP30" s="1057"/>
      <c r="AS30" s="968"/>
      <c r="AT30" s="969"/>
      <c r="AU30" s="969"/>
      <c r="AV30" s="969"/>
      <c r="AW30" s="969"/>
      <c r="AX30" s="969"/>
      <c r="AY30" s="969"/>
      <c r="AZ30" s="969"/>
      <c r="BA30" s="969"/>
      <c r="BB30" s="969"/>
      <c r="BC30" s="969"/>
      <c r="BD30" s="969"/>
      <c r="BE30" s="969"/>
      <c r="BF30" s="969"/>
      <c r="BG30" s="969"/>
      <c r="BH30" s="970"/>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061" t="s">
        <v>2069</v>
      </c>
      <c r="C32" s="1061"/>
      <c r="D32" s="1061"/>
      <c r="E32" s="1061"/>
      <c r="F32" s="1061"/>
      <c r="G32" s="1037" t="s">
        <v>2322</v>
      </c>
      <c r="H32" s="1038"/>
      <c r="I32" s="1038"/>
      <c r="J32" s="1038"/>
      <c r="K32" s="1038"/>
      <c r="L32" s="1038"/>
      <c r="M32" s="1038"/>
      <c r="N32" s="1038"/>
      <c r="O32" s="1038"/>
      <c r="P32" s="1038"/>
      <c r="Q32" s="1038"/>
      <c r="R32" s="1038"/>
      <c r="S32" s="1038"/>
      <c r="T32" s="1039"/>
      <c r="U32" s="112"/>
      <c r="V32" s="113" t="str">
        <f>IFERROR(IF(B9="処遇加算Ⅰ","✓",""),"")</f>
        <v/>
      </c>
      <c r="W32" s="989" t="s">
        <v>14</v>
      </c>
      <c r="X32" s="990"/>
      <c r="Y32" s="990"/>
      <c r="Z32" s="991"/>
      <c r="AA32" s="1010" t="s">
        <v>12</v>
      </c>
      <c r="AB32" s="1009"/>
      <c r="AC32" s="114"/>
      <c r="AD32" s="1057" t="s">
        <v>14</v>
      </c>
      <c r="AE32" s="1057"/>
      <c r="AF32" s="1057"/>
      <c r="AG32" s="1057"/>
      <c r="AH32" s="1057"/>
      <c r="AI32" s="1010" t="s">
        <v>12</v>
      </c>
      <c r="AJ32" s="1009"/>
      <c r="AK32" s="114"/>
      <c r="AL32" s="1057" t="s">
        <v>14</v>
      </c>
      <c r="AM32" s="1057"/>
      <c r="AN32" s="1057"/>
      <c r="AO32" s="1057"/>
      <c r="AP32" s="1057"/>
      <c r="AS32" s="96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3"/>
      <c r="AU32" s="963"/>
      <c r="AV32" s="963"/>
      <c r="AW32" s="963"/>
      <c r="AX32" s="963"/>
      <c r="AY32" s="963"/>
      <c r="AZ32" s="963"/>
      <c r="BA32" s="963"/>
      <c r="BB32" s="963"/>
      <c r="BC32" s="963"/>
      <c r="BD32" s="963"/>
      <c r="BE32" s="963"/>
      <c r="BF32" s="963"/>
      <c r="BG32" s="963"/>
      <c r="BH32" s="964"/>
    </row>
    <row r="33" spans="2:82" ht="21" customHeight="1">
      <c r="B33" s="1061"/>
      <c r="C33" s="1061"/>
      <c r="D33" s="1061"/>
      <c r="E33" s="1061"/>
      <c r="F33" s="1061"/>
      <c r="G33" s="1062"/>
      <c r="H33" s="1063"/>
      <c r="I33" s="1063"/>
      <c r="J33" s="1063"/>
      <c r="K33" s="1063"/>
      <c r="L33" s="1063"/>
      <c r="M33" s="1063"/>
      <c r="N33" s="1063"/>
      <c r="O33" s="1063"/>
      <c r="P33" s="1063"/>
      <c r="Q33" s="1063"/>
      <c r="R33" s="1063"/>
      <c r="S33" s="1063"/>
      <c r="T33" s="1064"/>
      <c r="U33" s="112"/>
      <c r="V33" s="113" t="str">
        <f>IFERROR(IF(AND(B9&lt;&gt;"",B9&lt;&gt;"処遇加算Ⅰ"),"✓",""),"")</f>
        <v/>
      </c>
      <c r="W33" s="989" t="s">
        <v>15</v>
      </c>
      <c r="X33" s="990"/>
      <c r="Y33" s="990"/>
      <c r="Z33" s="991"/>
      <c r="AA33" s="1010"/>
      <c r="AB33" s="1009"/>
      <c r="AC33" s="114"/>
      <c r="AD33" s="1137" t="s">
        <v>17</v>
      </c>
      <c r="AE33" s="1137"/>
      <c r="AF33" s="1137"/>
      <c r="AG33" s="1137"/>
      <c r="AH33" s="1137"/>
      <c r="AI33" s="1010"/>
      <c r="AJ33" s="1009"/>
      <c r="AK33" s="121"/>
      <c r="AL33" s="982" t="s">
        <v>17</v>
      </c>
      <c r="AM33" s="982"/>
      <c r="AN33" s="982"/>
      <c r="AO33" s="982"/>
      <c r="AP33" s="982"/>
      <c r="AS33" s="965"/>
      <c r="AT33" s="966"/>
      <c r="AU33" s="966"/>
      <c r="AV33" s="966"/>
      <c r="AW33" s="966"/>
      <c r="AX33" s="966"/>
      <c r="AY33" s="966"/>
      <c r="AZ33" s="966"/>
      <c r="BA33" s="966"/>
      <c r="BB33" s="966"/>
      <c r="BC33" s="966"/>
      <c r="BD33" s="966"/>
      <c r="BE33" s="966"/>
      <c r="BF33" s="966"/>
      <c r="BG33" s="966"/>
      <c r="BH33" s="967"/>
    </row>
    <row r="34" spans="2:82" ht="18.75" customHeight="1" thickBot="1">
      <c r="B34" s="1061"/>
      <c r="C34" s="1061"/>
      <c r="D34" s="1061"/>
      <c r="E34" s="1061"/>
      <c r="F34" s="1061"/>
      <c r="G34" s="1040"/>
      <c r="H34" s="1041"/>
      <c r="I34" s="1041"/>
      <c r="J34" s="1041"/>
      <c r="K34" s="1041"/>
      <c r="L34" s="1041"/>
      <c r="M34" s="1041"/>
      <c r="N34" s="1041"/>
      <c r="O34" s="1041"/>
      <c r="P34" s="1041"/>
      <c r="Q34" s="1041"/>
      <c r="R34" s="1041"/>
      <c r="S34" s="1041"/>
      <c r="T34" s="1042"/>
      <c r="U34" s="89"/>
      <c r="V34" s="118"/>
      <c r="W34" s="93"/>
      <c r="X34" s="93"/>
      <c r="Y34" s="93"/>
      <c r="Z34" s="93"/>
      <c r="AA34" s="1010"/>
      <c r="AB34" s="1009"/>
      <c r="AC34" s="114"/>
      <c r="AD34" s="981" t="s">
        <v>15</v>
      </c>
      <c r="AE34" s="981"/>
      <c r="AF34" s="981"/>
      <c r="AG34" s="981"/>
      <c r="AH34" s="981"/>
      <c r="AI34" s="1010"/>
      <c r="AJ34" s="1009"/>
      <c r="AK34" s="114"/>
      <c r="AL34" s="981" t="s">
        <v>15</v>
      </c>
      <c r="AM34" s="981"/>
      <c r="AN34" s="981"/>
      <c r="AO34" s="981"/>
      <c r="AP34" s="981"/>
      <c r="AS34" s="968"/>
      <c r="AT34" s="969"/>
      <c r="AU34" s="969"/>
      <c r="AV34" s="969"/>
      <c r="AW34" s="969"/>
      <c r="AX34" s="969"/>
      <c r="AY34" s="969"/>
      <c r="AZ34" s="969"/>
      <c r="BA34" s="969"/>
      <c r="BB34" s="969"/>
      <c r="BC34" s="969"/>
      <c r="BD34" s="969"/>
      <c r="BE34" s="969"/>
      <c r="BF34" s="969"/>
      <c r="BG34" s="969"/>
      <c r="BH34" s="970"/>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061" t="s">
        <v>2070</v>
      </c>
      <c r="C36" s="1061"/>
      <c r="D36" s="1061"/>
      <c r="E36" s="1061"/>
      <c r="F36" s="1061"/>
      <c r="G36" s="1126" t="s">
        <v>2323</v>
      </c>
      <c r="H36" s="1127"/>
      <c r="I36" s="1127"/>
      <c r="J36" s="1127"/>
      <c r="K36" s="1127"/>
      <c r="L36" s="1127"/>
      <c r="M36" s="1127"/>
      <c r="N36" s="1127"/>
      <c r="O36" s="1127"/>
      <c r="P36" s="1127"/>
      <c r="Q36" s="1127"/>
      <c r="R36" s="1127"/>
      <c r="S36" s="1127"/>
      <c r="T36" s="1128"/>
      <c r="U36" s="112"/>
      <c r="V36" s="113" t="str">
        <f>IFERROR(IF(OR(G9="特定加算Ⅰ",G9="特定加算Ⅱ"),"✓",""),"")</f>
        <v/>
      </c>
      <c r="W36" s="989" t="s">
        <v>14</v>
      </c>
      <c r="X36" s="990"/>
      <c r="Y36" s="990"/>
      <c r="Z36" s="991"/>
      <c r="AA36" s="1008" t="s">
        <v>12</v>
      </c>
      <c r="AB36" s="1009"/>
      <c r="AC36" s="114"/>
      <c r="AD36" s="981" t="s">
        <v>14</v>
      </c>
      <c r="AE36" s="981"/>
      <c r="AF36" s="981"/>
      <c r="AG36" s="981"/>
      <c r="AH36" s="981"/>
      <c r="AI36" s="1008" t="s">
        <v>12</v>
      </c>
      <c r="AJ36" s="1009"/>
      <c r="AK36" s="114"/>
      <c r="AL36" s="981" t="s">
        <v>14</v>
      </c>
      <c r="AM36" s="981"/>
      <c r="AN36" s="981"/>
      <c r="AO36" s="981"/>
      <c r="AP36" s="981"/>
      <c r="AS36" s="96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3"/>
      <c r="AU36" s="963"/>
      <c r="AV36" s="963"/>
      <c r="AW36" s="963"/>
      <c r="AX36" s="963"/>
      <c r="AY36" s="963"/>
      <c r="AZ36" s="963"/>
      <c r="BA36" s="963"/>
      <c r="BB36" s="963"/>
      <c r="BC36" s="963"/>
      <c r="BD36" s="963"/>
      <c r="BE36" s="963"/>
      <c r="BF36" s="963"/>
      <c r="BG36" s="963"/>
      <c r="BH36" s="964"/>
    </row>
    <row r="37" spans="2:82" ht="21" customHeight="1">
      <c r="B37" s="1061"/>
      <c r="C37" s="1061"/>
      <c r="D37" s="1061"/>
      <c r="E37" s="1061"/>
      <c r="F37" s="1061"/>
      <c r="G37" s="1129"/>
      <c r="H37" s="1130"/>
      <c r="I37" s="1130"/>
      <c r="J37" s="1130"/>
      <c r="K37" s="1130"/>
      <c r="L37" s="1130"/>
      <c r="M37" s="1130"/>
      <c r="N37" s="1130"/>
      <c r="O37" s="1130"/>
      <c r="P37" s="1130"/>
      <c r="Q37" s="1130"/>
      <c r="R37" s="1130"/>
      <c r="S37" s="1130"/>
      <c r="T37" s="1131"/>
      <c r="U37" s="112"/>
      <c r="V37" s="113" t="str">
        <f>IFERROR(IF(G9="特定加算なし","✓",""),"")</f>
        <v/>
      </c>
      <c r="W37" s="989" t="s">
        <v>15</v>
      </c>
      <c r="X37" s="990"/>
      <c r="Y37" s="990"/>
      <c r="Z37" s="991"/>
      <c r="AA37" s="1008"/>
      <c r="AB37" s="1009"/>
      <c r="AC37" s="1138" t="s">
        <v>2175</v>
      </c>
      <c r="AD37" s="1139"/>
      <c r="AE37" s="1139"/>
      <c r="AF37" s="1139"/>
      <c r="AG37" s="1140">
        <v>0</v>
      </c>
      <c r="AH37" s="1141"/>
      <c r="AI37" s="1008"/>
      <c r="AJ37" s="1009"/>
      <c r="AK37" s="1138" t="s">
        <v>2175</v>
      </c>
      <c r="AL37" s="1139"/>
      <c r="AM37" s="1139"/>
      <c r="AN37" s="1139"/>
      <c r="AO37" s="1140">
        <v>1</v>
      </c>
      <c r="AP37" s="1141"/>
      <c r="AS37" s="965"/>
      <c r="AT37" s="966"/>
      <c r="AU37" s="966"/>
      <c r="AV37" s="966"/>
      <c r="AW37" s="966"/>
      <c r="AX37" s="966"/>
      <c r="AY37" s="966"/>
      <c r="AZ37" s="966"/>
      <c r="BA37" s="966"/>
      <c r="BB37" s="966"/>
      <c r="BC37" s="966"/>
      <c r="BD37" s="966"/>
      <c r="BE37" s="966"/>
      <c r="BF37" s="966"/>
      <c r="BG37" s="966"/>
      <c r="BH37" s="967"/>
    </row>
    <row r="38" spans="2:82" ht="17.100000000000001" customHeight="1" thickBot="1">
      <c r="B38" s="1061"/>
      <c r="C38" s="1061"/>
      <c r="D38" s="1061"/>
      <c r="E38" s="1061"/>
      <c r="F38" s="1061"/>
      <c r="G38" s="1132"/>
      <c r="H38" s="1133"/>
      <c r="I38" s="1133"/>
      <c r="J38" s="1133"/>
      <c r="K38" s="1133"/>
      <c r="L38" s="1133"/>
      <c r="M38" s="1133"/>
      <c r="N38" s="1133"/>
      <c r="O38" s="1133"/>
      <c r="P38" s="1133"/>
      <c r="Q38" s="1133"/>
      <c r="R38" s="1133"/>
      <c r="S38" s="1133"/>
      <c r="T38" s="1134"/>
      <c r="U38" s="112"/>
      <c r="Z38" s="124"/>
      <c r="AA38" s="1010"/>
      <c r="AB38" s="1009"/>
      <c r="AC38" s="114"/>
      <c r="AD38" s="981" t="s">
        <v>15</v>
      </c>
      <c r="AE38" s="981"/>
      <c r="AF38" s="981"/>
      <c r="AG38" s="981"/>
      <c r="AH38" s="981"/>
      <c r="AI38" s="1008"/>
      <c r="AJ38" s="1009"/>
      <c r="AK38" s="114"/>
      <c r="AL38" s="981" t="s">
        <v>15</v>
      </c>
      <c r="AM38" s="981"/>
      <c r="AN38" s="981"/>
      <c r="AO38" s="981"/>
      <c r="AP38" s="981"/>
      <c r="AS38" s="968"/>
      <c r="AT38" s="969"/>
      <c r="AU38" s="969"/>
      <c r="AV38" s="969"/>
      <c r="AW38" s="969"/>
      <c r="AX38" s="969"/>
      <c r="AY38" s="969"/>
      <c r="AZ38" s="969"/>
      <c r="BA38" s="969"/>
      <c r="BB38" s="969"/>
      <c r="BC38" s="969"/>
      <c r="BD38" s="969"/>
      <c r="BE38" s="969"/>
      <c r="BF38" s="969"/>
      <c r="BG38" s="969"/>
      <c r="BH38" s="970"/>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061" t="s">
        <v>2071</v>
      </c>
      <c r="C40" s="1061"/>
      <c r="D40" s="1061"/>
      <c r="E40" s="1061"/>
      <c r="F40" s="1061"/>
      <c r="G40" s="1037" t="str">
        <f>IFERROR(VLOOKUP(Y5,【参考】数式用!AQ5:AR37,2,0),"")</f>
        <v/>
      </c>
      <c r="H40" s="1038"/>
      <c r="I40" s="1038"/>
      <c r="J40" s="1038"/>
      <c r="K40" s="1038"/>
      <c r="L40" s="1038"/>
      <c r="M40" s="1038"/>
      <c r="N40" s="1038"/>
      <c r="O40" s="1038"/>
      <c r="P40" s="1038"/>
      <c r="Q40" s="1038"/>
      <c r="R40" s="1038"/>
      <c r="S40" s="1038"/>
      <c r="T40" s="1039"/>
      <c r="U40" s="89"/>
      <c r="V40" s="113" t="str">
        <f>IFERROR(IF(G9="特定加算Ⅰ","✓",""),"")</f>
        <v/>
      </c>
      <c r="W40" s="989" t="s">
        <v>14</v>
      </c>
      <c r="X40" s="990"/>
      <c r="Y40" s="990"/>
      <c r="Z40" s="991"/>
      <c r="AA40" s="1008" t="s">
        <v>12</v>
      </c>
      <c r="AB40" s="1009"/>
      <c r="AC40" s="114"/>
      <c r="AD40" s="981" t="s">
        <v>14</v>
      </c>
      <c r="AE40" s="981"/>
      <c r="AF40" s="981"/>
      <c r="AG40" s="981"/>
      <c r="AH40" s="981"/>
      <c r="AI40" s="1008" t="s">
        <v>12</v>
      </c>
      <c r="AJ40" s="1009"/>
      <c r="AK40" s="114"/>
      <c r="AL40" s="981" t="s">
        <v>14</v>
      </c>
      <c r="AM40" s="981"/>
      <c r="AN40" s="981"/>
      <c r="AO40" s="981"/>
      <c r="AP40" s="981"/>
      <c r="AS40" s="96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3"/>
      <c r="AU40" s="963"/>
      <c r="AV40" s="963"/>
      <c r="AW40" s="963"/>
      <c r="AX40" s="963"/>
      <c r="AY40" s="963"/>
      <c r="AZ40" s="963"/>
      <c r="BA40" s="963"/>
      <c r="BB40" s="963"/>
      <c r="BC40" s="963"/>
      <c r="BD40" s="963"/>
      <c r="BE40" s="963"/>
      <c r="BF40" s="963"/>
      <c r="BG40" s="963"/>
      <c r="BH40" s="964"/>
    </row>
    <row r="41" spans="2:82" ht="22.5" customHeight="1">
      <c r="B41" s="1061"/>
      <c r="C41" s="1061"/>
      <c r="D41" s="1061"/>
      <c r="E41" s="1061"/>
      <c r="F41" s="1061"/>
      <c r="G41" s="1062"/>
      <c r="H41" s="1063"/>
      <c r="I41" s="1063"/>
      <c r="J41" s="1063"/>
      <c r="K41" s="1063"/>
      <c r="L41" s="1063"/>
      <c r="M41" s="1063"/>
      <c r="N41" s="1063"/>
      <c r="O41" s="1063"/>
      <c r="P41" s="1063"/>
      <c r="Q41" s="1063"/>
      <c r="R41" s="1063"/>
      <c r="S41" s="1063"/>
      <c r="T41" s="1064"/>
      <c r="U41" s="89"/>
      <c r="V41" s="113" t="str">
        <f>IFERROR(IF(OR(G9="特定加算Ⅱ",G9="特定加算なし"),"✓",""),"")</f>
        <v/>
      </c>
      <c r="W41" s="989" t="s">
        <v>15</v>
      </c>
      <c r="X41" s="990"/>
      <c r="Y41" s="990"/>
      <c r="Z41" s="991"/>
      <c r="AA41" s="1008"/>
      <c r="AB41" s="1009"/>
      <c r="AC41" s="125" t="s">
        <v>82</v>
      </c>
      <c r="AD41" s="1033"/>
      <c r="AE41" s="1034"/>
      <c r="AF41" s="1034"/>
      <c r="AG41" s="1034"/>
      <c r="AH41" s="1035"/>
      <c r="AI41" s="1008"/>
      <c r="AJ41" s="1009"/>
      <c r="AK41" s="125" t="s">
        <v>82</v>
      </c>
      <c r="AL41" s="1033"/>
      <c r="AM41" s="1034"/>
      <c r="AN41" s="1034"/>
      <c r="AO41" s="1034"/>
      <c r="AP41" s="1035"/>
      <c r="AS41" s="965"/>
      <c r="AT41" s="966"/>
      <c r="AU41" s="966"/>
      <c r="AV41" s="966"/>
      <c r="AW41" s="966"/>
      <c r="AX41" s="966"/>
      <c r="AY41" s="966"/>
      <c r="AZ41" s="966"/>
      <c r="BA41" s="966"/>
      <c r="BB41" s="966"/>
      <c r="BC41" s="966"/>
      <c r="BD41" s="966"/>
      <c r="BE41" s="966"/>
      <c r="BF41" s="966"/>
      <c r="BG41" s="966"/>
      <c r="BH41" s="967"/>
    </row>
    <row r="42" spans="2:82" ht="17.100000000000001" customHeight="1" thickBot="1">
      <c r="B42" s="1061"/>
      <c r="C42" s="1061"/>
      <c r="D42" s="1061"/>
      <c r="E42" s="1061"/>
      <c r="F42" s="1061"/>
      <c r="G42" s="1040"/>
      <c r="H42" s="1041"/>
      <c r="I42" s="1041"/>
      <c r="J42" s="1041"/>
      <c r="K42" s="1041"/>
      <c r="L42" s="1041"/>
      <c r="M42" s="1041"/>
      <c r="N42" s="1041"/>
      <c r="O42" s="1041"/>
      <c r="P42" s="1041"/>
      <c r="Q42" s="1041"/>
      <c r="R42" s="1041"/>
      <c r="S42" s="1041"/>
      <c r="T42" s="1042"/>
      <c r="U42" s="89"/>
      <c r="V42" s="82"/>
      <c r="W42" s="126"/>
      <c r="X42" s="126"/>
      <c r="Y42" s="126"/>
      <c r="Z42" s="126"/>
      <c r="AA42" s="104"/>
      <c r="AB42" s="104"/>
      <c r="AC42" s="127"/>
      <c r="AD42" s="981" t="s">
        <v>15</v>
      </c>
      <c r="AE42" s="981"/>
      <c r="AF42" s="981"/>
      <c r="AG42" s="981"/>
      <c r="AH42" s="981"/>
      <c r="AI42" s="104"/>
      <c r="AJ42" s="104"/>
      <c r="AK42" s="127"/>
      <c r="AL42" s="981" t="s">
        <v>15</v>
      </c>
      <c r="AM42" s="981"/>
      <c r="AN42" s="981"/>
      <c r="AO42" s="981"/>
      <c r="AP42" s="981"/>
      <c r="AS42" s="968"/>
      <c r="AT42" s="969"/>
      <c r="AU42" s="969"/>
      <c r="AV42" s="969"/>
      <c r="AW42" s="969"/>
      <c r="AX42" s="969"/>
      <c r="AY42" s="969"/>
      <c r="AZ42" s="969"/>
      <c r="BA42" s="969"/>
      <c r="BB42" s="969"/>
      <c r="BC42" s="969"/>
      <c r="BD42" s="969"/>
      <c r="BE42" s="969"/>
      <c r="BF42" s="969"/>
      <c r="BG42" s="969"/>
      <c r="BH42" s="970"/>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061" t="s">
        <v>2072</v>
      </c>
      <c r="C44" s="1061"/>
      <c r="D44" s="1061"/>
      <c r="E44" s="1061"/>
      <c r="F44" s="1061"/>
      <c r="G44" s="1037" t="s">
        <v>2356</v>
      </c>
      <c r="H44" s="1038"/>
      <c r="I44" s="1038"/>
      <c r="J44" s="1038"/>
      <c r="K44" s="1038"/>
      <c r="L44" s="1038"/>
      <c r="M44" s="1038"/>
      <c r="N44" s="1038"/>
      <c r="O44" s="1038"/>
      <c r="P44" s="1038"/>
      <c r="Q44" s="1038"/>
      <c r="R44" s="1038"/>
      <c r="S44" s="1038"/>
      <c r="T44" s="1039"/>
      <c r="U44" s="112"/>
      <c r="V44" s="113" t="str">
        <f>IFERROR(IF(OR(G9="特定加算Ⅰ",G9="特定加算Ⅱ"),"✓",""),"")</f>
        <v/>
      </c>
      <c r="W44" s="989" t="s">
        <v>14</v>
      </c>
      <c r="X44" s="990"/>
      <c r="Y44" s="990"/>
      <c r="Z44" s="991"/>
      <c r="AA44" s="1008" t="s">
        <v>12</v>
      </c>
      <c r="AB44" s="1009"/>
      <c r="AC44" s="114"/>
      <c r="AD44" s="981" t="s">
        <v>14</v>
      </c>
      <c r="AE44" s="981"/>
      <c r="AF44" s="981"/>
      <c r="AG44" s="981"/>
      <c r="AH44" s="981"/>
      <c r="AI44" s="1008" t="s">
        <v>12</v>
      </c>
      <c r="AJ44" s="1009"/>
      <c r="AK44" s="114"/>
      <c r="AL44" s="981" t="s">
        <v>14</v>
      </c>
      <c r="AM44" s="981"/>
      <c r="AN44" s="981"/>
      <c r="AO44" s="981"/>
      <c r="AP44" s="981"/>
      <c r="AS44" s="962" t="str">
        <f>IFERROR(IF(AS63="○","！R5年度に満たしていた要件を満たさない計画になっている。",IF(OR(AH63=2,AP63=2),VLOOKUP(AS1,【参考】数式用2!E6:S23,15,FALSE),"")),"")</f>
        <v/>
      </c>
      <c r="AT44" s="963"/>
      <c r="AU44" s="963"/>
      <c r="AV44" s="963"/>
      <c r="AW44" s="963"/>
      <c r="AX44" s="963"/>
      <c r="AY44" s="963"/>
      <c r="AZ44" s="963"/>
      <c r="BA44" s="963"/>
      <c r="BB44" s="963"/>
      <c r="BC44" s="963"/>
      <c r="BD44" s="963"/>
      <c r="BE44" s="963"/>
      <c r="BF44" s="963"/>
      <c r="BG44" s="963"/>
      <c r="BH44" s="964"/>
    </row>
    <row r="45" spans="2:82" ht="17.100000000000001" customHeight="1" thickBot="1">
      <c r="B45" s="1061"/>
      <c r="C45" s="1061"/>
      <c r="D45" s="1061"/>
      <c r="E45" s="1061"/>
      <c r="F45" s="1061"/>
      <c r="G45" s="1040"/>
      <c r="H45" s="1041"/>
      <c r="I45" s="1041"/>
      <c r="J45" s="1041"/>
      <c r="K45" s="1041"/>
      <c r="L45" s="1041"/>
      <c r="M45" s="1041"/>
      <c r="N45" s="1041"/>
      <c r="O45" s="1041"/>
      <c r="P45" s="1041"/>
      <c r="Q45" s="1041"/>
      <c r="R45" s="1041"/>
      <c r="S45" s="1041"/>
      <c r="T45" s="1042"/>
      <c r="U45" s="112"/>
      <c r="V45" s="113" t="str">
        <f>IFERROR(IF(G9="特定加算なし","✓",""),"")</f>
        <v/>
      </c>
      <c r="W45" s="989" t="s">
        <v>15</v>
      </c>
      <c r="X45" s="990"/>
      <c r="Y45" s="990"/>
      <c r="Z45" s="991"/>
      <c r="AA45" s="1008"/>
      <c r="AB45" s="1009"/>
      <c r="AC45" s="114"/>
      <c r="AD45" s="981" t="s">
        <v>15</v>
      </c>
      <c r="AE45" s="981"/>
      <c r="AF45" s="981"/>
      <c r="AG45" s="981"/>
      <c r="AH45" s="981"/>
      <c r="AI45" s="1008"/>
      <c r="AJ45" s="1009"/>
      <c r="AK45" s="114"/>
      <c r="AL45" s="981" t="s">
        <v>15</v>
      </c>
      <c r="AM45" s="981"/>
      <c r="AN45" s="981"/>
      <c r="AO45" s="981"/>
      <c r="AP45" s="981"/>
      <c r="AS45" s="968"/>
      <c r="AT45" s="969"/>
      <c r="AU45" s="969"/>
      <c r="AV45" s="969"/>
      <c r="AW45" s="969"/>
      <c r="AX45" s="969"/>
      <c r="AY45" s="969"/>
      <c r="AZ45" s="969"/>
      <c r="BA45" s="969"/>
      <c r="BB45" s="969"/>
      <c r="BC45" s="969"/>
      <c r="BD45" s="969"/>
      <c r="BE45" s="969"/>
      <c r="BF45" s="969"/>
      <c r="BG45" s="969"/>
      <c r="BH45" s="970"/>
      <c r="BO45" s="129"/>
    </row>
    <row r="46" spans="2:82" ht="6.75" customHeight="1">
      <c r="AJ46" s="130"/>
      <c r="AK46" s="130"/>
      <c r="AL46" s="130"/>
      <c r="AM46" s="130"/>
      <c r="AN46" s="130"/>
      <c r="AO46" s="130"/>
      <c r="AP46" s="130"/>
    </row>
    <row r="47" spans="2:82" ht="21" customHeight="1">
      <c r="B47" s="1019" t="s">
        <v>2136</v>
      </c>
      <c r="C47" s="1019"/>
      <c r="D47" s="1019"/>
      <c r="E47" s="1019"/>
      <c r="F47" s="1019"/>
      <c r="G47" s="1019"/>
      <c r="H47" s="1019"/>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1019"/>
      <c r="AE47" s="1019"/>
      <c r="AF47" s="1019"/>
      <c r="AG47" s="1019"/>
      <c r="AH47" s="1019"/>
      <c r="AS47" s="131" t="s">
        <v>2105</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 customHeight="1" thickBot="1">
      <c r="B48" s="1077"/>
      <c r="C48" s="1078"/>
      <c r="D48" s="1078"/>
      <c r="E48" s="1078"/>
      <c r="F48" s="1079"/>
      <c r="G48" s="1015" t="str">
        <f>IF(F15=4,"R6.4～R6.5",IF(F15=5,"R6.5",""))</f>
        <v>R6.4～R6.5</v>
      </c>
      <c r="H48" s="1016"/>
      <c r="I48" s="1016"/>
      <c r="J48" s="1016"/>
      <c r="K48" s="1016"/>
      <c r="L48" s="1016"/>
      <c r="M48" s="1016"/>
      <c r="N48" s="1016"/>
      <c r="O48" s="1016"/>
      <c r="P48" s="1016"/>
      <c r="Q48" s="1016"/>
      <c r="R48" s="1016"/>
      <c r="S48" s="1016"/>
      <c r="T48" s="1016"/>
      <c r="U48" s="1016"/>
      <c r="V48" s="1016"/>
      <c r="W48" s="1016"/>
      <c r="X48" s="1016"/>
      <c r="Y48" s="1016"/>
      <c r="Z48" s="1017"/>
      <c r="AA48" s="1008" t="s">
        <v>12</v>
      </c>
      <c r="AB48" s="1009"/>
      <c r="AC48" s="1011" t="str">
        <f>IF(OR(F15=4,F15=5),"R6.6","R"&amp;D15&amp;"."&amp;F15)&amp;"～R"&amp;K15&amp;"."&amp;M15</f>
        <v>R6.6～R7.3</v>
      </c>
      <c r="AD48" s="1011"/>
      <c r="AE48" s="1011"/>
      <c r="AF48" s="1011"/>
      <c r="AG48" s="1011"/>
      <c r="AH48" s="1011"/>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IFERROR(IF(OR(L9="ベア加算",AP57=1),"ベア加算",IF(AP57=2,"ベア加算なし","")),"")</f>
        <v/>
      </c>
      <c r="BB48" s="985"/>
      <c r="BC48" s="985"/>
      <c r="BD48" s="985"/>
      <c r="BE48" s="1136" t="str">
        <f>AS48&amp;AW48&amp;BA48</f>
        <v>特定加算なし</v>
      </c>
      <c r="BF48" s="1136"/>
      <c r="BG48" s="1136"/>
      <c r="BH48" s="1136"/>
      <c r="BI48" s="1136"/>
      <c r="BJ48" s="1136"/>
      <c r="BK48" s="1136"/>
      <c r="BL48" s="1136"/>
      <c r="BM48" s="1136"/>
      <c r="BN48" s="1136"/>
      <c r="BO48" s="1136"/>
      <c r="BP48" s="1136"/>
      <c r="BQ48" s="132"/>
      <c r="BR48" s="132"/>
      <c r="BS48" s="132"/>
      <c r="BT48" s="132"/>
      <c r="BU48" s="132"/>
      <c r="BV48" s="132"/>
      <c r="BW48" s="132"/>
      <c r="BX48" s="132"/>
      <c r="BY48" s="132"/>
      <c r="BZ48" s="132"/>
      <c r="CD48" s="133"/>
    </row>
    <row r="49" spans="2:86" ht="18" customHeight="1">
      <c r="B49" s="1030" t="s">
        <v>2015</v>
      </c>
      <c r="C49" s="1031"/>
      <c r="D49" s="1031"/>
      <c r="E49" s="1031"/>
      <c r="F49" s="1032"/>
      <c r="G49" s="1012" t="str">
        <f>IFERROR(IF(AND(OR(AH58=1,AH58=2),OR(AH59=1,AH59=2),OR(AH60=1,AH60=2)),"処遇加算Ⅰ",IF(AND(OR(AH58=1,AH58=2),OR(AH59=1,AH59=2),OR(AH60=0,AH60=3)),"処遇加算Ⅱ",IF(OR(OR(AH58=1,AH58=2),OR(AH59=1,AH59=2)),"処遇加算Ⅲ",""))),"")</f>
        <v/>
      </c>
      <c r="H49" s="1013"/>
      <c r="I49" s="1013"/>
      <c r="J49" s="1013"/>
      <c r="K49" s="1014"/>
      <c r="L49" s="1027" t="str">
        <f>IFERROR(IF(G9="","",IF(AND(OR(AH61=1,AH61=2),AH62=1,AH63=1),"特定加算Ⅰ",IF(AND(OR(AH61=1,AH61=2),AH62=2,AH63=1),"特定加算Ⅱ",IF(OR(AH61=3,AH62=2,AH63=2),"特定加算なし","")))),"")</f>
        <v/>
      </c>
      <c r="M49" s="1028"/>
      <c r="N49" s="1028"/>
      <c r="O49" s="1028"/>
      <c r="P49" s="1029"/>
      <c r="Q49" s="1049" t="str">
        <f>IFERROR(IF(OR(L9="ベア加算",AND(L9="ベア加算なし",AH57=1)),"ベア加算",IF(AH57=2,"ベア加算なし","")),"")</f>
        <v/>
      </c>
      <c r="R49" s="1013"/>
      <c r="S49" s="1013"/>
      <c r="T49" s="1013"/>
      <c r="U49" s="1050"/>
      <c r="V49" s="1051" t="s">
        <v>10</v>
      </c>
      <c r="W49" s="1052"/>
      <c r="X49" s="1052"/>
      <c r="Y49" s="1052"/>
      <c r="Z49" s="1052"/>
      <c r="AA49" s="1010"/>
      <c r="AB49" s="1010"/>
      <c r="AC49" s="992" t="str">
        <f>IFERROR(VLOOKUP(BE48,【参考】数式用2!E6:F23,2,FALSE),"")</f>
        <v/>
      </c>
      <c r="AD49" s="993"/>
      <c r="AE49" s="993"/>
      <c r="AF49" s="993"/>
      <c r="AG49" s="993"/>
      <c r="AH49" s="994"/>
      <c r="AS49" s="131" t="s">
        <v>2045</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2049</v>
      </c>
      <c r="BO49" s="132"/>
      <c r="BP49" s="132"/>
      <c r="BQ49" s="132"/>
      <c r="BR49" s="132"/>
      <c r="BS49" s="132"/>
      <c r="BT49" s="132"/>
      <c r="BV49" s="131" t="s">
        <v>2052</v>
      </c>
      <c r="BW49" s="132"/>
      <c r="BX49" s="132"/>
      <c r="BY49" s="132"/>
      <c r="BZ49" s="132"/>
      <c r="CA49" s="132"/>
      <c r="CD49" s="133"/>
    </row>
    <row r="50" spans="2:86" ht="18" customHeight="1" thickBot="1">
      <c r="B50" s="1030" t="s">
        <v>2016</v>
      </c>
      <c r="C50" s="1031"/>
      <c r="D50" s="1031"/>
      <c r="E50" s="1031"/>
      <c r="F50" s="1032"/>
      <c r="G50" s="995" t="str">
        <f>IFERROR(VLOOKUP(Y5,【参考】数式用!$A$5:$J$37,MATCH(G49,【参考】数式用!$B$4:$J$4,0)+1,0),"")</f>
        <v/>
      </c>
      <c r="H50" s="996"/>
      <c r="I50" s="996"/>
      <c r="J50" s="996"/>
      <c r="K50" s="997"/>
      <c r="L50" s="998" t="str">
        <f>IFERROR(VLOOKUP(Y5,【参考】数式用!$A$5:$J$37,MATCH(L49,【参考】数式用!$B$4:$J$4,0)+1,0),"")</f>
        <v/>
      </c>
      <c r="M50" s="999"/>
      <c r="N50" s="999"/>
      <c r="O50" s="999"/>
      <c r="P50" s="1000"/>
      <c r="Q50" s="1001" t="str">
        <f>IFERROR(VLOOKUP(Y5,【参考】数式用!$A$5:$J$37,MATCH(Q49,【参考】数式用!$B$4:$J$4,0)+1,0),"")</f>
        <v/>
      </c>
      <c r="R50" s="996"/>
      <c r="S50" s="996"/>
      <c r="T50" s="996"/>
      <c r="U50" s="1002"/>
      <c r="V50" s="1003">
        <f>SUM(G50,L50,Q50)</f>
        <v>0</v>
      </c>
      <c r="W50" s="1004"/>
      <c r="X50" s="1004"/>
      <c r="Y50" s="1004"/>
      <c r="Z50" s="1004"/>
      <c r="AA50" s="1010"/>
      <c r="AB50" s="1010"/>
      <c r="AC50" s="1005" t="str">
        <f>IFERROR(VLOOKUP(Y5,【参考】数式用!$A$5:$AB$37,MATCH(AC49,【参考】数式用!$B$4:$AB$4,0)+1,FALSE),"")</f>
        <v/>
      </c>
      <c r="AD50" s="1006"/>
      <c r="AE50" s="1006"/>
      <c r="AF50" s="1006"/>
      <c r="AG50" s="1006"/>
      <c r="AH50" s="1007"/>
      <c r="AS50" s="984" t="s">
        <v>2046</v>
      </c>
      <c r="AT50" s="984"/>
      <c r="AU50" s="984"/>
      <c r="AV50" s="984"/>
      <c r="AW50" s="984" t="s">
        <v>2047</v>
      </c>
      <c r="AX50" s="984"/>
      <c r="AY50" s="984"/>
      <c r="AZ50" s="984"/>
      <c r="BA50" s="984" t="s">
        <v>13</v>
      </c>
      <c r="BB50" s="984"/>
      <c r="BC50" s="984"/>
      <c r="BD50" s="984"/>
      <c r="BE50" s="984" t="s">
        <v>2048</v>
      </c>
      <c r="BF50" s="984"/>
      <c r="BG50" s="984"/>
      <c r="BH50" s="984"/>
      <c r="BI50" s="984" t="s">
        <v>2051</v>
      </c>
      <c r="BJ50" s="984"/>
      <c r="BK50" s="984"/>
      <c r="BL50" s="984"/>
      <c r="BM50" s="132"/>
      <c r="BN50" s="984" t="s">
        <v>2050</v>
      </c>
      <c r="BO50" s="984"/>
      <c r="BP50" s="984"/>
      <c r="BQ50" s="984"/>
      <c r="BR50" s="984"/>
      <c r="BS50" s="984"/>
      <c r="BT50" s="132"/>
      <c r="BV50" s="973" t="s">
        <v>2053</v>
      </c>
      <c r="BW50" s="974"/>
      <c r="BX50" s="974"/>
      <c r="BY50" s="974"/>
      <c r="BZ50" s="974"/>
      <c r="CA50" s="975"/>
      <c r="CD50" s="133"/>
    </row>
    <row r="51" spans="2:86" ht="17.25" customHeight="1">
      <c r="B51" s="986" t="s">
        <v>2120</v>
      </c>
      <c r="C51" s="987"/>
      <c r="D51" s="987"/>
      <c r="E51" s="987"/>
      <c r="F51" s="988"/>
      <c r="G51" s="1018" t="str">
        <f>IFERROR(ROUNDDOWN(ROUND(AM5*G50,0),0)*H53,"")</f>
        <v/>
      </c>
      <c r="H51" s="1018"/>
      <c r="I51" s="1018"/>
      <c r="J51" s="1018"/>
      <c r="K51" s="52" t="s">
        <v>2116</v>
      </c>
      <c r="L51" s="1124" t="str">
        <f>IFERROR(ROUNDDOWN(ROUND(AM5*L50,0),0)*H53,"")</f>
        <v/>
      </c>
      <c r="M51" s="1125"/>
      <c r="N51" s="1125"/>
      <c r="O51" s="1125"/>
      <c r="P51" s="52" t="s">
        <v>2116</v>
      </c>
      <c r="Q51" s="1024" t="str">
        <f>IFERROR(ROUNDDOWN(ROUND(AM5*Q50,0),0)*H53,"")</f>
        <v/>
      </c>
      <c r="R51" s="1018"/>
      <c r="S51" s="1018"/>
      <c r="T51" s="1018"/>
      <c r="U51" s="53" t="s">
        <v>2116</v>
      </c>
      <c r="V51" s="1025">
        <f>IFERROR(SUM(G51,L51,Q51),"")</f>
        <v>0</v>
      </c>
      <c r="W51" s="1026"/>
      <c r="X51" s="1026"/>
      <c r="Y51" s="1026"/>
      <c r="Z51" s="54" t="s">
        <v>2116</v>
      </c>
      <c r="AB51" s="55"/>
      <c r="AC51" s="1024" t="str">
        <f>IFERROR(ROUNDDOWN(ROUND(AM5*AC50,0),0)*AD53,"")</f>
        <v/>
      </c>
      <c r="AD51" s="1018"/>
      <c r="AE51" s="1018"/>
      <c r="AF51" s="1018"/>
      <c r="AG51" s="1018"/>
      <c r="AH51" s="53" t="s">
        <v>2116</v>
      </c>
      <c r="AS51" s="983" t="str">
        <f>IFERROR(ROUNDDOWN(ROUND(AM5*(G50-B10),0),0)*H53,"")</f>
        <v/>
      </c>
      <c r="AT51" s="983"/>
      <c r="AU51" s="983"/>
      <c r="AV51" s="983"/>
      <c r="AW51" s="983" t="str">
        <f>IFERROR(ROUNDDOWN(ROUND(AM5*(L50-G10),0),0)*H53,"")</f>
        <v/>
      </c>
      <c r="AX51" s="983"/>
      <c r="AY51" s="983"/>
      <c r="AZ51" s="983"/>
      <c r="BA51" s="983" t="str">
        <f>IFERROR(ROUNDDOWN(ROUND(AM5*(Q50-L10),0),0)*H53,"")</f>
        <v/>
      </c>
      <c r="BB51" s="983"/>
      <c r="BC51" s="983"/>
      <c r="BD51" s="983"/>
      <c r="BE51" s="983" t="str">
        <f>IFERROR(ROUNDDOWN(ROUND(AM5*(AC50-Q10),0),0)*AD53,"")</f>
        <v/>
      </c>
      <c r="BF51" s="983"/>
      <c r="BG51" s="983"/>
      <c r="BH51" s="983"/>
      <c r="BI51" s="983">
        <f>SUM(AS51:BH51)</f>
        <v>0</v>
      </c>
      <c r="BJ51" s="983"/>
      <c r="BK51" s="983"/>
      <c r="BL51" s="983"/>
      <c r="BM51" s="132"/>
      <c r="BN51" s="983" t="str">
        <f>IFERROR(ROUNDDOWN(ROUNDDOWN(ROUND(AM5*(VLOOKUP(Y5,【参考】数式用!$A$5:$AB$37,14,FALSE)),0),0)*AD53*0.5,0),"")</f>
        <v/>
      </c>
      <c r="BO51" s="983"/>
      <c r="BP51" s="983"/>
      <c r="BQ51" s="983"/>
      <c r="BR51" s="983"/>
      <c r="BS51" s="983"/>
      <c r="BT51" s="132"/>
      <c r="BV51" s="976">
        <f>IF(AND(Q49="ベア加算なし",BA48="ベア加算"),ROUNDDOWN(ROUND(AM5*VLOOKUP(Y5,【参考】数式用!$A$5:$AB$37,9,FALSE),0),0)*AD53,0)</f>
        <v>0</v>
      </c>
      <c r="BW51" s="977"/>
      <c r="BX51" s="977"/>
      <c r="BY51" s="977"/>
      <c r="BZ51" s="977"/>
      <c r="CA51" s="978"/>
      <c r="CD51" s="133"/>
    </row>
    <row r="52" spans="2:86" ht="13.5" customHeight="1">
      <c r="B52" s="986"/>
      <c r="C52" s="987"/>
      <c r="D52" s="987"/>
      <c r="E52" s="987"/>
      <c r="F52" s="988"/>
      <c r="G52" s="1022" t="str">
        <f>IFERROR("("&amp;TEXT(G51/H53,"#,##0円")&amp;"/月)","")</f>
        <v/>
      </c>
      <c r="H52" s="1023"/>
      <c r="I52" s="1023"/>
      <c r="J52" s="1023"/>
      <c r="K52" s="1023"/>
      <c r="L52" s="1020" t="str">
        <f>IFERROR("("&amp;TEXT(L51/H53,"#,##0円")&amp;"/月)","")</f>
        <v/>
      </c>
      <c r="M52" s="1021"/>
      <c r="N52" s="1021"/>
      <c r="O52" s="1021"/>
      <c r="P52" s="1022"/>
      <c r="Q52" s="1023" t="str">
        <f>IFERROR("("&amp;TEXT(Q51/H53,"#,##0円")&amp;"/月)","")</f>
        <v/>
      </c>
      <c r="R52" s="1023"/>
      <c r="S52" s="1023"/>
      <c r="T52" s="1023"/>
      <c r="U52" s="1023"/>
      <c r="V52" s="1023" t="str">
        <f>IFERROR("("&amp;TEXT(V51/H53,"#,##0円")&amp;"/月)","")</f>
        <v>(0円/月)</v>
      </c>
      <c r="W52" s="1023"/>
      <c r="X52" s="1023"/>
      <c r="Y52" s="1023"/>
      <c r="Z52" s="1023"/>
      <c r="AB52" s="55"/>
      <c r="AC52" s="1020" t="str">
        <f>IFERROR("("&amp;TEXT(AC51/AD53,"#,##0円")&amp;"/月)","")</f>
        <v/>
      </c>
      <c r="AD52" s="1021"/>
      <c r="AE52" s="1021"/>
      <c r="AF52" s="1021"/>
      <c r="AG52" s="1021"/>
      <c r="AH52" s="1022"/>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177</v>
      </c>
      <c r="H53" s="138">
        <f>IF(F15=4,2,IF(F15=5,1,""))</f>
        <v>2</v>
      </c>
      <c r="I53" s="138" t="s">
        <v>2117</v>
      </c>
      <c r="J53" s="138"/>
      <c r="K53" s="138"/>
      <c r="L53" s="138"/>
      <c r="M53" s="138"/>
      <c r="N53" s="138"/>
      <c r="O53" s="138"/>
      <c r="P53" s="138"/>
      <c r="Q53" s="138"/>
      <c r="R53" s="138"/>
      <c r="S53" s="138"/>
      <c r="T53" s="138"/>
      <c r="U53" s="138"/>
      <c r="V53" s="138"/>
      <c r="W53" s="138"/>
      <c r="X53" s="138"/>
      <c r="Y53" s="138"/>
      <c r="Z53" s="138"/>
      <c r="AA53" s="138"/>
      <c r="AB53" s="138"/>
      <c r="AC53" s="137" t="s">
        <v>177</v>
      </c>
      <c r="AD53" s="138">
        <f>IF(F15=4,P15-2,IF(F15=5,P15-1,P15))</f>
        <v>10</v>
      </c>
      <c r="AE53" s="138" t="s">
        <v>2117</v>
      </c>
      <c r="AF53" s="138"/>
      <c r="AG53" s="138"/>
      <c r="AH53" s="138"/>
    </row>
    <row r="54" spans="2:86" ht="6" customHeight="1">
      <c r="BX54" s="139"/>
    </row>
    <row r="55" spans="2:86" ht="18" customHeight="1"/>
    <row r="56" spans="2:86" ht="23.25" customHeight="1">
      <c r="U56" s="1136" t="s">
        <v>2357</v>
      </c>
      <c r="V56" s="1136"/>
      <c r="W56" s="1136"/>
      <c r="X56" s="1136"/>
      <c r="Y56" s="1136"/>
      <c r="Z56" s="1136"/>
      <c r="AA56" s="136"/>
      <c r="AB56" s="140"/>
      <c r="AC56" s="1136" t="str">
        <f>IF(F15=4,"R6.4～R6.5",IF(F15=5,"R6.5",""))</f>
        <v>R6.4～R6.5</v>
      </c>
      <c r="AD56" s="1136"/>
      <c r="AE56" s="1136"/>
      <c r="AF56" s="1136"/>
      <c r="AG56" s="1136"/>
      <c r="AH56" s="1136"/>
      <c r="AI56" s="141"/>
      <c r="AJ56" s="140"/>
      <c r="AK56" s="1136" t="str">
        <f>IF(OR(F15=4,F15=5),"R6.6","R"&amp;D15&amp;"."&amp;F15)&amp;"～R"&amp;K15&amp;"."&amp;M15</f>
        <v>R6.6～R7.3</v>
      </c>
      <c r="AL56" s="1136"/>
      <c r="AM56" s="1136"/>
      <c r="AN56" s="1136"/>
      <c r="AO56" s="1136"/>
      <c r="AP56" s="1136"/>
      <c r="AQ56" s="136"/>
      <c r="AR56" s="136"/>
      <c r="AS56" s="1142" t="s">
        <v>2202</v>
      </c>
      <c r="AT56" s="1142"/>
      <c r="AU56" s="1142"/>
      <c r="AV56" s="1142"/>
      <c r="AW56" s="1142" t="s">
        <v>2201</v>
      </c>
      <c r="AX56" s="1142"/>
      <c r="AY56" s="1142"/>
      <c r="AZ56" s="1142"/>
    </row>
    <row r="57" spans="2:86" ht="15.9" customHeight="1">
      <c r="U57" s="984" t="s">
        <v>2358</v>
      </c>
      <c r="V57" s="984"/>
      <c r="W57" s="984"/>
      <c r="X57" s="984"/>
      <c r="Y57" s="984"/>
      <c r="Z57" s="143" t="str">
        <f>IF(AND(B9&lt;&gt;"処遇加算なし",F15=4),IF(V21="✓",1,IF(V22="✓",2,"")),"")</f>
        <v/>
      </c>
      <c r="AA57" s="136"/>
      <c r="AB57" s="140"/>
      <c r="AC57" s="984" t="s">
        <v>2358</v>
      </c>
      <c r="AD57" s="984"/>
      <c r="AE57" s="984"/>
      <c r="AF57" s="984"/>
      <c r="AG57" s="984"/>
      <c r="AH57" s="414">
        <f>IF(AND(F15&lt;&gt;4,F15&lt;&gt;5),0,IF(AT8="○",1,0))</f>
        <v>0</v>
      </c>
      <c r="AI57" s="140"/>
      <c r="AJ57" s="140"/>
      <c r="AK57" s="984" t="s">
        <v>2358</v>
      </c>
      <c r="AL57" s="984"/>
      <c r="AM57" s="984"/>
      <c r="AN57" s="984"/>
      <c r="AO57" s="984"/>
      <c r="AP57" s="414">
        <f>IF(AT8="○",1,0)</f>
        <v>0</v>
      </c>
      <c r="AQ57" s="136"/>
      <c r="AR57" s="136"/>
      <c r="AS57" s="1150"/>
      <c r="AT57" s="1150"/>
      <c r="AU57" s="1150"/>
      <c r="AV57" s="1150"/>
      <c r="AW57" s="1143"/>
      <c r="AX57" s="1143"/>
      <c r="AY57" s="1143"/>
      <c r="AZ57" s="1143"/>
      <c r="BP57" s="142"/>
      <c r="BR57" s="142"/>
      <c r="BS57" s="142"/>
      <c r="BT57" s="142"/>
      <c r="BU57" s="142"/>
      <c r="BV57" s="142"/>
      <c r="BW57" s="142"/>
      <c r="BX57" s="142"/>
      <c r="BY57" s="142"/>
      <c r="BZ57" s="142"/>
      <c r="CA57" s="142"/>
      <c r="CB57" s="142"/>
      <c r="CC57" s="142"/>
      <c r="CD57" s="142"/>
      <c r="CE57" s="142"/>
      <c r="CF57" s="142"/>
      <c r="CH57" s="144"/>
    </row>
    <row r="58" spans="2:86" ht="15.9" customHeight="1">
      <c r="U58" s="1118" t="s">
        <v>2359</v>
      </c>
      <c r="V58" s="1118"/>
      <c r="W58" s="1118"/>
      <c r="X58" s="1118"/>
      <c r="Y58" s="1118"/>
      <c r="Z58" s="143" t="str">
        <f>IF(AND(B9&lt;&gt;"処遇加算なし",F15=4),IF(V24="✓",1,IF(V25="✓",2,IF(V26="✓",3,""))),"")</f>
        <v/>
      </c>
      <c r="AA58" s="136"/>
      <c r="AB58" s="140"/>
      <c r="AC58" s="1118" t="s">
        <v>2359</v>
      </c>
      <c r="AD58" s="1118"/>
      <c r="AE58" s="1118"/>
      <c r="AF58" s="1118"/>
      <c r="AG58" s="1118"/>
      <c r="AH58" s="414">
        <f>IF(AND(F15&lt;&gt;4,F15&lt;&gt;5),0,IF(AU8="○",1,3))</f>
        <v>3</v>
      </c>
      <c r="AI58" s="140"/>
      <c r="AJ58" s="140"/>
      <c r="AK58" s="1118" t="s">
        <v>2359</v>
      </c>
      <c r="AL58" s="1118"/>
      <c r="AM58" s="1118"/>
      <c r="AN58" s="1118"/>
      <c r="AO58" s="1118"/>
      <c r="AP58" s="414">
        <f>IF(AU8="○",1,3)</f>
        <v>3</v>
      </c>
      <c r="AQ58" s="136"/>
      <c r="AR58" s="136"/>
      <c r="AS58" s="984" t="str">
        <f>IF(OR(AND(Z58=1,AH58=3),AND(Z58=1,AP58=3),AND(Z58=2,AH58=3,AH59=3),AND(Z58=2,AP58=3,AP59=3)),"○","")</f>
        <v/>
      </c>
      <c r="AT58" s="984"/>
      <c r="AU58" s="984"/>
      <c r="AV58" s="984"/>
      <c r="AW58" s="984" t="str">
        <f>IF(OR(AND(Z58=1,AH58=2),AND(Z58=1,AP58=2),AND(Z58=2,AH58=2,AH59=2),AND(Z58=2,AP58=2,AP59=2)),"○","")</f>
        <v/>
      </c>
      <c r="AX58" s="984"/>
      <c r="AY58" s="984"/>
      <c r="AZ58" s="984"/>
      <c r="BP58" s="142"/>
      <c r="BR58" s="142"/>
      <c r="BS58" s="142"/>
      <c r="BT58" s="142"/>
      <c r="BU58" s="142"/>
      <c r="BV58" s="142"/>
      <c r="BW58" s="142"/>
      <c r="BX58" s="142"/>
      <c r="BY58" s="142"/>
      <c r="BZ58" s="142"/>
      <c r="CA58" s="142"/>
      <c r="CB58" s="142"/>
      <c r="CC58" s="142"/>
      <c r="CD58" s="142"/>
      <c r="CE58" s="142"/>
      <c r="CF58" s="142"/>
      <c r="CH58" s="144"/>
    </row>
    <row r="59" spans="2:86" ht="15.9" customHeight="1">
      <c r="U59" s="1118" t="s">
        <v>2360</v>
      </c>
      <c r="V59" s="1118"/>
      <c r="W59" s="1118"/>
      <c r="X59" s="1118"/>
      <c r="Y59" s="1118"/>
      <c r="Z59" s="143" t="str">
        <f>IF(AND(B9&lt;&gt;"処遇加算なし",F15=4),IF(V28="✓",1,IF(V29="✓",2,IF(V30="✓",3,""))),"")</f>
        <v/>
      </c>
      <c r="AA59" s="136"/>
      <c r="AB59" s="140"/>
      <c r="AC59" s="1118" t="s">
        <v>2360</v>
      </c>
      <c r="AD59" s="1118"/>
      <c r="AE59" s="1118"/>
      <c r="AF59" s="1118"/>
      <c r="AG59" s="1118"/>
      <c r="AH59" s="414">
        <f>IF(AND(F15&lt;&gt;4,F15&lt;&gt;5),0,IF(AV8="○",1,3))</f>
        <v>3</v>
      </c>
      <c r="AI59" s="140"/>
      <c r="AJ59" s="140"/>
      <c r="AK59" s="1118" t="s">
        <v>2360</v>
      </c>
      <c r="AL59" s="1118"/>
      <c r="AM59" s="1118"/>
      <c r="AN59" s="1118"/>
      <c r="AO59" s="1118"/>
      <c r="AP59" s="414">
        <f>IF(AV8="○",1,3)</f>
        <v>3</v>
      </c>
      <c r="AQ59" s="136"/>
      <c r="AR59" s="136"/>
      <c r="AS59" s="984" t="str">
        <f>IF(OR(AND(Z59=1,AH59=3),AND(Z59=1,AP59=3),AND(Z59=2,AH58=3,AH59=3),AND(Z59=2,AP58=3,AP59=3)),"○","")</f>
        <v/>
      </c>
      <c r="AT59" s="984"/>
      <c r="AU59" s="984"/>
      <c r="AV59" s="984"/>
      <c r="AW59" s="984" t="str">
        <f>IF(OR(AND(Z59=1,AH58=2),AND(Z59=1,AP58=2),AND(Z59=2,AH58=2,AH59=2),AND(Z59=2,AP58=2,AP59=2)),"○","")</f>
        <v/>
      </c>
      <c r="AX59" s="984"/>
      <c r="AY59" s="984"/>
      <c r="AZ59" s="984"/>
      <c r="BP59" s="142"/>
      <c r="BR59" s="142"/>
      <c r="BS59" s="142"/>
      <c r="BT59" s="142"/>
      <c r="BU59" s="142"/>
      <c r="BV59" s="142"/>
      <c r="BW59" s="142"/>
      <c r="BX59" s="142"/>
      <c r="BY59" s="142"/>
      <c r="BZ59" s="142"/>
      <c r="CA59" s="142"/>
      <c r="CB59" s="142"/>
      <c r="CC59" s="142"/>
      <c r="CD59" s="142"/>
      <c r="CE59" s="142"/>
      <c r="CF59" s="142"/>
      <c r="CH59" s="144"/>
    </row>
    <row r="60" spans="2:86" ht="15.9" customHeight="1">
      <c r="U60" s="1118" t="s">
        <v>2361</v>
      </c>
      <c r="V60" s="1118"/>
      <c r="W60" s="1118"/>
      <c r="X60" s="1118"/>
      <c r="Y60" s="1118"/>
      <c r="Z60" s="143" t="str">
        <f>IF(AND(B9&lt;&gt;"処遇加算なし",F15=4),IF(V32="✓",1,IF(V33="✓",2,"")),"")</f>
        <v/>
      </c>
      <c r="AA60" s="136"/>
      <c r="AB60" s="140"/>
      <c r="AC60" s="1118" t="s">
        <v>2361</v>
      </c>
      <c r="AD60" s="1118"/>
      <c r="AE60" s="1118"/>
      <c r="AF60" s="1118"/>
      <c r="AG60" s="1118"/>
      <c r="AH60" s="414">
        <f>IF(AND(F15&lt;&gt;4,F15&lt;&gt;5),0,IF(AW8="○",1,3))</f>
        <v>3</v>
      </c>
      <c r="AI60" s="140"/>
      <c r="AJ60" s="140"/>
      <c r="AK60" s="1118" t="s">
        <v>2361</v>
      </c>
      <c r="AL60" s="1118"/>
      <c r="AM60" s="1118"/>
      <c r="AN60" s="1118"/>
      <c r="AO60" s="1118"/>
      <c r="AP60" s="414">
        <f>IF(AW8="○",1,3)</f>
        <v>3</v>
      </c>
      <c r="AQ60" s="136"/>
      <c r="AR60" s="136"/>
      <c r="AS60" s="1144" t="str">
        <f>IF(OR(AND(Z60=1,AH60=3),AND(Z60=1,AP60=3)),"○","")</f>
        <v/>
      </c>
      <c r="AT60" s="1144"/>
      <c r="AU60" s="1144"/>
      <c r="AV60" s="1144"/>
      <c r="AW60" s="1144" t="str">
        <f>IF(OR(AND(Z60=1,AH60=2),AND(Z60=1,AP60=2)),"○","")</f>
        <v/>
      </c>
      <c r="AX60" s="1144"/>
      <c r="AY60" s="1144"/>
      <c r="AZ60" s="1144"/>
      <c r="BP60" s="142"/>
      <c r="BR60" s="142"/>
      <c r="BS60" s="142"/>
      <c r="BT60" s="142"/>
      <c r="BU60" s="142"/>
      <c r="BV60" s="142"/>
      <c r="BW60" s="142"/>
      <c r="BX60" s="142"/>
      <c r="BY60" s="142"/>
      <c r="BZ60" s="142"/>
      <c r="CA60" s="142"/>
      <c r="CB60" s="142"/>
      <c r="CC60" s="142"/>
      <c r="CD60" s="142"/>
      <c r="CE60" s="142"/>
      <c r="CF60" s="142"/>
      <c r="CH60" s="144"/>
    </row>
    <row r="61" spans="2:86" ht="15.9" customHeight="1">
      <c r="U61" s="1118" t="s">
        <v>2362</v>
      </c>
      <c r="V61" s="1118"/>
      <c r="W61" s="1118"/>
      <c r="X61" s="1118"/>
      <c r="Y61" s="1118"/>
      <c r="Z61" s="143" t="str">
        <f>IF(AND(B9&lt;&gt;"処遇加算なし",F15=4),IF(V36="✓",1,IF(V37="✓",2,"")),"")</f>
        <v/>
      </c>
      <c r="AA61" s="136"/>
      <c r="AB61" s="140"/>
      <c r="AC61" s="1118" t="s">
        <v>2362</v>
      </c>
      <c r="AD61" s="1118"/>
      <c r="AE61" s="1118"/>
      <c r="AF61" s="1118"/>
      <c r="AG61" s="1118"/>
      <c r="AH61" s="414">
        <f>IF(AND(F15&lt;&gt;4,F15&lt;&gt;5),0,IF(AX8="○",1,2))</f>
        <v>2</v>
      </c>
      <c r="AI61" s="140"/>
      <c r="AJ61" s="140"/>
      <c r="AK61" s="1118" t="s">
        <v>2362</v>
      </c>
      <c r="AL61" s="1118"/>
      <c r="AM61" s="1118"/>
      <c r="AN61" s="1118"/>
      <c r="AO61" s="1118"/>
      <c r="AP61" s="414">
        <f>IF(AX8="○",1,2)</f>
        <v>2</v>
      </c>
      <c r="AQ61" s="136"/>
      <c r="AR61" s="136"/>
      <c r="AS61" s="984" t="str">
        <f>IF(OR(AND(Z61=1,AH61=2),AND(Z61=1,AP61=2)),"○","")</f>
        <v/>
      </c>
      <c r="AT61" s="984"/>
      <c r="AU61" s="984"/>
      <c r="AV61" s="984"/>
      <c r="AW61" s="1145" t="str">
        <f>IF(OR((AD61-AL61)&lt;0,(AD61-AT61)&lt;0),"!","")</f>
        <v/>
      </c>
      <c r="AX61" s="1145"/>
      <c r="AY61" s="1145"/>
      <c r="AZ61" s="1145"/>
      <c r="BP61" s="142"/>
      <c r="BR61" s="142"/>
      <c r="BS61" s="142"/>
      <c r="BT61" s="142"/>
      <c r="BU61" s="142"/>
      <c r="BV61" s="142"/>
      <c r="BW61" s="142"/>
      <c r="BX61" s="142"/>
      <c r="BY61" s="142"/>
      <c r="BZ61" s="142"/>
      <c r="CA61" s="142"/>
      <c r="CB61" s="142"/>
      <c r="CC61" s="142"/>
      <c r="CD61" s="142"/>
      <c r="CE61" s="142"/>
      <c r="CF61" s="142"/>
      <c r="CH61" s="144"/>
    </row>
    <row r="62" spans="2:86" ht="15.9" customHeight="1">
      <c r="U62" s="1118" t="s">
        <v>2363</v>
      </c>
      <c r="V62" s="1118"/>
      <c r="W62" s="1118"/>
      <c r="X62" s="1118"/>
      <c r="Y62" s="1118"/>
      <c r="Z62" s="143" t="str">
        <f>IF(AND(B9&lt;&gt;"処遇加算なし",F15=4),IF(V40="✓",1,IF(V41="✓",2,"")),"")</f>
        <v/>
      </c>
      <c r="AA62" s="136"/>
      <c r="AB62" s="140"/>
      <c r="AC62" s="1118" t="s">
        <v>2363</v>
      </c>
      <c r="AD62" s="1118"/>
      <c r="AE62" s="1118"/>
      <c r="AF62" s="1118"/>
      <c r="AG62" s="1118"/>
      <c r="AH62" s="414">
        <f>IF(AND(F15&lt;&gt;4,F15&lt;&gt;5),0,IF(AY8="○",1,2))</f>
        <v>2</v>
      </c>
      <c r="AI62" s="140"/>
      <c r="AJ62" s="140"/>
      <c r="AK62" s="1118" t="s">
        <v>2363</v>
      </c>
      <c r="AL62" s="1118"/>
      <c r="AM62" s="1118"/>
      <c r="AN62" s="1118"/>
      <c r="AO62" s="1118"/>
      <c r="AP62" s="414">
        <f>IF(AY8="○",1,2)</f>
        <v>2</v>
      </c>
      <c r="AQ62" s="136"/>
      <c r="AR62" s="136"/>
      <c r="AS62" s="984" t="str">
        <f>IF(OR(AND(Z62=1,AH62=2),AND(Z62=1,AP62=2)),"○","")</f>
        <v/>
      </c>
      <c r="AT62" s="984"/>
      <c r="AU62" s="984"/>
      <c r="AV62" s="984"/>
      <c r="AW62" s="1145" t="str">
        <f>IF(OR((AD62-AL62)&lt;0,(AD62-AT62)&lt;0),"!","")</f>
        <v/>
      </c>
      <c r="AX62" s="1145"/>
      <c r="AY62" s="1145"/>
      <c r="AZ62" s="1145"/>
      <c r="BP62" s="142"/>
      <c r="BR62" s="142"/>
      <c r="BS62" s="142"/>
      <c r="BT62" s="142"/>
      <c r="BU62" s="142"/>
      <c r="BV62" s="142"/>
      <c r="BW62" s="142"/>
      <c r="BX62" s="142"/>
      <c r="BY62" s="142"/>
      <c r="BZ62" s="142"/>
      <c r="CA62" s="142"/>
      <c r="CB62" s="142"/>
      <c r="CC62" s="142"/>
      <c r="CD62" s="142"/>
      <c r="CE62" s="142"/>
      <c r="CF62" s="142"/>
      <c r="CH62" s="144"/>
    </row>
    <row r="63" spans="2:86" ht="15.9" customHeight="1">
      <c r="U63" s="984" t="s">
        <v>2364</v>
      </c>
      <c r="V63" s="984"/>
      <c r="W63" s="984"/>
      <c r="X63" s="984"/>
      <c r="Y63" s="984"/>
      <c r="Z63" s="143" t="str">
        <f>IF(AND(B9&lt;&gt;"処遇加算なし",F15=4),IF(V44="✓",1,IF(V45="✓",2,"")),"")</f>
        <v/>
      </c>
      <c r="AA63" s="136"/>
      <c r="AB63" s="140"/>
      <c r="AC63" s="984" t="s">
        <v>2364</v>
      </c>
      <c r="AD63" s="984"/>
      <c r="AE63" s="984"/>
      <c r="AF63" s="984"/>
      <c r="AG63" s="984"/>
      <c r="AH63" s="414">
        <f>IF(AND(F15&lt;&gt;4,F15&lt;&gt;5),0,IF(AZ8="○",1,2))</f>
        <v>2</v>
      </c>
      <c r="AI63" s="140"/>
      <c r="AJ63" s="140"/>
      <c r="AK63" s="984" t="s">
        <v>2364</v>
      </c>
      <c r="AL63" s="984"/>
      <c r="AM63" s="984"/>
      <c r="AN63" s="984"/>
      <c r="AO63" s="984"/>
      <c r="AP63" s="414">
        <v>5</v>
      </c>
      <c r="AQ63" s="136"/>
      <c r="AR63" s="136"/>
      <c r="AS63" s="984" t="str">
        <f>IF(OR(AND(Z63=1,AH63=2),AND(Z63=1,AP63=2)),"○","")</f>
        <v/>
      </c>
      <c r="AT63" s="984"/>
      <c r="AU63" s="984"/>
      <c r="AV63" s="984"/>
      <c r="AW63" s="1145" t="str">
        <f>IF(OR((AD63-AL63)&lt;0,(AD63-AT63)&lt;0),"!","")</f>
        <v/>
      </c>
      <c r="AX63" s="1145"/>
      <c r="AY63" s="1145"/>
      <c r="AZ63" s="1145"/>
      <c r="BP63" s="142"/>
      <c r="BR63" s="142"/>
      <c r="BS63" s="142"/>
      <c r="BT63" s="142"/>
      <c r="BU63" s="142"/>
      <c r="BV63" s="142"/>
      <c r="BW63" s="142"/>
      <c r="BX63" s="142"/>
      <c r="BY63" s="142"/>
      <c r="BZ63" s="142"/>
      <c r="CA63" s="142"/>
      <c r="CB63" s="142"/>
      <c r="CC63" s="142"/>
      <c r="CD63" s="142"/>
      <c r="CE63" s="142"/>
      <c r="CF63" s="142"/>
      <c r="CH63" s="144"/>
    </row>
    <row r="64" spans="2:86" ht="15.9" customHeight="1">
      <c r="BP64" s="93"/>
      <c r="BQ64" s="93"/>
      <c r="BR64" s="93"/>
      <c r="BS64" s="93"/>
      <c r="BT64" s="93"/>
      <c r="BU64" s="93"/>
      <c r="BV64" s="93"/>
      <c r="BW64" s="93"/>
      <c r="BX64" s="93"/>
      <c r="BY64" s="93"/>
      <c r="BZ64" s="93"/>
      <c r="CA64" s="93"/>
      <c r="CB64" s="93"/>
      <c r="CC64" s="93"/>
      <c r="CD64" s="93"/>
      <c r="CE64" s="93"/>
      <c r="CF64" s="93"/>
    </row>
    <row r="65" spans="20:71" ht="15.9" customHeight="1">
      <c r="BS65" s="93"/>
    </row>
    <row r="66" spans="20:71" ht="15.9" customHeight="1"/>
    <row r="67" spans="20:71" ht="15.9" customHeight="1">
      <c r="T67" s="68">
        <f>SUM('別紙様式6-2 事業所個票１'!BU51)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K60:AO60"/>
    <mergeCell ref="AK61:AO61"/>
    <mergeCell ref="AK62:AO62"/>
    <mergeCell ref="AI21:AJ22"/>
    <mergeCell ref="AL21:AP21"/>
    <mergeCell ref="AL24:AP24"/>
    <mergeCell ref="U56:Z56"/>
    <mergeCell ref="U57:Y57"/>
    <mergeCell ref="U58:Y58"/>
    <mergeCell ref="U59:Y59"/>
    <mergeCell ref="W37:Z37"/>
    <mergeCell ref="AA28:AB30"/>
    <mergeCell ref="AD28:AH28"/>
    <mergeCell ref="W33:Z33"/>
    <mergeCell ref="AD33:AH33"/>
    <mergeCell ref="AD34:AH34"/>
    <mergeCell ref="AD29:AH29"/>
    <mergeCell ref="AL29:AP29"/>
    <mergeCell ref="AD30:AH30"/>
    <mergeCell ref="AL30:AP30"/>
    <mergeCell ref="W22:Z22"/>
    <mergeCell ref="W36:Z36"/>
    <mergeCell ref="AA36:AB38"/>
    <mergeCell ref="B15:C15"/>
    <mergeCell ref="Q15:R15"/>
    <mergeCell ref="V15:Z16"/>
    <mergeCell ref="B13:S14"/>
    <mergeCell ref="H15:J15"/>
    <mergeCell ref="N1:AE2"/>
    <mergeCell ref="AK57:AO57"/>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AD38:AH38"/>
    <mergeCell ref="B49:F49"/>
    <mergeCell ref="AC20:AH20"/>
    <mergeCell ref="AI44:AJ45"/>
    <mergeCell ref="AL44:AP44"/>
    <mergeCell ref="AL40:AP40"/>
    <mergeCell ref="W41:Z41"/>
    <mergeCell ref="AD41:AH41"/>
    <mergeCell ref="AL41:AP41"/>
    <mergeCell ref="W40:Z40"/>
    <mergeCell ref="AA40:AB41"/>
    <mergeCell ref="AD40:AH40"/>
    <mergeCell ref="AI40:AJ41"/>
    <mergeCell ref="V20:Z20"/>
    <mergeCell ref="W21:Z21"/>
    <mergeCell ref="AA21:AB22"/>
    <mergeCell ref="AD21:AH21"/>
    <mergeCell ref="G21:T22"/>
    <mergeCell ref="B21:F22"/>
    <mergeCell ref="Q49:U49"/>
    <mergeCell ref="V49:Z49"/>
    <mergeCell ref="W25:Z25"/>
    <mergeCell ref="AD25:AH25"/>
    <mergeCell ref="B18:S20"/>
    <mergeCell ref="W24:Z24"/>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s>
  <phoneticPr fontId="6"/>
  <conditionalFormatting sqref="B8:S11 V7:Z16 AA8:AP9 AA11:AP12 AA14:AP16 V20:Z45">
    <cfRule type="expression" dxfId="289" priority="25">
      <formula>$F$15&lt;&gt;4</formula>
    </cfRule>
  </conditionalFormatting>
  <conditionalFormatting sqref="B12:S12">
    <cfRule type="expression" dxfId="288" priority="44">
      <formula>OR($B$9="",$G$9="",$L$9="")</formula>
    </cfRule>
  </conditionalFormatting>
  <conditionalFormatting sqref="B21:U22">
    <cfRule type="expression" dxfId="287" priority="117">
      <formula>$L$9="ベア加算"</formula>
    </cfRule>
  </conditionalFormatting>
  <conditionalFormatting sqref="G9:S9">
    <cfRule type="expression" dxfId="286" priority="23">
      <formula>$B$9="処遇加算なし"</formula>
    </cfRule>
  </conditionalFormatting>
  <conditionalFormatting sqref="G10:S11">
    <cfRule type="expression" dxfId="285" priority="22">
      <formula>$B$9="処遇加算なし"</formula>
    </cfRule>
  </conditionalFormatting>
  <conditionalFormatting sqref="P5">
    <cfRule type="expression" dxfId="284" priority="29">
      <formula>OR($Y$5="訪問型サービス（総合事業）",$Y$5="通所型サービス（総合事業）")</formula>
    </cfRule>
  </conditionalFormatting>
  <conditionalFormatting sqref="P15">
    <cfRule type="expression" dxfId="283" priority="28">
      <formula>OR($P$15&lt;1,$P$15&gt;12)</formula>
    </cfRule>
  </conditionalFormatting>
  <conditionalFormatting sqref="V7:Z16 AA8:AP9 AA11:AP12 AA14:AP16 V20:Z45">
    <cfRule type="expression" dxfId="282" priority="24">
      <formula>$B$9="処遇加算なし"</formula>
    </cfRule>
  </conditionalFormatting>
  <conditionalFormatting sqref="V10:AP12">
    <cfRule type="expression" dxfId="281" priority="43">
      <formula>$V$11=""</formula>
    </cfRule>
  </conditionalFormatting>
  <conditionalFormatting sqref="V13:AP16">
    <cfRule type="expression" dxfId="280" priority="42">
      <formula>$V$14=""</formula>
    </cfRule>
  </conditionalFormatting>
  <conditionalFormatting sqref="V21:AP22">
    <cfRule type="expression" dxfId="279" priority="116">
      <formula>$L$9="ベア加算"</formula>
    </cfRule>
  </conditionalFormatting>
  <conditionalFormatting sqref="AA21:AB45 AA48:AB50">
    <cfRule type="expression" dxfId="278" priority="126">
      <formula>AND($F$15&lt;&gt;4,$F$15&lt;&gt;5)</formula>
    </cfRule>
  </conditionalFormatting>
  <conditionalFormatting sqref="AC20:AH45">
    <cfRule type="expression" dxfId="277" priority="2">
      <formula>AND($F$15&lt;&gt;4,$F$15&lt;&gt;5)</formula>
    </cfRule>
  </conditionalFormatting>
  <conditionalFormatting sqref="AD24:AH24">
    <cfRule type="expression" dxfId="276" priority="20">
      <formula>AND($F$15&lt;&gt;4,$F$15&lt;&gt;5)</formula>
    </cfRule>
  </conditionalFormatting>
  <conditionalFormatting sqref="AD28:AH28">
    <cfRule type="expression" dxfId="275" priority="18">
      <formula>AND($F$15&lt;&gt;4,$F$15&lt;&gt;5)</formula>
    </cfRule>
  </conditionalFormatting>
  <conditionalFormatting sqref="AD32:AH32">
    <cfRule type="expression" dxfId="274" priority="15">
      <formula>AND($F$15&lt;&gt;4,$F$15&lt;&gt;5)</formula>
    </cfRule>
  </conditionalFormatting>
  <conditionalFormatting sqref="AD41:AH41">
    <cfRule type="expression" dxfId="273" priority="5">
      <formula>$AH$62=2</formula>
    </cfRule>
  </conditionalFormatting>
  <conditionalFormatting sqref="AG37:AH37">
    <cfRule type="expression" dxfId="27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71" priority="6">
      <formula>$AP$62=2</formula>
    </cfRule>
  </conditionalFormatting>
  <conditionalFormatting sqref="AO37:AP37">
    <cfRule type="expression" dxfId="27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69" priority="118">
      <formula>OR($AS$20="－",$AS$20="")</formula>
    </cfRule>
  </conditionalFormatting>
  <conditionalFormatting sqref="AS24:BH26">
    <cfRule type="expression" dxfId="268" priority="14">
      <formula>OR($AS$24="－",$AS$24="")</formula>
    </cfRule>
  </conditionalFormatting>
  <conditionalFormatting sqref="AS28:BH30">
    <cfRule type="expression" dxfId="267" priority="13">
      <formula>OR($AS$28="－",$AS$28="")</formula>
    </cfRule>
  </conditionalFormatting>
  <conditionalFormatting sqref="AS32:BH34">
    <cfRule type="expression" dxfId="266" priority="12">
      <formula>OR($AS$32="－",$AS$32="")</formula>
    </cfRule>
  </conditionalFormatting>
  <conditionalFormatting sqref="AS36:BH38">
    <cfRule type="expression" dxfId="265" priority="54">
      <formula>OR($AS$36="－",$AS$36="")</formula>
    </cfRule>
  </conditionalFormatting>
  <conditionalFormatting sqref="AS40:BH42">
    <cfRule type="expression" dxfId="264" priority="53">
      <formula>OR($AS$40="－",$AS$40="")</formula>
    </cfRule>
  </conditionalFormatting>
  <conditionalFormatting sqref="AS44:BH45">
    <cfRule type="expression" dxfId="263" priority="52">
      <formula>OR($AS$44="－",$AS$44="")</formula>
    </cfRule>
  </conditionalFormatting>
  <conditionalFormatting sqref="AT11:AZ12">
    <cfRule type="expression" dxfId="262" priority="30">
      <formula>$V$11=""</formula>
    </cfRule>
  </conditionalFormatting>
  <conditionalFormatting sqref="AT14:AZ16">
    <cfRule type="expression" dxfId="261" priority="31">
      <formula>$V$14=""</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144780</xdr:colOff>
                    <xdr:row>20</xdr:row>
                    <xdr:rowOff>15240</xdr:rowOff>
                  </from>
                  <to>
                    <xdr:col>29</xdr:col>
                    <xdr:colOff>129540</xdr:colOff>
                    <xdr:row>21</xdr:row>
                    <xdr:rowOff>7620</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144780</xdr:colOff>
                    <xdr:row>21</xdr:row>
                    <xdr:rowOff>7620</xdr:rowOff>
                  </from>
                  <to>
                    <xdr:col>29</xdr:col>
                    <xdr:colOff>129540</xdr:colOff>
                    <xdr:row>21</xdr:row>
                    <xdr:rowOff>205740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129540</xdr:colOff>
                    <xdr:row>23</xdr:row>
                    <xdr:rowOff>15240</xdr:rowOff>
                  </from>
                  <to>
                    <xdr:col>29</xdr:col>
                    <xdr:colOff>114300</xdr:colOff>
                    <xdr:row>24</xdr:row>
                    <xdr:rowOff>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129540</xdr:colOff>
                    <xdr:row>24</xdr:row>
                    <xdr:rowOff>38100</xdr:rowOff>
                  </from>
                  <to>
                    <xdr:col>29</xdr:col>
                    <xdr:colOff>114300</xdr:colOff>
                    <xdr:row>24</xdr:row>
                    <xdr:rowOff>251460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129540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129540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129540</xdr:colOff>
                    <xdr:row>28</xdr:row>
                    <xdr:rowOff>22860</xdr:rowOff>
                  </from>
                  <to>
                    <xdr:col>29</xdr:col>
                    <xdr:colOff>114300</xdr:colOff>
                    <xdr:row>28</xdr:row>
                    <xdr:rowOff>228600</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129540</xdr:colOff>
                    <xdr:row>29</xdr:row>
                    <xdr:rowOff>7620</xdr:rowOff>
                  </from>
                  <to>
                    <xdr:col>29</xdr:col>
                    <xdr:colOff>114300</xdr:colOff>
                    <xdr:row>29</xdr:row>
                    <xdr:rowOff>205740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129540</xdr:colOff>
                    <xdr:row>31</xdr:row>
                    <xdr:rowOff>15240</xdr:rowOff>
                  </from>
                  <to>
                    <xdr:col>29</xdr:col>
                    <xdr:colOff>114300</xdr:colOff>
                    <xdr:row>32</xdr:row>
                    <xdr:rowOff>30480</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129540</xdr:colOff>
                    <xdr:row>32</xdr:row>
                    <xdr:rowOff>60960</xdr:rowOff>
                  </from>
                  <to>
                    <xdr:col>29</xdr:col>
                    <xdr:colOff>114300</xdr:colOff>
                    <xdr:row>32</xdr:row>
                    <xdr:rowOff>259080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129540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129540</xdr:colOff>
                    <xdr:row>43</xdr:row>
                    <xdr:rowOff>15240</xdr:rowOff>
                  </from>
                  <to>
                    <xdr:col>37</xdr:col>
                    <xdr:colOff>114300</xdr:colOff>
                    <xdr:row>43</xdr:row>
                    <xdr:rowOff>198120</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129540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137160</xdr:colOff>
                    <xdr:row>39</xdr:row>
                    <xdr:rowOff>0</xdr:rowOff>
                  </from>
                  <to>
                    <xdr:col>37</xdr:col>
                    <xdr:colOff>30480</xdr:colOff>
                    <xdr:row>40</xdr:row>
                    <xdr:rowOff>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129540</xdr:colOff>
                    <xdr:row>40</xdr:row>
                    <xdr:rowOff>281940</xdr:rowOff>
                  </from>
                  <to>
                    <xdr:col>37</xdr:col>
                    <xdr:colOff>30480</xdr:colOff>
                    <xdr:row>41</xdr:row>
                    <xdr:rowOff>198120</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129540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129540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129540</xdr:colOff>
                    <xdr:row>27</xdr:row>
                    <xdr:rowOff>15240</xdr:rowOff>
                  </from>
                  <to>
                    <xdr:col>37</xdr:col>
                    <xdr:colOff>114300</xdr:colOff>
                    <xdr:row>27</xdr:row>
                    <xdr:rowOff>220980</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129540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129540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137160</xdr:colOff>
                    <xdr:row>34</xdr:row>
                    <xdr:rowOff>129540</xdr:rowOff>
                  </from>
                  <to>
                    <xdr:col>29</xdr:col>
                    <xdr:colOff>30480</xdr:colOff>
                    <xdr:row>36</xdr:row>
                    <xdr:rowOff>22860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137160</xdr:colOff>
                    <xdr:row>36</xdr:row>
                    <xdr:rowOff>243840</xdr:rowOff>
                  </from>
                  <to>
                    <xdr:col>29</xdr:col>
                    <xdr:colOff>38100</xdr:colOff>
                    <xdr:row>38</xdr:row>
                    <xdr:rowOff>15240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144780</xdr:colOff>
                    <xdr:row>38</xdr:row>
                    <xdr:rowOff>129540</xdr:rowOff>
                  </from>
                  <to>
                    <xdr:col>29</xdr:col>
                    <xdr:colOff>22860</xdr:colOff>
                    <xdr:row>40</xdr:row>
                    <xdr:rowOff>22860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137160</xdr:colOff>
                    <xdr:row>40</xdr:row>
                    <xdr:rowOff>259080</xdr:rowOff>
                  </from>
                  <to>
                    <xdr:col>29</xdr:col>
                    <xdr:colOff>0</xdr:colOff>
                    <xdr:row>42</xdr:row>
                    <xdr:rowOff>30480</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137160</xdr:colOff>
                    <xdr:row>34</xdr:row>
                    <xdr:rowOff>129540</xdr:rowOff>
                  </from>
                  <to>
                    <xdr:col>37</xdr:col>
                    <xdr:colOff>121920</xdr:colOff>
                    <xdr:row>36</xdr:row>
                    <xdr:rowOff>30480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137160</xdr:colOff>
                    <xdr:row>36</xdr:row>
                    <xdr:rowOff>243840</xdr:rowOff>
                  </from>
                  <to>
                    <xdr:col>37</xdr:col>
                    <xdr:colOff>121920</xdr:colOff>
                    <xdr:row>38</xdr:row>
                    <xdr:rowOff>15240</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129540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129540</xdr:colOff>
                    <xdr:row>24</xdr:row>
                    <xdr:rowOff>22860</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129540</xdr:colOff>
                    <xdr:row>25</xdr:row>
                    <xdr:rowOff>7620</xdr:rowOff>
                  </from>
                  <to>
                    <xdr:col>37</xdr:col>
                    <xdr:colOff>30480</xdr:colOff>
                    <xdr:row>25</xdr:row>
                    <xdr:rowOff>205740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129540</xdr:colOff>
                    <xdr:row>31</xdr:row>
                    <xdr:rowOff>15240</xdr:rowOff>
                  </from>
                  <to>
                    <xdr:col>37</xdr:col>
                    <xdr:colOff>114300</xdr:colOff>
                    <xdr:row>32</xdr:row>
                    <xdr:rowOff>15240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129540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129540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pageSetUpPr fitToPage="1"/>
  </sheetPr>
  <dimension ref="A1:CJ73"/>
  <sheetViews>
    <sheetView showGridLines="0" view="pageBreakPreview" topLeftCell="A22" zoomScaleNormal="53" zoomScaleSheetLayoutView="100" workbookViewId="0">
      <selection activeCell="BA48" sqref="BA48:BD48"/>
    </sheetView>
  </sheetViews>
  <sheetFormatPr defaultColWidth="9" defaultRowHeight="13.2"/>
  <cols>
    <col min="1" max="1" width="1.59765625" style="68" customWidth="1"/>
    <col min="2" max="6" width="2.5" style="68" customWidth="1"/>
    <col min="7" max="9" width="2.09765625" style="68" customWidth="1"/>
    <col min="10" max="10" width="1.8984375" style="68" customWidth="1"/>
    <col min="11" max="12" width="2.09765625" style="68" customWidth="1"/>
    <col min="13" max="13" width="2.3984375" style="68" customWidth="1"/>
    <col min="14" max="15" width="2.09765625" style="68" customWidth="1"/>
    <col min="16" max="16" width="2.69921875" style="68" customWidth="1"/>
    <col min="17" max="19" width="2.09765625" style="68" customWidth="1"/>
    <col min="20" max="20" width="1.3984375" style="68" customWidth="1"/>
    <col min="21" max="30" width="2.09765625" style="68" customWidth="1"/>
    <col min="31" max="31" width="2.5" style="68" customWidth="1"/>
    <col min="32" max="32" width="2.69921875" style="68" customWidth="1"/>
    <col min="33" max="38" width="2.09765625" style="68" customWidth="1"/>
    <col min="39" max="39" width="2.69921875" style="68" customWidth="1"/>
    <col min="40" max="40" width="2.5" style="68" customWidth="1"/>
    <col min="41" max="42" width="2.09765625" style="68" customWidth="1"/>
    <col min="43" max="43" width="1.59765625" style="68" customWidth="1"/>
    <col min="44" max="44" width="2" style="68" customWidth="1"/>
    <col min="45" max="48" width="2.59765625" style="68" customWidth="1"/>
    <col min="49" max="62" width="2.8984375" style="68" customWidth="1"/>
    <col min="63" max="72" width="2.19921875" style="68" customWidth="1"/>
    <col min="73" max="73" width="3.09765625" style="68" customWidth="1"/>
    <col min="74" max="75" width="2.19921875" style="68" customWidth="1"/>
    <col min="76" max="76" width="3" style="68" customWidth="1"/>
    <col min="77" max="78" width="2.19921875" style="68" customWidth="1"/>
    <col min="79" max="81" width="2.09765625" style="68" customWidth="1"/>
    <col min="82" max="82" width="2" style="68" customWidth="1"/>
    <col min="83" max="85" width="2.3984375" style="68" customWidth="1"/>
    <col min="86" max="86" width="3.09765625" style="68" customWidth="1"/>
    <col min="87" max="92" width="2.3984375" style="68" customWidth="1"/>
    <col min="93" max="102" width="1.59765625" style="68" customWidth="1"/>
    <col min="103" max="16384" width="9" style="68"/>
  </cols>
  <sheetData>
    <row r="1" spans="1:88" ht="18" customHeight="1">
      <c r="B1" s="69" t="s">
        <v>2119</v>
      </c>
      <c r="M1" s="70"/>
      <c r="N1" s="1117" t="s">
        <v>2324</v>
      </c>
      <c r="O1" s="1117"/>
      <c r="P1" s="1117"/>
      <c r="Q1" s="1117"/>
      <c r="R1" s="1117"/>
      <c r="S1" s="1117"/>
      <c r="T1" s="1117"/>
      <c r="U1" s="1117"/>
      <c r="V1" s="1117"/>
      <c r="W1" s="1117"/>
      <c r="X1" s="1117"/>
      <c r="Y1" s="1117"/>
      <c r="Z1" s="1117"/>
      <c r="AA1" s="1117"/>
      <c r="AB1" s="1117"/>
      <c r="AC1" s="1117"/>
      <c r="AD1" s="1117"/>
      <c r="AE1" s="1117"/>
      <c r="AF1" s="979" t="s">
        <v>25</v>
      </c>
      <c r="AG1" s="979"/>
      <c r="AH1" s="979"/>
      <c r="AI1" s="980" t="str">
        <f>IF(G5="","",G5)</f>
        <v/>
      </c>
      <c r="AJ1" s="980"/>
      <c r="AK1" s="980"/>
      <c r="AL1" s="980"/>
      <c r="AM1" s="980"/>
      <c r="AN1" s="980"/>
      <c r="AO1" s="980"/>
      <c r="AP1" s="980"/>
      <c r="AS1" s="1147" t="str">
        <f>B9&amp;G9&amp;L9</f>
        <v/>
      </c>
      <c r="AT1" s="1148"/>
      <c r="AU1" s="1148"/>
      <c r="AV1" s="1148"/>
      <c r="AW1" s="1148"/>
      <c r="AX1" s="1148"/>
      <c r="AY1" s="1148"/>
      <c r="AZ1" s="1148"/>
      <c r="BA1" s="1148"/>
      <c r="BB1" s="1148"/>
      <c r="BC1" s="1148"/>
      <c r="BD1" s="1148"/>
      <c r="BE1" s="1149"/>
      <c r="BF1" s="1146" t="str">
        <f>IFERROR(VLOOKUP(Y5,【参考】数式用!$AH$2:$AI$34,2,FALSE),"")</f>
        <v/>
      </c>
      <c r="BG1" s="1146"/>
      <c r="BH1" s="1146"/>
      <c r="BI1" s="1146"/>
      <c r="BJ1" s="1146"/>
      <c r="BK1" s="1146"/>
      <c r="BL1" s="1146"/>
      <c r="BM1" s="1146"/>
      <c r="BN1" s="1146"/>
      <c r="BO1" s="1146"/>
      <c r="BP1" s="1146"/>
      <c r="CE1" s="71" t="s">
        <v>2189</v>
      </c>
    </row>
    <row r="2" spans="1:88" s="72" customFormat="1" ht="19.5" customHeight="1" thickBot="1">
      <c r="C2" s="70"/>
      <c r="D2" s="70"/>
      <c r="E2" s="70"/>
      <c r="F2" s="70"/>
      <c r="G2" s="70"/>
      <c r="H2" s="70"/>
      <c r="I2" s="70"/>
      <c r="J2" s="70"/>
      <c r="K2" s="70"/>
      <c r="L2" s="70"/>
      <c r="M2" s="70"/>
      <c r="N2" s="1117"/>
      <c r="O2" s="1117"/>
      <c r="P2" s="1117"/>
      <c r="Q2" s="1117"/>
      <c r="R2" s="1117"/>
      <c r="S2" s="1117"/>
      <c r="T2" s="1117"/>
      <c r="U2" s="1117"/>
      <c r="V2" s="1117"/>
      <c r="W2" s="1117"/>
      <c r="X2" s="1117"/>
      <c r="Y2" s="1117"/>
      <c r="Z2" s="1117"/>
      <c r="AA2" s="1117"/>
      <c r="AB2" s="1117"/>
      <c r="AC2" s="1117"/>
      <c r="AD2" s="1117"/>
      <c r="AE2" s="1117"/>
      <c r="AF2" s="70"/>
      <c r="AG2" s="70"/>
      <c r="AH2" s="70"/>
      <c r="AI2" s="70"/>
      <c r="AJ2" s="70"/>
      <c r="AK2" s="70"/>
      <c r="AL2" s="70"/>
      <c r="AM2" s="70"/>
      <c r="AN2" s="70"/>
      <c r="AO2" s="70"/>
      <c r="AP2" s="70"/>
      <c r="AQ2" s="73"/>
      <c r="AR2" s="73"/>
      <c r="CE2" s="971" t="s">
        <v>2192</v>
      </c>
      <c r="CF2" s="971"/>
      <c r="CG2" s="971"/>
      <c r="CH2" s="971"/>
      <c r="CI2" s="952" t="str">
        <f>IF(AI1&lt;&gt;"",1,"")</f>
        <v/>
      </c>
      <c r="CJ2" s="953"/>
    </row>
    <row r="3" spans="1:88" ht="15.75" customHeight="1">
      <c r="B3" s="74" t="s">
        <v>2021</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2137</v>
      </c>
      <c r="AU3" s="78"/>
      <c r="AV3" s="78"/>
      <c r="AW3" s="78"/>
      <c r="AX3" s="78"/>
      <c r="AY3" s="78"/>
      <c r="AZ3" s="78"/>
      <c r="BA3" s="79"/>
      <c r="CE3" s="971" t="s">
        <v>2186</v>
      </c>
      <c r="CF3" s="971"/>
      <c r="CG3" s="971"/>
      <c r="CH3" s="971"/>
      <c r="CI3" s="957" t="str">
        <f>IF(AND(L9="ベア加算",Q49="ベア加算"),1,"")</f>
        <v/>
      </c>
      <c r="CJ3" s="958"/>
    </row>
    <row r="4" spans="1:88" ht="28.5" customHeight="1">
      <c r="B4" s="1072" t="s">
        <v>2237</v>
      </c>
      <c r="C4" s="1072"/>
      <c r="D4" s="1072"/>
      <c r="E4" s="1072"/>
      <c r="F4" s="1072"/>
      <c r="G4" s="1073" t="s">
        <v>0</v>
      </c>
      <c r="H4" s="1073"/>
      <c r="I4" s="1073"/>
      <c r="J4" s="1074" t="s">
        <v>1</v>
      </c>
      <c r="K4" s="1075"/>
      <c r="L4" s="1075"/>
      <c r="M4" s="1075"/>
      <c r="N4" s="1075"/>
      <c r="O4" s="1076"/>
      <c r="P4" s="1163" t="s">
        <v>2</v>
      </c>
      <c r="Q4" s="1164"/>
      <c r="R4" s="1164"/>
      <c r="S4" s="1164"/>
      <c r="T4" s="1164"/>
      <c r="U4" s="1164"/>
      <c r="V4" s="1164"/>
      <c r="W4" s="1164"/>
      <c r="X4" s="1165"/>
      <c r="Y4" s="1074" t="s">
        <v>3</v>
      </c>
      <c r="Z4" s="1075"/>
      <c r="AA4" s="1075"/>
      <c r="AB4" s="1075"/>
      <c r="AC4" s="1075"/>
      <c r="AD4" s="1076"/>
      <c r="AE4" s="1120" t="s">
        <v>2317</v>
      </c>
      <c r="AF4" s="1121"/>
      <c r="AG4" s="1121"/>
      <c r="AH4" s="1122"/>
      <c r="AI4" s="1120" t="s">
        <v>2318</v>
      </c>
      <c r="AJ4" s="1121"/>
      <c r="AK4" s="1121"/>
      <c r="AL4" s="1122"/>
      <c r="AM4" s="1120" t="s">
        <v>2319</v>
      </c>
      <c r="AN4" s="1121"/>
      <c r="AO4" s="1121"/>
      <c r="AP4" s="1122"/>
      <c r="AS4" s="80"/>
      <c r="AT4" s="1151" t="s">
        <v>2095</v>
      </c>
      <c r="AU4" s="1151" t="s">
        <v>2055</v>
      </c>
      <c r="AV4" s="1151" t="s">
        <v>2056</v>
      </c>
      <c r="AW4" s="1151" t="s">
        <v>2057</v>
      </c>
      <c r="AX4" s="1151" t="s">
        <v>2058</v>
      </c>
      <c r="AY4" s="1151" t="s">
        <v>2059</v>
      </c>
      <c r="AZ4" s="1151" t="s">
        <v>2094</v>
      </c>
      <c r="BA4" s="81"/>
      <c r="CE4" s="971" t="s">
        <v>2191</v>
      </c>
      <c r="CF4" s="971"/>
      <c r="CG4" s="971"/>
      <c r="CH4" s="971"/>
      <c r="CI4" s="959" t="str">
        <f>IF(OR(OR(G49="処遇加算Ⅰ",G49="処遇加算Ⅱ"),OR(AS48="処遇加算Ⅰ",AS48="処遇加算Ⅱ")),1,"")</f>
        <v/>
      </c>
      <c r="CJ4" s="960"/>
    </row>
    <row r="5" spans="1:88" ht="33" customHeight="1">
      <c r="B5" s="1066"/>
      <c r="C5" s="1066"/>
      <c r="D5" s="1066"/>
      <c r="E5" s="1066"/>
      <c r="F5" s="1066"/>
      <c r="G5" s="1067"/>
      <c r="H5" s="1067"/>
      <c r="I5" s="1067"/>
      <c r="J5" s="1068"/>
      <c r="K5" s="1068"/>
      <c r="L5" s="1068"/>
      <c r="M5" s="1069"/>
      <c r="N5" s="1069"/>
      <c r="O5" s="1069"/>
      <c r="P5" s="1178"/>
      <c r="Q5" s="1179"/>
      <c r="R5" s="1179"/>
      <c r="S5" s="1179"/>
      <c r="T5" s="1179"/>
      <c r="U5" s="1179"/>
      <c r="V5" s="1179"/>
      <c r="W5" s="1179"/>
      <c r="X5" s="1180"/>
      <c r="Y5" s="1123"/>
      <c r="Z5" s="1123"/>
      <c r="AA5" s="1123"/>
      <c r="AB5" s="1123"/>
      <c r="AC5" s="1123"/>
      <c r="AD5" s="1123"/>
      <c r="AE5" s="1166"/>
      <c r="AF5" s="1167"/>
      <c r="AG5" s="1167"/>
      <c r="AH5" s="1168"/>
      <c r="AI5" s="1166"/>
      <c r="AJ5" s="1167"/>
      <c r="AK5" s="1167"/>
      <c r="AL5" s="1168"/>
      <c r="AM5" s="1169">
        <f>AE5-AI5</f>
        <v>0</v>
      </c>
      <c r="AN5" s="1170"/>
      <c r="AO5" s="1170"/>
      <c r="AP5" s="1171"/>
      <c r="AS5" s="80"/>
      <c r="AT5" s="1152"/>
      <c r="AU5" s="1152"/>
      <c r="AV5" s="1152"/>
      <c r="AW5" s="1152"/>
      <c r="AX5" s="1152"/>
      <c r="AY5" s="1152"/>
      <c r="AZ5" s="1152"/>
      <c r="BA5" s="81"/>
      <c r="CE5" s="971" t="s">
        <v>2185</v>
      </c>
      <c r="CF5" s="971"/>
      <c r="CG5" s="971"/>
      <c r="CH5" s="971"/>
      <c r="CI5" s="959" t="str">
        <f>IF(OR(G49="処遇加算Ⅰ",AS48="処遇加算Ⅰ"),1,"")</f>
        <v/>
      </c>
      <c r="CJ5" s="960"/>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1152"/>
      <c r="AU6" s="1152"/>
      <c r="AV6" s="1152"/>
      <c r="AW6" s="1152"/>
      <c r="AX6" s="1152"/>
      <c r="AY6" s="1152"/>
      <c r="AZ6" s="1152"/>
      <c r="BA6" s="81"/>
      <c r="CE6" s="971" t="s">
        <v>2188</v>
      </c>
      <c r="CF6" s="971"/>
      <c r="CG6" s="971"/>
      <c r="CH6" s="971"/>
      <c r="CI6" s="959" t="str">
        <f>IF(OR(AH61=1,AP61=1),1,"")</f>
        <v/>
      </c>
      <c r="CJ6" s="960"/>
    </row>
    <row r="7" spans="1:88" ht="15" customHeight="1">
      <c r="B7" s="87" t="s">
        <v>2061</v>
      </c>
      <c r="C7" s="75"/>
      <c r="D7" s="75"/>
      <c r="E7" s="75"/>
      <c r="F7" s="75"/>
      <c r="G7" s="75"/>
      <c r="H7" s="75"/>
      <c r="I7" s="75"/>
      <c r="J7" s="75"/>
      <c r="K7" s="75"/>
      <c r="L7" s="75"/>
      <c r="M7" s="75"/>
      <c r="N7" s="75"/>
      <c r="O7" s="75"/>
      <c r="P7" s="75"/>
      <c r="Q7" s="75"/>
      <c r="R7" s="75"/>
      <c r="S7" s="75"/>
      <c r="T7" s="75"/>
      <c r="U7" s="75"/>
      <c r="V7" s="88" t="s">
        <v>2099</v>
      </c>
      <c r="W7" s="75"/>
      <c r="X7" s="75"/>
      <c r="Y7" s="75"/>
      <c r="Z7" s="75"/>
      <c r="AA7" s="75"/>
      <c r="AB7" s="75"/>
      <c r="AC7" s="75"/>
      <c r="AD7" s="75"/>
      <c r="AE7" s="75"/>
      <c r="AF7" s="75"/>
      <c r="AG7" s="75"/>
      <c r="AH7" s="75"/>
      <c r="AI7" s="75"/>
      <c r="AJ7" s="75"/>
      <c r="AK7" s="75"/>
      <c r="AL7" s="75"/>
      <c r="AM7" s="75"/>
      <c r="AN7" s="75"/>
      <c r="AO7" s="75"/>
      <c r="AP7" s="75"/>
      <c r="AS7" s="80"/>
      <c r="AT7" s="1153"/>
      <c r="AU7" s="1153"/>
      <c r="AV7" s="1153"/>
      <c r="AW7" s="1153"/>
      <c r="AX7" s="1153"/>
      <c r="AY7" s="1153"/>
      <c r="AZ7" s="1153"/>
      <c r="BA7" s="81"/>
      <c r="CE7" s="972" t="s">
        <v>2187</v>
      </c>
      <c r="CF7" s="972"/>
      <c r="CG7" s="972"/>
      <c r="CH7" s="972"/>
      <c r="CI7" s="959" t="str">
        <f>IF(AND(AH62=1,AD41=""),1,"")</f>
        <v/>
      </c>
      <c r="CJ7" s="960"/>
    </row>
    <row r="8" spans="1:88" ht="17.25" customHeight="1" thickBot="1">
      <c r="B8" s="1015" t="s">
        <v>2145</v>
      </c>
      <c r="C8" s="1016"/>
      <c r="D8" s="1016"/>
      <c r="E8" s="1016"/>
      <c r="F8" s="1016"/>
      <c r="G8" s="1016"/>
      <c r="H8" s="1016"/>
      <c r="I8" s="1016"/>
      <c r="J8" s="1016"/>
      <c r="K8" s="1016"/>
      <c r="L8" s="1016"/>
      <c r="M8" s="1016"/>
      <c r="N8" s="1016"/>
      <c r="O8" s="1016"/>
      <c r="P8" s="1016"/>
      <c r="Q8" s="1016"/>
      <c r="R8" s="1016"/>
      <c r="S8" s="1017"/>
      <c r="T8" s="1008" t="s">
        <v>12</v>
      </c>
      <c r="U8" s="1009"/>
      <c r="V8" s="1172" t="str">
        <f>IFERROR(IF(VLOOKUP(AS1,【参考】数式用2!E6:L23,3,FALSE)="","",VLOOKUP(AS1,【参考】数式用2!E6:L23,3,FALSE)),"")</f>
        <v/>
      </c>
      <c r="W8" s="1173"/>
      <c r="X8" s="1173"/>
      <c r="Y8" s="1173"/>
      <c r="Z8" s="1174"/>
      <c r="AA8" s="1154" t="str">
        <f>IFERROR(VLOOKUP(AS1,【参考】数式用2!E6:L23,4,FALSE),"")</f>
        <v/>
      </c>
      <c r="AB8" s="1154"/>
      <c r="AC8" s="1154"/>
      <c r="AD8" s="1154"/>
      <c r="AE8" s="1154"/>
      <c r="AF8" s="1154"/>
      <c r="AG8" s="1154"/>
      <c r="AH8" s="1154"/>
      <c r="AI8" s="1154"/>
      <c r="AJ8" s="1154"/>
      <c r="AK8" s="1154"/>
      <c r="AL8" s="1154"/>
      <c r="AM8" s="1154"/>
      <c r="AN8" s="1154"/>
      <c r="AO8" s="1154"/>
      <c r="AP8" s="1155"/>
      <c r="AS8" s="80"/>
      <c r="AT8" s="955" t="str">
        <f>IF(L9="ベア加算","",IF(OR(V8="新加算Ⅰ",V8="新加算Ⅱ",V8="新加算Ⅲ",V8="新加算Ⅳ"),"○",""))</f>
        <v/>
      </c>
      <c r="AU8" s="95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5" t="str">
        <f>IF(OR(V8="新加算Ⅰ",V8="新加算Ⅱ",V8="新加算Ⅲ",V8="新加算Ⅴ(１)",V8="新加算Ⅴ(３)",V8="新加算Ⅴ(８)"),"○","")</f>
        <v/>
      </c>
      <c r="AX8" s="955" t="str">
        <f>IF(OR(V8="新加算Ⅰ",V8="新加算Ⅱ",V8="新加算Ⅴ(１)",V8="新加算Ⅴ(２)",V8="新加算Ⅴ(３)",V8="新加算Ⅴ(４)",V8="新加算Ⅴ(５)",V8="新加算Ⅴ(６)",V8="新加算Ⅴ(７)",V8="新加算Ⅴ(９)",V8="新加算Ⅴ(10)",V8="新加算Ⅴ(12)"),"○","")</f>
        <v/>
      </c>
      <c r="AY8" s="955" t="str">
        <f>IF(OR(V8="新加算Ⅰ",V8="新加算Ⅴ(１)",V8="新加算Ⅴ(２)",V8="新加算Ⅴ(５)",V8="新加算Ⅴ(７)",V8="新加算Ⅴ(10)"),"○","")</f>
        <v/>
      </c>
      <c r="AZ8" s="955" t="str">
        <f>IF(OR(V8="新加算Ⅰ",V8="新加算Ⅱ",V8="新加算Ⅴ(１)",V8="新加算Ⅴ(２)",V8="新加算Ⅴ(３)",V8="新加算Ⅴ(４)",V8="新加算Ⅴ(５)",V8="新加算Ⅴ(６)",V8="新加算Ⅴ(７)",V8="新加算Ⅴ(９)",V8="新加算Ⅴ(10)",V8="新加算Ⅴ(12)"),"○","")</f>
        <v/>
      </c>
      <c r="BA8" s="81"/>
      <c r="CE8" s="972" t="s">
        <v>2187</v>
      </c>
      <c r="CF8" s="972"/>
      <c r="CG8" s="972"/>
      <c r="CH8" s="972"/>
      <c r="CI8" s="959" t="str">
        <f>IF(AND(AP62=1,AL41=""),1,"")</f>
        <v/>
      </c>
      <c r="CJ8" s="960"/>
    </row>
    <row r="9" spans="1:88" ht="26.25" customHeight="1">
      <c r="B9" s="1080"/>
      <c r="C9" s="1081"/>
      <c r="D9" s="1081"/>
      <c r="E9" s="1081"/>
      <c r="F9" s="1082"/>
      <c r="G9" s="1083"/>
      <c r="H9" s="1084"/>
      <c r="I9" s="1084"/>
      <c r="J9" s="1084"/>
      <c r="K9" s="1085"/>
      <c r="L9" s="1086"/>
      <c r="M9" s="1087"/>
      <c r="N9" s="1087"/>
      <c r="O9" s="1087"/>
      <c r="P9" s="1088"/>
      <c r="Q9" s="1070" t="s">
        <v>2051</v>
      </c>
      <c r="R9" s="1071"/>
      <c r="S9" s="1071"/>
      <c r="T9" s="1008"/>
      <c r="U9" s="1009"/>
      <c r="V9" s="1175" t="str">
        <f>IFERROR(VLOOKUP(Y5,【参考】数式用!$A$5:$AB$37,MATCH(V8,【参考】数式用!$B$4:$AB$4,0)+1,FALSE),"")</f>
        <v/>
      </c>
      <c r="W9" s="1176"/>
      <c r="X9" s="1176"/>
      <c r="Y9" s="1176"/>
      <c r="Z9" s="1177"/>
      <c r="AA9" s="1156"/>
      <c r="AB9" s="1156"/>
      <c r="AC9" s="1156"/>
      <c r="AD9" s="1156"/>
      <c r="AE9" s="1156"/>
      <c r="AF9" s="1156"/>
      <c r="AG9" s="1156"/>
      <c r="AH9" s="1156"/>
      <c r="AI9" s="1156"/>
      <c r="AJ9" s="1156"/>
      <c r="AK9" s="1156"/>
      <c r="AL9" s="1156"/>
      <c r="AM9" s="1156"/>
      <c r="AN9" s="1156"/>
      <c r="AO9" s="1156"/>
      <c r="AP9" s="1157"/>
      <c r="AS9" s="80"/>
      <c r="AT9" s="956"/>
      <c r="AU9" s="956"/>
      <c r="AV9" s="956"/>
      <c r="AW9" s="956"/>
      <c r="AX9" s="956"/>
      <c r="AY9" s="956"/>
      <c r="AZ9" s="956"/>
      <c r="BA9" s="81"/>
      <c r="CE9" s="971" t="s">
        <v>2187</v>
      </c>
      <c r="CF9" s="971"/>
      <c r="CG9" s="971"/>
      <c r="CH9" s="971"/>
      <c r="CI9" s="959" t="str">
        <f>IF(OR(AH62=1,AP62=1),1,"")</f>
        <v/>
      </c>
      <c r="CJ9" s="960"/>
    </row>
    <row r="10" spans="1:88" ht="11.25" customHeight="1">
      <c r="B10" s="1089" t="str">
        <f>IFERROR(VLOOKUP(Y5,【参考】数式用!$A$5:$J$37,MATCH(B9,【参考】数式用!$B$4:$J$4,0)+1,0),"")</f>
        <v/>
      </c>
      <c r="C10" s="1090"/>
      <c r="D10" s="1090"/>
      <c r="E10" s="1090"/>
      <c r="F10" s="1091"/>
      <c r="G10" s="1089" t="str">
        <f>IFERROR(VLOOKUP(Y5,【参考】数式用!$A$5:$J$37,MATCH(G9,【参考】数式用!$B$4:$J$4,0)+1,0),"")</f>
        <v/>
      </c>
      <c r="H10" s="1090"/>
      <c r="I10" s="1090"/>
      <c r="J10" s="1090"/>
      <c r="K10" s="1091"/>
      <c r="L10" s="1095" t="str">
        <f>IFERROR(VLOOKUP(Y5,【参考】数式用!$A$5:$J$37,MATCH(L9,【参考】数式用!$B$4:$J$4,0)+1,0),"")</f>
        <v/>
      </c>
      <c r="M10" s="1096"/>
      <c r="N10" s="1096"/>
      <c r="O10" s="1096"/>
      <c r="P10" s="1097"/>
      <c r="Q10" s="1003">
        <f>SUM(B10,G10,L10)</f>
        <v>0</v>
      </c>
      <c r="R10" s="1004"/>
      <c r="S10" s="1004"/>
      <c r="T10" s="89"/>
      <c r="U10" s="89"/>
      <c r="V10" s="90" t="s">
        <v>2100</v>
      </c>
      <c r="W10" s="91"/>
      <c r="X10" s="91"/>
      <c r="Y10" s="91"/>
      <c r="Z10" s="91"/>
      <c r="AA10" s="92"/>
      <c r="AB10" s="92"/>
      <c r="AC10" s="92"/>
      <c r="AD10" s="92"/>
      <c r="AE10" s="92"/>
      <c r="AF10" s="92"/>
      <c r="AG10" s="92"/>
      <c r="AH10" s="92"/>
      <c r="AI10" s="92"/>
      <c r="AJ10" s="92"/>
      <c r="AK10" s="92"/>
      <c r="AL10" s="92"/>
      <c r="AM10" s="92"/>
      <c r="AN10" s="92"/>
      <c r="AO10" s="92"/>
      <c r="AP10" s="93"/>
      <c r="AS10" s="80"/>
      <c r="BA10" s="81"/>
      <c r="CE10" s="971" t="s">
        <v>2190</v>
      </c>
      <c r="CF10" s="971"/>
      <c r="CG10" s="971"/>
      <c r="CH10" s="971"/>
      <c r="CI10" s="959">
        <f>IF(OR(AH63=1,AP63=1),1,0)</f>
        <v>0</v>
      </c>
      <c r="CJ10" s="960"/>
    </row>
    <row r="11" spans="1:88" s="91" customFormat="1" ht="20.25" customHeight="1" thickBot="1">
      <c r="B11" s="1092"/>
      <c r="C11" s="1093"/>
      <c r="D11" s="1093"/>
      <c r="E11" s="1093"/>
      <c r="F11" s="1094"/>
      <c r="G11" s="1092"/>
      <c r="H11" s="1093"/>
      <c r="I11" s="1093"/>
      <c r="J11" s="1093"/>
      <c r="K11" s="1094"/>
      <c r="L11" s="1098"/>
      <c r="M11" s="1099"/>
      <c r="N11" s="1099"/>
      <c r="O11" s="1099"/>
      <c r="P11" s="1100"/>
      <c r="Q11" s="1003"/>
      <c r="R11" s="1004"/>
      <c r="S11" s="1004"/>
      <c r="T11" s="1010"/>
      <c r="U11" s="1009"/>
      <c r="V11" s="1065" t="str">
        <f>IFERROR(IF(VLOOKUP(AS1,【参考】数式用2!E6:L23,5,FALSE)="","",VLOOKUP(AS1,【参考】数式用2!E6:L23,5,FALSE)),"")</f>
        <v/>
      </c>
      <c r="W11" s="1065"/>
      <c r="X11" s="1065"/>
      <c r="Y11" s="1065"/>
      <c r="Z11" s="1065"/>
      <c r="AA11" s="1154" t="str">
        <f>IFERROR(VLOOKUP(AS1,【参考】数式用2!E6:L23,6,FALSE),"")</f>
        <v/>
      </c>
      <c r="AB11" s="1154"/>
      <c r="AC11" s="1154"/>
      <c r="AD11" s="1154"/>
      <c r="AE11" s="1154"/>
      <c r="AF11" s="1154"/>
      <c r="AG11" s="1154"/>
      <c r="AH11" s="1154"/>
      <c r="AI11" s="1154"/>
      <c r="AJ11" s="1154"/>
      <c r="AK11" s="1154"/>
      <c r="AL11" s="1154"/>
      <c r="AM11" s="1154"/>
      <c r="AN11" s="1154"/>
      <c r="AO11" s="1154"/>
      <c r="AP11" s="1155"/>
      <c r="AS11" s="94"/>
      <c r="AT11" s="955" t="str">
        <f>IF(L9="ベア加算","",IF(OR(V11="新加算Ⅰ",V11="新加算Ⅱ",V11="新加算Ⅲ",V11="新加算Ⅳ"),"○",""))</f>
        <v/>
      </c>
      <c r="AU11" s="95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5" t="str">
        <f>IF(OR(V11="新加算Ⅰ",V11="新加算Ⅱ",V11="新加算Ⅲ",V11="新加算Ⅴ(１)",V11="新加算Ⅴ(３)",V11="新加算Ⅴ(８)"),"○","")</f>
        <v/>
      </c>
      <c r="AX11" s="955" t="str">
        <f>IF(OR(V11="新加算Ⅰ",V11="新加算Ⅱ",V11="新加算Ⅴ(１)",V11="新加算Ⅴ(２)",V11="新加算Ⅴ(３)",V11="新加算Ⅴ(４)",V11="新加算Ⅴ(５)",V11="新加算Ⅴ(６)",V11="新加算Ⅴ(７)",V11="新加算Ⅴ(９)",V11="新加算Ⅴ(10)",V11="新加算Ⅴ(12)"),"○","")</f>
        <v/>
      </c>
      <c r="AY11" s="955" t="str">
        <f>IF(OR(V11="新加算Ⅰ",V11="新加算Ⅴ(１)",V11="新加算Ⅴ(２)",V11="新加算Ⅴ(５)",V11="新加算Ⅴ(７)",V11="新加算Ⅴ(10)"),"○","")</f>
        <v/>
      </c>
      <c r="AZ11" s="955" t="str">
        <f>IF(OR(V11="新加算Ⅰ",V11="新加算Ⅱ",V11="新加算Ⅴ(１)",V11="新加算Ⅴ(２)",V11="新加算Ⅴ(３)",V11="新加算Ⅴ(４)",V11="新加算Ⅴ(５)",V11="新加算Ⅴ(６)",V11="新加算Ⅴ(７)",V11="新加算Ⅴ(９)",V11="新加算Ⅴ(10)",V11="新加算Ⅴ(12)"),"○","")</f>
        <v/>
      </c>
      <c r="BA11" s="95"/>
    </row>
    <row r="12" spans="1:88" ht="25.5" customHeight="1" thickBot="1">
      <c r="A12" s="75"/>
      <c r="B12" s="113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5"/>
      <c r="D12" s="1135"/>
      <c r="E12" s="1135"/>
      <c r="F12" s="1135"/>
      <c r="G12" s="1135"/>
      <c r="H12" s="1135"/>
      <c r="I12" s="1135"/>
      <c r="J12" s="1135"/>
      <c r="K12" s="1135"/>
      <c r="L12" s="1135"/>
      <c r="M12" s="1135"/>
      <c r="N12" s="1135"/>
      <c r="O12" s="1135"/>
      <c r="P12" s="1135"/>
      <c r="Q12" s="1135"/>
      <c r="R12" s="1135"/>
      <c r="S12" s="1135"/>
      <c r="T12" s="1010"/>
      <c r="U12" s="1009"/>
      <c r="V12" s="1119" t="str">
        <f>IFERROR(VLOOKUP(Y5,【参考】数式用!$A$5:$AB$37,MATCH(V11,【参考】数式用!$B$4:$AB$4,0)+1,FALSE),"")</f>
        <v/>
      </c>
      <c r="W12" s="1119"/>
      <c r="X12" s="1119"/>
      <c r="Y12" s="1119"/>
      <c r="Z12" s="1119"/>
      <c r="AA12" s="1156"/>
      <c r="AB12" s="1156"/>
      <c r="AC12" s="1156"/>
      <c r="AD12" s="1156"/>
      <c r="AE12" s="1156"/>
      <c r="AF12" s="1156"/>
      <c r="AG12" s="1156"/>
      <c r="AH12" s="1156"/>
      <c r="AI12" s="1156"/>
      <c r="AJ12" s="1156"/>
      <c r="AK12" s="1156"/>
      <c r="AL12" s="1156"/>
      <c r="AM12" s="1156"/>
      <c r="AN12" s="1156"/>
      <c r="AO12" s="1156"/>
      <c r="AP12" s="1157"/>
      <c r="AS12" s="80"/>
      <c r="AT12" s="956"/>
      <c r="AU12" s="956"/>
      <c r="AV12" s="956"/>
      <c r="AW12" s="956"/>
      <c r="AX12" s="956"/>
      <c r="AY12" s="956"/>
      <c r="AZ12" s="956"/>
      <c r="BA12" s="81"/>
    </row>
    <row r="13" spans="1:88" ht="12" customHeight="1">
      <c r="A13" s="75"/>
      <c r="B13" s="1110" t="s">
        <v>2115</v>
      </c>
      <c r="C13" s="1111"/>
      <c r="D13" s="1111"/>
      <c r="E13" s="1111"/>
      <c r="F13" s="1111"/>
      <c r="G13" s="1111"/>
      <c r="H13" s="1111"/>
      <c r="I13" s="1111"/>
      <c r="J13" s="1111"/>
      <c r="K13" s="1111"/>
      <c r="L13" s="1111"/>
      <c r="M13" s="1111"/>
      <c r="N13" s="1111"/>
      <c r="O13" s="1111"/>
      <c r="P13" s="1111"/>
      <c r="Q13" s="1111"/>
      <c r="R13" s="1111"/>
      <c r="S13" s="1112"/>
      <c r="V13" s="90" t="s">
        <v>2101</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113"/>
      <c r="C14" s="1114"/>
      <c r="D14" s="1114"/>
      <c r="E14" s="1114"/>
      <c r="F14" s="1114"/>
      <c r="G14" s="1114"/>
      <c r="H14" s="1114"/>
      <c r="I14" s="1114"/>
      <c r="J14" s="1114"/>
      <c r="K14" s="1114"/>
      <c r="L14" s="1114"/>
      <c r="M14" s="1114"/>
      <c r="N14" s="1114"/>
      <c r="O14" s="1114"/>
      <c r="P14" s="1114"/>
      <c r="Q14" s="1114"/>
      <c r="R14" s="1114"/>
      <c r="S14" s="1115"/>
      <c r="U14" s="96"/>
      <c r="V14" s="1065" t="str">
        <f>IFERROR(IF(VLOOKUP(AS1,【参考】数式用2!E6:L23,7,FALSE)="","",VLOOKUP(AS1,【参考】数式用2!E6:L23,7,FALSE)),"")</f>
        <v/>
      </c>
      <c r="W14" s="1065"/>
      <c r="X14" s="1065"/>
      <c r="Y14" s="1065"/>
      <c r="Z14" s="1065"/>
      <c r="AA14" s="1158" t="str">
        <f>IFERROR(VLOOKUP(AS1,【参考】数式用2!E6:L23,8,FALSE),"")</f>
        <v/>
      </c>
      <c r="AB14" s="1154"/>
      <c r="AC14" s="1154"/>
      <c r="AD14" s="1154"/>
      <c r="AE14" s="1154"/>
      <c r="AF14" s="1154"/>
      <c r="AG14" s="1154"/>
      <c r="AH14" s="1154"/>
      <c r="AI14" s="1154"/>
      <c r="AJ14" s="1154"/>
      <c r="AK14" s="1154"/>
      <c r="AL14" s="1154"/>
      <c r="AM14" s="1154"/>
      <c r="AN14" s="1154"/>
      <c r="AO14" s="1154"/>
      <c r="AP14" s="1155"/>
      <c r="AS14" s="80"/>
      <c r="AT14" s="955" t="str">
        <f>IF(L9="ベア加算","",IF(OR(V14="新加算Ⅰ",V14="新加算Ⅱ",V14="新加算Ⅲ",V14="新加算Ⅳ"),"○",""))</f>
        <v/>
      </c>
      <c r="AU14" s="95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5" t="str">
        <f>IF(OR(V14="新加算Ⅰ",V14="新加算Ⅱ",V14="新加算Ⅲ",V14="新加算Ⅴ(１)",V14="新加算Ⅴ(３)",V14="新加算Ⅴ(８)"),"○","")</f>
        <v/>
      </c>
      <c r="AX14" s="955" t="str">
        <f>IF(OR(V14="新加算Ⅰ",V14="新加算Ⅱ",V14="新加算Ⅴ(１)",V14="新加算Ⅴ(２)",V14="新加算Ⅴ(３)",V14="新加算Ⅴ(４)",V14="新加算Ⅴ(５)",V14="新加算Ⅴ(６)",V14="新加算Ⅴ(７)",V14="新加算Ⅴ(９)",V14="新加算Ⅴ(10)",V14="新加算Ⅴ(12)"),"○","")</f>
        <v/>
      </c>
      <c r="AY14" s="955" t="str">
        <f>IF(OR(V14="新加算Ⅰ",V14="新加算Ⅴ(１)",V14="新加算Ⅴ(２)",V14="新加算Ⅴ(５)",V14="新加算Ⅴ(７)",V14="新加算Ⅴ(10)"),"○","")</f>
        <v/>
      </c>
      <c r="AZ14" s="955"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101" t="s">
        <v>2109</v>
      </c>
      <c r="C15" s="1102"/>
      <c r="D15" s="51">
        <v>6</v>
      </c>
      <c r="E15" s="97" t="s">
        <v>2110</v>
      </c>
      <c r="F15" s="51">
        <v>4</v>
      </c>
      <c r="G15" s="97" t="s">
        <v>2111</v>
      </c>
      <c r="H15" s="1103" t="s">
        <v>2112</v>
      </c>
      <c r="I15" s="1103"/>
      <c r="J15" s="1116"/>
      <c r="K15" s="51">
        <v>7</v>
      </c>
      <c r="L15" s="97" t="s">
        <v>2110</v>
      </c>
      <c r="M15" s="51">
        <v>3</v>
      </c>
      <c r="N15" s="97" t="s">
        <v>2111</v>
      </c>
      <c r="O15" s="97" t="s">
        <v>2113</v>
      </c>
      <c r="P15" s="98">
        <f>(K15*12+M15)-(D15*12+F15)+1</f>
        <v>12</v>
      </c>
      <c r="Q15" s="1103" t="s">
        <v>2114</v>
      </c>
      <c r="R15" s="1103"/>
      <c r="S15" s="99" t="s">
        <v>69</v>
      </c>
      <c r="U15" s="96"/>
      <c r="V15" s="1104" t="str">
        <f>IFERROR(VLOOKUP(Y5,【参考】数式用!$A$5:$AB$37,MATCH(V14,【参考】数式用!$B$4:$AB$4,0)+1,FALSE),"")</f>
        <v/>
      </c>
      <c r="W15" s="1105"/>
      <c r="X15" s="1105"/>
      <c r="Y15" s="1105"/>
      <c r="Z15" s="1106"/>
      <c r="AA15" s="1062"/>
      <c r="AB15" s="1063"/>
      <c r="AC15" s="1063"/>
      <c r="AD15" s="1063"/>
      <c r="AE15" s="1063"/>
      <c r="AF15" s="1063"/>
      <c r="AG15" s="1063"/>
      <c r="AH15" s="1063"/>
      <c r="AI15" s="1063"/>
      <c r="AJ15" s="1063"/>
      <c r="AK15" s="1063"/>
      <c r="AL15" s="1063"/>
      <c r="AM15" s="1063"/>
      <c r="AN15" s="1063"/>
      <c r="AO15" s="1063"/>
      <c r="AP15" s="1159"/>
      <c r="AS15" s="80"/>
      <c r="AT15" s="961"/>
      <c r="AU15" s="961"/>
      <c r="AV15" s="961"/>
      <c r="AW15" s="961"/>
      <c r="AX15" s="961"/>
      <c r="AY15" s="961"/>
      <c r="AZ15" s="961"/>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107"/>
      <c r="W16" s="1108"/>
      <c r="X16" s="1108"/>
      <c r="Y16" s="1108"/>
      <c r="Z16" s="1109"/>
      <c r="AA16" s="1160"/>
      <c r="AB16" s="1161"/>
      <c r="AC16" s="1161"/>
      <c r="AD16" s="1161"/>
      <c r="AE16" s="1161"/>
      <c r="AF16" s="1161"/>
      <c r="AG16" s="1161"/>
      <c r="AH16" s="1161"/>
      <c r="AI16" s="1161"/>
      <c r="AJ16" s="1161"/>
      <c r="AK16" s="1161"/>
      <c r="AL16" s="1161"/>
      <c r="AM16" s="1161"/>
      <c r="AN16" s="1161"/>
      <c r="AO16" s="1161"/>
      <c r="AP16" s="1162"/>
      <c r="AS16" s="80"/>
      <c r="AT16" s="956"/>
      <c r="AU16" s="956"/>
      <c r="AV16" s="956"/>
      <c r="AW16" s="956"/>
      <c r="AX16" s="956"/>
      <c r="AY16" s="956"/>
      <c r="AZ16" s="956"/>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19" t="s">
        <v>2062</v>
      </c>
      <c r="C18" s="1019"/>
      <c r="D18" s="1019"/>
      <c r="E18" s="1019"/>
      <c r="F18" s="1019"/>
      <c r="G18" s="1019"/>
      <c r="H18" s="1019"/>
      <c r="I18" s="1019"/>
      <c r="J18" s="1019"/>
      <c r="K18" s="1019"/>
      <c r="L18" s="1019"/>
      <c r="M18" s="1019"/>
      <c r="N18" s="1019"/>
      <c r="O18" s="1019"/>
      <c r="P18" s="1019"/>
      <c r="Q18" s="1019"/>
      <c r="R18" s="1019"/>
      <c r="S18" s="1019"/>
      <c r="AI18" s="110"/>
      <c r="AJ18" s="110"/>
      <c r="AK18" s="110"/>
      <c r="AL18" s="110"/>
      <c r="AM18" s="110"/>
      <c r="AN18" s="110"/>
      <c r="AO18" s="110"/>
      <c r="AP18" s="110"/>
      <c r="AQ18" s="110"/>
    </row>
    <row r="19" spans="2:60" ht="6" customHeight="1" thickBot="1">
      <c r="B19" s="1019"/>
      <c r="C19" s="1019"/>
      <c r="D19" s="1019"/>
      <c r="E19" s="1019"/>
      <c r="F19" s="1019"/>
      <c r="G19" s="1019"/>
      <c r="H19" s="1019"/>
      <c r="I19" s="1019"/>
      <c r="J19" s="1019"/>
      <c r="K19" s="1019"/>
      <c r="L19" s="1019"/>
      <c r="M19" s="1019"/>
      <c r="N19" s="1019"/>
      <c r="O19" s="1019"/>
      <c r="P19" s="1019"/>
      <c r="Q19" s="1019"/>
      <c r="R19" s="1019"/>
      <c r="S19" s="1019"/>
      <c r="AI19" s="110"/>
      <c r="AJ19" s="110"/>
      <c r="AK19" s="110"/>
      <c r="AL19" s="110"/>
      <c r="AM19" s="110"/>
      <c r="AN19" s="110"/>
      <c r="AO19" s="110"/>
      <c r="AP19" s="110"/>
      <c r="AQ19" s="110"/>
    </row>
    <row r="20" spans="2:60" ht="12.9" customHeight="1">
      <c r="B20" s="1056"/>
      <c r="C20" s="1056"/>
      <c r="D20" s="1056"/>
      <c r="E20" s="1056"/>
      <c r="F20" s="1056"/>
      <c r="G20" s="1056"/>
      <c r="H20" s="1056"/>
      <c r="I20" s="1056"/>
      <c r="J20" s="1056"/>
      <c r="K20" s="1056"/>
      <c r="L20" s="1056"/>
      <c r="M20" s="1056"/>
      <c r="N20" s="1056"/>
      <c r="O20" s="1056"/>
      <c r="P20" s="1056"/>
      <c r="Q20" s="1056"/>
      <c r="R20" s="1056"/>
      <c r="S20" s="1056"/>
      <c r="T20" s="111"/>
      <c r="U20" s="75"/>
      <c r="V20" s="954" t="s">
        <v>215</v>
      </c>
      <c r="W20" s="954"/>
      <c r="X20" s="954"/>
      <c r="Y20" s="954"/>
      <c r="Z20" s="954"/>
      <c r="AA20" s="88"/>
      <c r="AB20" s="88"/>
      <c r="AC20" s="954" t="str">
        <f>IF(F15=4,"R6.4～R6.5",IF(F15=5,"R6.5",""))</f>
        <v>R6.4～R6.5</v>
      </c>
      <c r="AD20" s="954"/>
      <c r="AE20" s="954"/>
      <c r="AF20" s="954"/>
      <c r="AG20" s="954"/>
      <c r="AH20" s="954"/>
      <c r="AI20" s="88"/>
      <c r="AJ20" s="88"/>
      <c r="AK20" s="954" t="str">
        <f>IF(OR(F15=4,F15=5),"R6.6","R"&amp;D15&amp;"."&amp;F15)&amp;"～R"&amp;K15&amp;"."&amp;M15</f>
        <v>R6.6～R7.3</v>
      </c>
      <c r="AL20" s="954"/>
      <c r="AM20" s="954"/>
      <c r="AN20" s="954"/>
      <c r="AO20" s="954"/>
      <c r="AP20" s="954"/>
      <c r="AS20" s="962" t="str">
        <f>IFERROR(VLOOKUP(AS1,【参考】数式用2!E6:S23,9,FALSE),"")</f>
        <v/>
      </c>
      <c r="AT20" s="963"/>
      <c r="AU20" s="963"/>
      <c r="AV20" s="963"/>
      <c r="AW20" s="963"/>
      <c r="AX20" s="963"/>
      <c r="AY20" s="963"/>
      <c r="AZ20" s="963"/>
      <c r="BA20" s="963"/>
      <c r="BB20" s="963"/>
      <c r="BC20" s="963"/>
      <c r="BD20" s="963"/>
      <c r="BE20" s="963"/>
      <c r="BF20" s="963"/>
      <c r="BG20" s="963"/>
      <c r="BH20" s="964"/>
    </row>
    <row r="21" spans="2:60" ht="17.100000000000001" customHeight="1">
      <c r="B21" s="1043" t="s">
        <v>2121</v>
      </c>
      <c r="C21" s="1044"/>
      <c r="D21" s="1044"/>
      <c r="E21" s="1044"/>
      <c r="F21" s="1045"/>
      <c r="G21" s="1037" t="s">
        <v>216</v>
      </c>
      <c r="H21" s="1038"/>
      <c r="I21" s="1038"/>
      <c r="J21" s="1038"/>
      <c r="K21" s="1038"/>
      <c r="L21" s="1038"/>
      <c r="M21" s="1038"/>
      <c r="N21" s="1038"/>
      <c r="O21" s="1038"/>
      <c r="P21" s="1038"/>
      <c r="Q21" s="1038"/>
      <c r="R21" s="1038"/>
      <c r="S21" s="1038"/>
      <c r="T21" s="1039"/>
      <c r="U21" s="112"/>
      <c r="V21" s="113" t="str">
        <f>IFERROR(IF(L9="ベア加算","✓",""),"")</f>
        <v/>
      </c>
      <c r="W21" s="981" t="s">
        <v>14</v>
      </c>
      <c r="X21" s="981"/>
      <c r="Y21" s="981"/>
      <c r="Z21" s="981"/>
      <c r="AA21" s="1008" t="s">
        <v>12</v>
      </c>
      <c r="AB21" s="1009"/>
      <c r="AC21" s="114"/>
      <c r="AD21" s="1036" t="s">
        <v>14</v>
      </c>
      <c r="AE21" s="1036"/>
      <c r="AF21" s="1036"/>
      <c r="AG21" s="1036"/>
      <c r="AH21" s="1036"/>
      <c r="AI21" s="1008" t="s">
        <v>12</v>
      </c>
      <c r="AJ21" s="1009"/>
      <c r="AK21" s="115"/>
      <c r="AL21" s="1036" t="s">
        <v>14</v>
      </c>
      <c r="AM21" s="1036"/>
      <c r="AN21" s="1036"/>
      <c r="AO21" s="1036"/>
      <c r="AP21" s="1036"/>
      <c r="AS21" s="965"/>
      <c r="AT21" s="966"/>
      <c r="AU21" s="966"/>
      <c r="AV21" s="966"/>
      <c r="AW21" s="966"/>
      <c r="AX21" s="966"/>
      <c r="AY21" s="966"/>
      <c r="AZ21" s="966"/>
      <c r="BA21" s="966"/>
      <c r="BB21" s="966"/>
      <c r="BC21" s="966"/>
      <c r="BD21" s="966"/>
      <c r="BE21" s="966"/>
      <c r="BF21" s="966"/>
      <c r="BG21" s="966"/>
      <c r="BH21" s="967"/>
    </row>
    <row r="22" spans="2:60" ht="17.100000000000001" customHeight="1" thickBot="1">
      <c r="B22" s="1046"/>
      <c r="C22" s="1047"/>
      <c r="D22" s="1047"/>
      <c r="E22" s="1047"/>
      <c r="F22" s="1048"/>
      <c r="G22" s="1040"/>
      <c r="H22" s="1041"/>
      <c r="I22" s="1041"/>
      <c r="J22" s="1041"/>
      <c r="K22" s="1041"/>
      <c r="L22" s="1041"/>
      <c r="M22" s="1041"/>
      <c r="N22" s="1041"/>
      <c r="O22" s="1041"/>
      <c r="P22" s="1041"/>
      <c r="Q22" s="1041"/>
      <c r="R22" s="1041"/>
      <c r="S22" s="1041"/>
      <c r="T22" s="1042"/>
      <c r="U22" s="112"/>
      <c r="V22" s="116" t="str">
        <f>IFERROR(IF(L9="ベア加算なし","✓",""),"")</f>
        <v/>
      </c>
      <c r="W22" s="989" t="s">
        <v>15</v>
      </c>
      <c r="X22" s="981"/>
      <c r="Y22" s="990"/>
      <c r="Z22" s="991"/>
      <c r="AA22" s="1008"/>
      <c r="AB22" s="1009"/>
      <c r="AC22" s="114"/>
      <c r="AD22" s="981" t="s">
        <v>15</v>
      </c>
      <c r="AE22" s="981"/>
      <c r="AF22" s="981"/>
      <c r="AG22" s="981"/>
      <c r="AH22" s="981"/>
      <c r="AI22" s="1008"/>
      <c r="AJ22" s="1009"/>
      <c r="AK22" s="115"/>
      <c r="AL22" s="981" t="s">
        <v>15</v>
      </c>
      <c r="AM22" s="981"/>
      <c r="AN22" s="981"/>
      <c r="AO22" s="981"/>
      <c r="AP22" s="981"/>
      <c r="AS22" s="968"/>
      <c r="AT22" s="969"/>
      <c r="AU22" s="969"/>
      <c r="AV22" s="969"/>
      <c r="AW22" s="969"/>
      <c r="AX22" s="969"/>
      <c r="AY22" s="969"/>
      <c r="AZ22" s="969"/>
      <c r="BA22" s="969"/>
      <c r="BB22" s="969"/>
      <c r="BC22" s="969"/>
      <c r="BD22" s="969"/>
      <c r="BE22" s="969"/>
      <c r="BF22" s="969"/>
      <c r="BG22" s="969"/>
      <c r="BH22" s="970"/>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043" t="s">
        <v>2067</v>
      </c>
      <c r="C24" s="1044"/>
      <c r="D24" s="1044"/>
      <c r="E24" s="1044"/>
      <c r="F24" s="1045"/>
      <c r="G24" s="1037" t="s">
        <v>2320</v>
      </c>
      <c r="H24" s="1038"/>
      <c r="I24" s="1038"/>
      <c r="J24" s="1038"/>
      <c r="K24" s="1038"/>
      <c r="L24" s="1038"/>
      <c r="M24" s="1038"/>
      <c r="N24" s="1038"/>
      <c r="O24" s="1038"/>
      <c r="P24" s="1038"/>
      <c r="Q24" s="1038"/>
      <c r="R24" s="1038"/>
      <c r="S24" s="1038"/>
      <c r="T24" s="1039"/>
      <c r="U24" s="112"/>
      <c r="V24" s="113" t="str">
        <f>IFERROR(IF(OR(B9="処遇加算Ⅰ",B9="処遇加算Ⅱ"),"✓",""),"")</f>
        <v/>
      </c>
      <c r="W24" s="1053" t="s">
        <v>2096</v>
      </c>
      <c r="X24" s="1054"/>
      <c r="Y24" s="1054"/>
      <c r="Z24" s="1055"/>
      <c r="AA24" s="1008" t="s">
        <v>12</v>
      </c>
      <c r="AB24" s="1009"/>
      <c r="AC24" s="114"/>
      <c r="AD24" s="1057" t="s">
        <v>14</v>
      </c>
      <c r="AE24" s="1057"/>
      <c r="AF24" s="1057"/>
      <c r="AG24" s="1057"/>
      <c r="AH24" s="1057"/>
      <c r="AI24" s="1008" t="s">
        <v>12</v>
      </c>
      <c r="AJ24" s="1009"/>
      <c r="AK24" s="114"/>
      <c r="AL24" s="1057" t="s">
        <v>14</v>
      </c>
      <c r="AM24" s="1057"/>
      <c r="AN24" s="1057"/>
      <c r="AO24" s="1057"/>
      <c r="AP24" s="1057"/>
      <c r="AS24" s="96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3"/>
      <c r="AU24" s="963"/>
      <c r="AV24" s="963"/>
      <c r="AW24" s="963"/>
      <c r="AX24" s="963"/>
      <c r="AY24" s="963"/>
      <c r="AZ24" s="963"/>
      <c r="BA24" s="963"/>
      <c r="BB24" s="963"/>
      <c r="BC24" s="963"/>
      <c r="BD24" s="963"/>
      <c r="BE24" s="963"/>
      <c r="BF24" s="963"/>
      <c r="BG24" s="963"/>
      <c r="BH24" s="964"/>
    </row>
    <row r="25" spans="2:60" ht="21">
      <c r="B25" s="1058"/>
      <c r="C25" s="1059"/>
      <c r="D25" s="1059"/>
      <c r="E25" s="1059"/>
      <c r="F25" s="1060"/>
      <c r="G25" s="1062"/>
      <c r="H25" s="1063"/>
      <c r="I25" s="1063"/>
      <c r="J25" s="1063"/>
      <c r="K25" s="1063"/>
      <c r="L25" s="1063"/>
      <c r="M25" s="1063"/>
      <c r="N25" s="1063"/>
      <c r="O25" s="1063"/>
      <c r="P25" s="1063"/>
      <c r="Q25" s="1063"/>
      <c r="R25" s="1063"/>
      <c r="S25" s="1063"/>
      <c r="T25" s="1064"/>
      <c r="U25" s="112"/>
      <c r="V25" s="113" t="str">
        <f>IFERROR(IF(B9="処遇加算Ⅲ","✓",""),"")</f>
        <v/>
      </c>
      <c r="W25" s="1053" t="s">
        <v>19</v>
      </c>
      <c r="X25" s="1054"/>
      <c r="Y25" s="1054"/>
      <c r="Z25" s="1055"/>
      <c r="AA25" s="1008"/>
      <c r="AB25" s="1009"/>
      <c r="AC25" s="114"/>
      <c r="AD25" s="982" t="s">
        <v>17</v>
      </c>
      <c r="AE25" s="982"/>
      <c r="AF25" s="982"/>
      <c r="AG25" s="982"/>
      <c r="AH25" s="982"/>
      <c r="AI25" s="1008"/>
      <c r="AJ25" s="1009"/>
      <c r="AK25" s="115"/>
      <c r="AL25" s="982" t="s">
        <v>17</v>
      </c>
      <c r="AM25" s="982"/>
      <c r="AN25" s="982"/>
      <c r="AO25" s="982"/>
      <c r="AP25" s="982"/>
      <c r="AS25" s="965"/>
      <c r="AT25" s="966"/>
      <c r="AU25" s="966"/>
      <c r="AV25" s="966"/>
      <c r="AW25" s="966"/>
      <c r="AX25" s="966"/>
      <c r="AY25" s="966"/>
      <c r="AZ25" s="966"/>
      <c r="BA25" s="966"/>
      <c r="BB25" s="966"/>
      <c r="BC25" s="966"/>
      <c r="BD25" s="966"/>
      <c r="BE25" s="966"/>
      <c r="BF25" s="966"/>
      <c r="BG25" s="966"/>
      <c r="BH25" s="967"/>
    </row>
    <row r="26" spans="2:60" ht="18" customHeight="1" thickBot="1">
      <c r="B26" s="1046"/>
      <c r="C26" s="1047"/>
      <c r="D26" s="1047"/>
      <c r="E26" s="1047"/>
      <c r="F26" s="1048"/>
      <c r="G26" s="1040"/>
      <c r="H26" s="1041"/>
      <c r="I26" s="1041"/>
      <c r="J26" s="1041"/>
      <c r="K26" s="1041"/>
      <c r="L26" s="1041"/>
      <c r="M26" s="1041"/>
      <c r="N26" s="1041"/>
      <c r="O26" s="1041"/>
      <c r="P26" s="1041"/>
      <c r="Q26" s="1041"/>
      <c r="R26" s="1041"/>
      <c r="S26" s="1041"/>
      <c r="T26" s="1042"/>
      <c r="U26" s="89"/>
      <c r="V26" s="113" t="str">
        <f>IFERROR(IF(B9="処遇加算なし","✓",""),"")</f>
        <v/>
      </c>
      <c r="W26" s="1053" t="s">
        <v>2097</v>
      </c>
      <c r="X26" s="1054"/>
      <c r="Y26" s="1054"/>
      <c r="Z26" s="1055"/>
      <c r="AA26" s="1008"/>
      <c r="AB26" s="1009"/>
      <c r="AC26" s="114"/>
      <c r="AD26" s="1057" t="s">
        <v>15</v>
      </c>
      <c r="AE26" s="1057"/>
      <c r="AF26" s="1057"/>
      <c r="AG26" s="1057"/>
      <c r="AH26" s="1057"/>
      <c r="AI26" s="1008"/>
      <c r="AJ26" s="1009"/>
      <c r="AK26" s="115"/>
      <c r="AL26" s="1057" t="s">
        <v>15</v>
      </c>
      <c r="AM26" s="1057"/>
      <c r="AN26" s="1057"/>
      <c r="AO26" s="1057"/>
      <c r="AP26" s="1057"/>
      <c r="AS26" s="968"/>
      <c r="AT26" s="969"/>
      <c r="AU26" s="969"/>
      <c r="AV26" s="969"/>
      <c r="AW26" s="969"/>
      <c r="AX26" s="969"/>
      <c r="AY26" s="969"/>
      <c r="AZ26" s="969"/>
      <c r="BA26" s="969"/>
      <c r="BB26" s="969"/>
      <c r="BC26" s="969"/>
      <c r="BD26" s="969"/>
      <c r="BE26" s="969"/>
      <c r="BF26" s="969"/>
      <c r="BG26" s="969"/>
      <c r="BH26" s="970"/>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043" t="s">
        <v>2068</v>
      </c>
      <c r="C28" s="1044"/>
      <c r="D28" s="1044"/>
      <c r="E28" s="1044"/>
      <c r="F28" s="1045"/>
      <c r="G28" s="1037" t="s">
        <v>2321</v>
      </c>
      <c r="H28" s="1038"/>
      <c r="I28" s="1038"/>
      <c r="J28" s="1038"/>
      <c r="K28" s="1038"/>
      <c r="L28" s="1038"/>
      <c r="M28" s="1038"/>
      <c r="N28" s="1038"/>
      <c r="O28" s="1038"/>
      <c r="P28" s="1038"/>
      <c r="Q28" s="1038"/>
      <c r="R28" s="1038"/>
      <c r="S28" s="1038"/>
      <c r="T28" s="1039"/>
      <c r="U28" s="112"/>
      <c r="V28" s="113" t="str">
        <f>IFERROR(IF(OR(B9="処遇加算Ⅰ",B9="処遇加算Ⅱ"),"✓",""),"")</f>
        <v/>
      </c>
      <c r="W28" s="1053" t="s">
        <v>2096</v>
      </c>
      <c r="X28" s="1054"/>
      <c r="Y28" s="1054"/>
      <c r="Z28" s="1055"/>
      <c r="AA28" s="1008" t="s">
        <v>12</v>
      </c>
      <c r="AB28" s="1009"/>
      <c r="AC28" s="114"/>
      <c r="AD28" s="1057" t="s">
        <v>14</v>
      </c>
      <c r="AE28" s="1057"/>
      <c r="AF28" s="1057"/>
      <c r="AG28" s="1057"/>
      <c r="AH28" s="1057"/>
      <c r="AI28" s="1008" t="s">
        <v>12</v>
      </c>
      <c r="AJ28" s="1009"/>
      <c r="AK28" s="114"/>
      <c r="AL28" s="1057" t="s">
        <v>14</v>
      </c>
      <c r="AM28" s="1057"/>
      <c r="AN28" s="1057"/>
      <c r="AO28" s="1057"/>
      <c r="AP28" s="1057"/>
      <c r="AS28" s="96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3"/>
      <c r="AU28" s="963"/>
      <c r="AV28" s="963"/>
      <c r="AW28" s="963"/>
      <c r="AX28" s="963"/>
      <c r="AY28" s="963"/>
      <c r="AZ28" s="963"/>
      <c r="BA28" s="963"/>
      <c r="BB28" s="963"/>
      <c r="BC28" s="963"/>
      <c r="BD28" s="963"/>
      <c r="BE28" s="963"/>
      <c r="BF28" s="963"/>
      <c r="BG28" s="963"/>
      <c r="BH28" s="964"/>
    </row>
    <row r="29" spans="2:60" ht="21" customHeight="1">
      <c r="B29" s="1058"/>
      <c r="C29" s="1059"/>
      <c r="D29" s="1059"/>
      <c r="E29" s="1059"/>
      <c r="F29" s="1060"/>
      <c r="G29" s="1062"/>
      <c r="H29" s="1063"/>
      <c r="I29" s="1063"/>
      <c r="J29" s="1063"/>
      <c r="K29" s="1063"/>
      <c r="L29" s="1063"/>
      <c r="M29" s="1063"/>
      <c r="N29" s="1063"/>
      <c r="O29" s="1063"/>
      <c r="P29" s="1063"/>
      <c r="Q29" s="1063"/>
      <c r="R29" s="1063"/>
      <c r="S29" s="1063"/>
      <c r="T29" s="1064"/>
      <c r="U29" s="112"/>
      <c r="V29" s="113" t="str">
        <f>IFERROR(IF(B9="処遇加算Ⅲ","✓",""),"")</f>
        <v/>
      </c>
      <c r="W29" s="1053" t="s">
        <v>19</v>
      </c>
      <c r="X29" s="1054"/>
      <c r="Y29" s="1054"/>
      <c r="Z29" s="1055"/>
      <c r="AA29" s="1008"/>
      <c r="AB29" s="1009"/>
      <c r="AC29" s="114"/>
      <c r="AD29" s="982" t="s">
        <v>17</v>
      </c>
      <c r="AE29" s="982"/>
      <c r="AF29" s="982"/>
      <c r="AG29" s="982"/>
      <c r="AH29" s="982"/>
      <c r="AI29" s="1008"/>
      <c r="AJ29" s="1009"/>
      <c r="AK29" s="115"/>
      <c r="AL29" s="982" t="s">
        <v>17</v>
      </c>
      <c r="AM29" s="982"/>
      <c r="AN29" s="982"/>
      <c r="AO29" s="982"/>
      <c r="AP29" s="982"/>
      <c r="AS29" s="965"/>
      <c r="AT29" s="966"/>
      <c r="AU29" s="966"/>
      <c r="AV29" s="966"/>
      <c r="AW29" s="966"/>
      <c r="AX29" s="966"/>
      <c r="AY29" s="966"/>
      <c r="AZ29" s="966"/>
      <c r="BA29" s="966"/>
      <c r="BB29" s="966"/>
      <c r="BC29" s="966"/>
      <c r="BD29" s="966"/>
      <c r="BE29" s="966"/>
      <c r="BF29" s="966"/>
      <c r="BG29" s="966"/>
      <c r="BH29" s="967"/>
    </row>
    <row r="30" spans="2:60" ht="18" customHeight="1" thickBot="1">
      <c r="B30" s="1046"/>
      <c r="C30" s="1047"/>
      <c r="D30" s="1047"/>
      <c r="E30" s="1047"/>
      <c r="F30" s="1048"/>
      <c r="G30" s="1040"/>
      <c r="H30" s="1041"/>
      <c r="I30" s="1041"/>
      <c r="J30" s="1041"/>
      <c r="K30" s="1041"/>
      <c r="L30" s="1041"/>
      <c r="M30" s="1041"/>
      <c r="N30" s="1041"/>
      <c r="O30" s="1041"/>
      <c r="P30" s="1041"/>
      <c r="Q30" s="1041"/>
      <c r="R30" s="1041"/>
      <c r="S30" s="1041"/>
      <c r="T30" s="1042"/>
      <c r="U30" s="89"/>
      <c r="V30" s="113" t="str">
        <f>IFERROR(IF(B9="処遇加算なし","✓",""),"")</f>
        <v/>
      </c>
      <c r="W30" s="1053" t="s">
        <v>2097</v>
      </c>
      <c r="X30" s="1054"/>
      <c r="Y30" s="1054"/>
      <c r="Z30" s="1055"/>
      <c r="AA30" s="1008"/>
      <c r="AB30" s="1009"/>
      <c r="AC30" s="114"/>
      <c r="AD30" s="1057" t="s">
        <v>15</v>
      </c>
      <c r="AE30" s="1057"/>
      <c r="AF30" s="1057"/>
      <c r="AG30" s="1057"/>
      <c r="AH30" s="1057"/>
      <c r="AI30" s="1008"/>
      <c r="AJ30" s="1009"/>
      <c r="AK30" s="115"/>
      <c r="AL30" s="1057" t="s">
        <v>15</v>
      </c>
      <c r="AM30" s="1057"/>
      <c r="AN30" s="1057"/>
      <c r="AO30" s="1057"/>
      <c r="AP30" s="1057"/>
      <c r="AS30" s="968"/>
      <c r="AT30" s="969"/>
      <c r="AU30" s="969"/>
      <c r="AV30" s="969"/>
      <c r="AW30" s="969"/>
      <c r="AX30" s="969"/>
      <c r="AY30" s="969"/>
      <c r="AZ30" s="969"/>
      <c r="BA30" s="969"/>
      <c r="BB30" s="969"/>
      <c r="BC30" s="969"/>
      <c r="BD30" s="969"/>
      <c r="BE30" s="969"/>
      <c r="BF30" s="969"/>
      <c r="BG30" s="969"/>
      <c r="BH30" s="970"/>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061" t="s">
        <v>2069</v>
      </c>
      <c r="C32" s="1061"/>
      <c r="D32" s="1061"/>
      <c r="E32" s="1061"/>
      <c r="F32" s="1061"/>
      <c r="G32" s="1037" t="s">
        <v>2322</v>
      </c>
      <c r="H32" s="1038"/>
      <c r="I32" s="1038"/>
      <c r="J32" s="1038"/>
      <c r="K32" s="1038"/>
      <c r="L32" s="1038"/>
      <c r="M32" s="1038"/>
      <c r="N32" s="1038"/>
      <c r="O32" s="1038"/>
      <c r="P32" s="1038"/>
      <c r="Q32" s="1038"/>
      <c r="R32" s="1038"/>
      <c r="S32" s="1038"/>
      <c r="T32" s="1039"/>
      <c r="U32" s="112"/>
      <c r="V32" s="113" t="str">
        <f>IFERROR(IF(B9="処遇加算Ⅰ","✓",""),"")</f>
        <v/>
      </c>
      <c r="W32" s="989" t="s">
        <v>14</v>
      </c>
      <c r="X32" s="990"/>
      <c r="Y32" s="990"/>
      <c r="Z32" s="991"/>
      <c r="AA32" s="1010" t="s">
        <v>12</v>
      </c>
      <c r="AB32" s="1009"/>
      <c r="AC32" s="114"/>
      <c r="AD32" s="1057" t="s">
        <v>14</v>
      </c>
      <c r="AE32" s="1057"/>
      <c r="AF32" s="1057"/>
      <c r="AG32" s="1057"/>
      <c r="AH32" s="1057"/>
      <c r="AI32" s="1010" t="s">
        <v>12</v>
      </c>
      <c r="AJ32" s="1009"/>
      <c r="AK32" s="114"/>
      <c r="AL32" s="1057" t="s">
        <v>14</v>
      </c>
      <c r="AM32" s="1057"/>
      <c r="AN32" s="1057"/>
      <c r="AO32" s="1057"/>
      <c r="AP32" s="1057"/>
      <c r="AS32" s="96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3"/>
      <c r="AU32" s="963"/>
      <c r="AV32" s="963"/>
      <c r="AW32" s="963"/>
      <c r="AX32" s="963"/>
      <c r="AY32" s="963"/>
      <c r="AZ32" s="963"/>
      <c r="BA32" s="963"/>
      <c r="BB32" s="963"/>
      <c r="BC32" s="963"/>
      <c r="BD32" s="963"/>
      <c r="BE32" s="963"/>
      <c r="BF32" s="963"/>
      <c r="BG32" s="963"/>
      <c r="BH32" s="964"/>
    </row>
    <row r="33" spans="2:82" ht="21" customHeight="1">
      <c r="B33" s="1061"/>
      <c r="C33" s="1061"/>
      <c r="D33" s="1061"/>
      <c r="E33" s="1061"/>
      <c r="F33" s="1061"/>
      <c r="G33" s="1062"/>
      <c r="H33" s="1063"/>
      <c r="I33" s="1063"/>
      <c r="J33" s="1063"/>
      <c r="K33" s="1063"/>
      <c r="L33" s="1063"/>
      <c r="M33" s="1063"/>
      <c r="N33" s="1063"/>
      <c r="O33" s="1063"/>
      <c r="P33" s="1063"/>
      <c r="Q33" s="1063"/>
      <c r="R33" s="1063"/>
      <c r="S33" s="1063"/>
      <c r="T33" s="1064"/>
      <c r="U33" s="112"/>
      <c r="V33" s="113" t="str">
        <f>IFERROR(IF(AND(B9&lt;&gt;"",B9&lt;&gt;"処遇加算Ⅰ"),"✓",""),"")</f>
        <v/>
      </c>
      <c r="W33" s="989" t="s">
        <v>15</v>
      </c>
      <c r="X33" s="990"/>
      <c r="Y33" s="990"/>
      <c r="Z33" s="991"/>
      <c r="AA33" s="1010"/>
      <c r="AB33" s="1009"/>
      <c r="AC33" s="114"/>
      <c r="AD33" s="1137" t="s">
        <v>17</v>
      </c>
      <c r="AE33" s="1137"/>
      <c r="AF33" s="1137"/>
      <c r="AG33" s="1137"/>
      <c r="AH33" s="1137"/>
      <c r="AI33" s="1010"/>
      <c r="AJ33" s="1009"/>
      <c r="AK33" s="121"/>
      <c r="AL33" s="982" t="s">
        <v>17</v>
      </c>
      <c r="AM33" s="982"/>
      <c r="AN33" s="982"/>
      <c r="AO33" s="982"/>
      <c r="AP33" s="982"/>
      <c r="AS33" s="965"/>
      <c r="AT33" s="966"/>
      <c r="AU33" s="966"/>
      <c r="AV33" s="966"/>
      <c r="AW33" s="966"/>
      <c r="AX33" s="966"/>
      <c r="AY33" s="966"/>
      <c r="AZ33" s="966"/>
      <c r="BA33" s="966"/>
      <c r="BB33" s="966"/>
      <c r="BC33" s="966"/>
      <c r="BD33" s="966"/>
      <c r="BE33" s="966"/>
      <c r="BF33" s="966"/>
      <c r="BG33" s="966"/>
      <c r="BH33" s="967"/>
    </row>
    <row r="34" spans="2:82" ht="18.75" customHeight="1" thickBot="1">
      <c r="B34" s="1061"/>
      <c r="C34" s="1061"/>
      <c r="D34" s="1061"/>
      <c r="E34" s="1061"/>
      <c r="F34" s="1061"/>
      <c r="G34" s="1040"/>
      <c r="H34" s="1041"/>
      <c r="I34" s="1041"/>
      <c r="J34" s="1041"/>
      <c r="K34" s="1041"/>
      <c r="L34" s="1041"/>
      <c r="M34" s="1041"/>
      <c r="N34" s="1041"/>
      <c r="O34" s="1041"/>
      <c r="P34" s="1041"/>
      <c r="Q34" s="1041"/>
      <c r="R34" s="1041"/>
      <c r="S34" s="1041"/>
      <c r="T34" s="1042"/>
      <c r="U34" s="89"/>
      <c r="V34" s="118"/>
      <c r="W34" s="93"/>
      <c r="X34" s="93"/>
      <c r="Y34" s="93"/>
      <c r="Z34" s="93"/>
      <c r="AA34" s="1010"/>
      <c r="AB34" s="1009"/>
      <c r="AC34" s="114"/>
      <c r="AD34" s="981" t="s">
        <v>15</v>
      </c>
      <c r="AE34" s="981"/>
      <c r="AF34" s="981"/>
      <c r="AG34" s="981"/>
      <c r="AH34" s="981"/>
      <c r="AI34" s="1010"/>
      <c r="AJ34" s="1009"/>
      <c r="AK34" s="114"/>
      <c r="AL34" s="981" t="s">
        <v>15</v>
      </c>
      <c r="AM34" s="981"/>
      <c r="AN34" s="981"/>
      <c r="AO34" s="981"/>
      <c r="AP34" s="981"/>
      <c r="AS34" s="968"/>
      <c r="AT34" s="969"/>
      <c r="AU34" s="969"/>
      <c r="AV34" s="969"/>
      <c r="AW34" s="969"/>
      <c r="AX34" s="969"/>
      <c r="AY34" s="969"/>
      <c r="AZ34" s="969"/>
      <c r="BA34" s="969"/>
      <c r="BB34" s="969"/>
      <c r="BC34" s="969"/>
      <c r="BD34" s="969"/>
      <c r="BE34" s="969"/>
      <c r="BF34" s="969"/>
      <c r="BG34" s="969"/>
      <c r="BH34" s="970"/>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061" t="s">
        <v>2070</v>
      </c>
      <c r="C36" s="1061"/>
      <c r="D36" s="1061"/>
      <c r="E36" s="1061"/>
      <c r="F36" s="1061"/>
      <c r="G36" s="1126" t="s">
        <v>2323</v>
      </c>
      <c r="H36" s="1127"/>
      <c r="I36" s="1127"/>
      <c r="J36" s="1127"/>
      <c r="K36" s="1127"/>
      <c r="L36" s="1127"/>
      <c r="M36" s="1127"/>
      <c r="N36" s="1127"/>
      <c r="O36" s="1127"/>
      <c r="P36" s="1127"/>
      <c r="Q36" s="1127"/>
      <c r="R36" s="1127"/>
      <c r="S36" s="1127"/>
      <c r="T36" s="1128"/>
      <c r="U36" s="112"/>
      <c r="V36" s="113" t="str">
        <f>IFERROR(IF(OR(G9="特定加算Ⅰ",G9="特定加算Ⅱ"),"✓",""),"")</f>
        <v/>
      </c>
      <c r="W36" s="989" t="s">
        <v>14</v>
      </c>
      <c r="X36" s="990"/>
      <c r="Y36" s="990"/>
      <c r="Z36" s="991"/>
      <c r="AA36" s="1008" t="s">
        <v>12</v>
      </c>
      <c r="AB36" s="1009"/>
      <c r="AC36" s="114"/>
      <c r="AD36" s="981" t="s">
        <v>14</v>
      </c>
      <c r="AE36" s="981"/>
      <c r="AF36" s="981"/>
      <c r="AG36" s="981"/>
      <c r="AH36" s="981"/>
      <c r="AI36" s="1008" t="s">
        <v>12</v>
      </c>
      <c r="AJ36" s="1009"/>
      <c r="AK36" s="114"/>
      <c r="AL36" s="981" t="s">
        <v>14</v>
      </c>
      <c r="AM36" s="981"/>
      <c r="AN36" s="981"/>
      <c r="AO36" s="981"/>
      <c r="AP36" s="981"/>
      <c r="AS36" s="96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3"/>
      <c r="AU36" s="963"/>
      <c r="AV36" s="963"/>
      <c r="AW36" s="963"/>
      <c r="AX36" s="963"/>
      <c r="AY36" s="963"/>
      <c r="AZ36" s="963"/>
      <c r="BA36" s="963"/>
      <c r="BB36" s="963"/>
      <c r="BC36" s="963"/>
      <c r="BD36" s="963"/>
      <c r="BE36" s="963"/>
      <c r="BF36" s="963"/>
      <c r="BG36" s="963"/>
      <c r="BH36" s="964"/>
    </row>
    <row r="37" spans="2:82" ht="21" customHeight="1">
      <c r="B37" s="1061"/>
      <c r="C37" s="1061"/>
      <c r="D37" s="1061"/>
      <c r="E37" s="1061"/>
      <c r="F37" s="1061"/>
      <c r="G37" s="1129"/>
      <c r="H37" s="1130"/>
      <c r="I37" s="1130"/>
      <c r="J37" s="1130"/>
      <c r="K37" s="1130"/>
      <c r="L37" s="1130"/>
      <c r="M37" s="1130"/>
      <c r="N37" s="1130"/>
      <c r="O37" s="1130"/>
      <c r="P37" s="1130"/>
      <c r="Q37" s="1130"/>
      <c r="R37" s="1130"/>
      <c r="S37" s="1130"/>
      <c r="T37" s="1131"/>
      <c r="U37" s="112"/>
      <c r="V37" s="113" t="str">
        <f>IFERROR(IF(G9="特定加算なし","✓",""),"")</f>
        <v/>
      </c>
      <c r="W37" s="989" t="s">
        <v>15</v>
      </c>
      <c r="X37" s="990"/>
      <c r="Y37" s="990"/>
      <c r="Z37" s="991"/>
      <c r="AA37" s="1008"/>
      <c r="AB37" s="1009"/>
      <c r="AC37" s="1138" t="s">
        <v>2175</v>
      </c>
      <c r="AD37" s="1139"/>
      <c r="AE37" s="1139"/>
      <c r="AF37" s="1139"/>
      <c r="AG37" s="1140">
        <v>0</v>
      </c>
      <c r="AH37" s="1141"/>
      <c r="AI37" s="1008"/>
      <c r="AJ37" s="1009"/>
      <c r="AK37" s="1138" t="s">
        <v>2175</v>
      </c>
      <c r="AL37" s="1139"/>
      <c r="AM37" s="1139"/>
      <c r="AN37" s="1139"/>
      <c r="AO37" s="1140"/>
      <c r="AP37" s="1141"/>
      <c r="AS37" s="965"/>
      <c r="AT37" s="966"/>
      <c r="AU37" s="966"/>
      <c r="AV37" s="966"/>
      <c r="AW37" s="966"/>
      <c r="AX37" s="966"/>
      <c r="AY37" s="966"/>
      <c r="AZ37" s="966"/>
      <c r="BA37" s="966"/>
      <c r="BB37" s="966"/>
      <c r="BC37" s="966"/>
      <c r="BD37" s="966"/>
      <c r="BE37" s="966"/>
      <c r="BF37" s="966"/>
      <c r="BG37" s="966"/>
      <c r="BH37" s="967"/>
    </row>
    <row r="38" spans="2:82" ht="17.100000000000001" customHeight="1" thickBot="1">
      <c r="B38" s="1061"/>
      <c r="C38" s="1061"/>
      <c r="D38" s="1061"/>
      <c r="E38" s="1061"/>
      <c r="F38" s="1061"/>
      <c r="G38" s="1132"/>
      <c r="H38" s="1133"/>
      <c r="I38" s="1133"/>
      <c r="J38" s="1133"/>
      <c r="K38" s="1133"/>
      <c r="L38" s="1133"/>
      <c r="M38" s="1133"/>
      <c r="N38" s="1133"/>
      <c r="O38" s="1133"/>
      <c r="P38" s="1133"/>
      <c r="Q38" s="1133"/>
      <c r="R38" s="1133"/>
      <c r="S38" s="1133"/>
      <c r="T38" s="1134"/>
      <c r="U38" s="112"/>
      <c r="Z38" s="124"/>
      <c r="AA38" s="1010"/>
      <c r="AB38" s="1009"/>
      <c r="AC38" s="114"/>
      <c r="AD38" s="981" t="s">
        <v>15</v>
      </c>
      <c r="AE38" s="981"/>
      <c r="AF38" s="981"/>
      <c r="AG38" s="981"/>
      <c r="AH38" s="981"/>
      <c r="AI38" s="1008"/>
      <c r="AJ38" s="1009"/>
      <c r="AK38" s="114"/>
      <c r="AL38" s="981" t="s">
        <v>15</v>
      </c>
      <c r="AM38" s="981"/>
      <c r="AN38" s="981"/>
      <c r="AO38" s="981"/>
      <c r="AP38" s="981"/>
      <c r="AS38" s="968"/>
      <c r="AT38" s="969"/>
      <c r="AU38" s="969"/>
      <c r="AV38" s="969"/>
      <c r="AW38" s="969"/>
      <c r="AX38" s="969"/>
      <c r="AY38" s="969"/>
      <c r="AZ38" s="969"/>
      <c r="BA38" s="969"/>
      <c r="BB38" s="969"/>
      <c r="BC38" s="969"/>
      <c r="BD38" s="969"/>
      <c r="BE38" s="969"/>
      <c r="BF38" s="969"/>
      <c r="BG38" s="969"/>
      <c r="BH38" s="970"/>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061" t="s">
        <v>2071</v>
      </c>
      <c r="C40" s="1061"/>
      <c r="D40" s="1061"/>
      <c r="E40" s="1061"/>
      <c r="F40" s="1061"/>
      <c r="G40" s="1037" t="str">
        <f>IFERROR(VLOOKUP(Y5,【参考】数式用!AQ5:AR37,2,0),"")</f>
        <v/>
      </c>
      <c r="H40" s="1038"/>
      <c r="I40" s="1038"/>
      <c r="J40" s="1038"/>
      <c r="K40" s="1038"/>
      <c r="L40" s="1038"/>
      <c r="M40" s="1038"/>
      <c r="N40" s="1038"/>
      <c r="O40" s="1038"/>
      <c r="P40" s="1038"/>
      <c r="Q40" s="1038"/>
      <c r="R40" s="1038"/>
      <c r="S40" s="1038"/>
      <c r="T40" s="1039"/>
      <c r="U40" s="89"/>
      <c r="V40" s="113" t="str">
        <f>IFERROR(IF(G9="特定加算Ⅰ","✓",""),"")</f>
        <v/>
      </c>
      <c r="W40" s="989" t="s">
        <v>14</v>
      </c>
      <c r="X40" s="990"/>
      <c r="Y40" s="990"/>
      <c r="Z40" s="991"/>
      <c r="AA40" s="1008" t="s">
        <v>12</v>
      </c>
      <c r="AB40" s="1009"/>
      <c r="AC40" s="114"/>
      <c r="AD40" s="981" t="s">
        <v>14</v>
      </c>
      <c r="AE40" s="981"/>
      <c r="AF40" s="981"/>
      <c r="AG40" s="981"/>
      <c r="AH40" s="981"/>
      <c r="AI40" s="1008" t="s">
        <v>12</v>
      </c>
      <c r="AJ40" s="1009"/>
      <c r="AK40" s="114"/>
      <c r="AL40" s="981" t="s">
        <v>14</v>
      </c>
      <c r="AM40" s="981"/>
      <c r="AN40" s="981"/>
      <c r="AO40" s="981"/>
      <c r="AP40" s="981"/>
      <c r="AS40" s="96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3"/>
      <c r="AU40" s="963"/>
      <c r="AV40" s="963"/>
      <c r="AW40" s="963"/>
      <c r="AX40" s="963"/>
      <c r="AY40" s="963"/>
      <c r="AZ40" s="963"/>
      <c r="BA40" s="963"/>
      <c r="BB40" s="963"/>
      <c r="BC40" s="963"/>
      <c r="BD40" s="963"/>
      <c r="BE40" s="963"/>
      <c r="BF40" s="963"/>
      <c r="BG40" s="963"/>
      <c r="BH40" s="964"/>
    </row>
    <row r="41" spans="2:82" ht="22.5" customHeight="1">
      <c r="B41" s="1061"/>
      <c r="C41" s="1061"/>
      <c r="D41" s="1061"/>
      <c r="E41" s="1061"/>
      <c r="F41" s="1061"/>
      <c r="G41" s="1062"/>
      <c r="H41" s="1063"/>
      <c r="I41" s="1063"/>
      <c r="J41" s="1063"/>
      <c r="K41" s="1063"/>
      <c r="L41" s="1063"/>
      <c r="M41" s="1063"/>
      <c r="N41" s="1063"/>
      <c r="O41" s="1063"/>
      <c r="P41" s="1063"/>
      <c r="Q41" s="1063"/>
      <c r="R41" s="1063"/>
      <c r="S41" s="1063"/>
      <c r="T41" s="1064"/>
      <c r="U41" s="89"/>
      <c r="V41" s="113" t="str">
        <f>IFERROR(IF(OR(G9="特定加算Ⅱ",G9="特定加算なし"),"✓",""),"")</f>
        <v/>
      </c>
      <c r="W41" s="989" t="s">
        <v>15</v>
      </c>
      <c r="X41" s="990"/>
      <c r="Y41" s="990"/>
      <c r="Z41" s="991"/>
      <c r="AA41" s="1008"/>
      <c r="AB41" s="1009"/>
      <c r="AC41" s="125" t="s">
        <v>82</v>
      </c>
      <c r="AD41" s="1033"/>
      <c r="AE41" s="1034"/>
      <c r="AF41" s="1034"/>
      <c r="AG41" s="1034"/>
      <c r="AH41" s="1035"/>
      <c r="AI41" s="1008"/>
      <c r="AJ41" s="1009"/>
      <c r="AK41" s="125" t="s">
        <v>82</v>
      </c>
      <c r="AL41" s="1033"/>
      <c r="AM41" s="1034"/>
      <c r="AN41" s="1034"/>
      <c r="AO41" s="1034"/>
      <c r="AP41" s="1035"/>
      <c r="AS41" s="965"/>
      <c r="AT41" s="966"/>
      <c r="AU41" s="966"/>
      <c r="AV41" s="966"/>
      <c r="AW41" s="966"/>
      <c r="AX41" s="966"/>
      <c r="AY41" s="966"/>
      <c r="AZ41" s="966"/>
      <c r="BA41" s="966"/>
      <c r="BB41" s="966"/>
      <c r="BC41" s="966"/>
      <c r="BD41" s="966"/>
      <c r="BE41" s="966"/>
      <c r="BF41" s="966"/>
      <c r="BG41" s="966"/>
      <c r="BH41" s="967"/>
    </row>
    <row r="42" spans="2:82" ht="17.100000000000001" customHeight="1" thickBot="1">
      <c r="B42" s="1061"/>
      <c r="C42" s="1061"/>
      <c r="D42" s="1061"/>
      <c r="E42" s="1061"/>
      <c r="F42" s="1061"/>
      <c r="G42" s="1040"/>
      <c r="H42" s="1041"/>
      <c r="I42" s="1041"/>
      <c r="J42" s="1041"/>
      <c r="K42" s="1041"/>
      <c r="L42" s="1041"/>
      <c r="M42" s="1041"/>
      <c r="N42" s="1041"/>
      <c r="O42" s="1041"/>
      <c r="P42" s="1041"/>
      <c r="Q42" s="1041"/>
      <c r="R42" s="1041"/>
      <c r="S42" s="1041"/>
      <c r="T42" s="1042"/>
      <c r="U42" s="89"/>
      <c r="V42" s="82"/>
      <c r="W42" s="126"/>
      <c r="X42" s="126"/>
      <c r="Y42" s="126"/>
      <c r="Z42" s="126"/>
      <c r="AA42" s="104"/>
      <c r="AB42" s="104"/>
      <c r="AC42" s="127"/>
      <c r="AD42" s="981" t="s">
        <v>15</v>
      </c>
      <c r="AE42" s="981"/>
      <c r="AF42" s="981"/>
      <c r="AG42" s="981"/>
      <c r="AH42" s="981"/>
      <c r="AI42" s="104"/>
      <c r="AJ42" s="104"/>
      <c r="AK42" s="127"/>
      <c r="AL42" s="981" t="s">
        <v>15</v>
      </c>
      <c r="AM42" s="981"/>
      <c r="AN42" s="981"/>
      <c r="AO42" s="981"/>
      <c r="AP42" s="981"/>
      <c r="AS42" s="968"/>
      <c r="AT42" s="969"/>
      <c r="AU42" s="969"/>
      <c r="AV42" s="969"/>
      <c r="AW42" s="969"/>
      <c r="AX42" s="969"/>
      <c r="AY42" s="969"/>
      <c r="AZ42" s="969"/>
      <c r="BA42" s="969"/>
      <c r="BB42" s="969"/>
      <c r="BC42" s="969"/>
      <c r="BD42" s="969"/>
      <c r="BE42" s="969"/>
      <c r="BF42" s="969"/>
      <c r="BG42" s="969"/>
      <c r="BH42" s="970"/>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061" t="s">
        <v>2072</v>
      </c>
      <c r="C44" s="1061"/>
      <c r="D44" s="1061"/>
      <c r="E44" s="1061"/>
      <c r="F44" s="1061"/>
      <c r="G44" s="1037" t="s">
        <v>2356</v>
      </c>
      <c r="H44" s="1038"/>
      <c r="I44" s="1038"/>
      <c r="J44" s="1038"/>
      <c r="K44" s="1038"/>
      <c r="L44" s="1038"/>
      <c r="M44" s="1038"/>
      <c r="N44" s="1038"/>
      <c r="O44" s="1038"/>
      <c r="P44" s="1038"/>
      <c r="Q44" s="1038"/>
      <c r="R44" s="1038"/>
      <c r="S44" s="1038"/>
      <c r="T44" s="1039"/>
      <c r="U44" s="112"/>
      <c r="V44" s="113" t="str">
        <f>IFERROR(IF(OR(G9="特定加算Ⅰ",G9="特定加算Ⅱ"),"✓",""),"")</f>
        <v/>
      </c>
      <c r="W44" s="989" t="s">
        <v>14</v>
      </c>
      <c r="X44" s="990"/>
      <c r="Y44" s="990"/>
      <c r="Z44" s="991"/>
      <c r="AA44" s="1008" t="s">
        <v>12</v>
      </c>
      <c r="AB44" s="1009"/>
      <c r="AC44" s="114"/>
      <c r="AD44" s="981" t="s">
        <v>14</v>
      </c>
      <c r="AE44" s="981"/>
      <c r="AF44" s="981"/>
      <c r="AG44" s="981"/>
      <c r="AH44" s="981"/>
      <c r="AI44" s="1008" t="s">
        <v>12</v>
      </c>
      <c r="AJ44" s="1009"/>
      <c r="AK44" s="114"/>
      <c r="AL44" s="981" t="s">
        <v>14</v>
      </c>
      <c r="AM44" s="981"/>
      <c r="AN44" s="981"/>
      <c r="AO44" s="981"/>
      <c r="AP44" s="981"/>
      <c r="AS44" s="962" t="str">
        <f>IFERROR(IF(AS63="○","！R5年度に満たしていた要件を満たさない計画になっている。",IF(OR(AH63=2,AP63=2),VLOOKUP(AS1,【参考】数式用2!E6:S23,15,FALSE),"")),"")</f>
        <v/>
      </c>
      <c r="AT44" s="963"/>
      <c r="AU44" s="963"/>
      <c r="AV44" s="963"/>
      <c r="AW44" s="963"/>
      <c r="AX44" s="963"/>
      <c r="AY44" s="963"/>
      <c r="AZ44" s="963"/>
      <c r="BA44" s="963"/>
      <c r="BB44" s="963"/>
      <c r="BC44" s="963"/>
      <c r="BD44" s="963"/>
      <c r="BE44" s="963"/>
      <c r="BF44" s="963"/>
      <c r="BG44" s="963"/>
      <c r="BH44" s="964"/>
    </row>
    <row r="45" spans="2:82" ht="17.100000000000001" customHeight="1" thickBot="1">
      <c r="B45" s="1061"/>
      <c r="C45" s="1061"/>
      <c r="D45" s="1061"/>
      <c r="E45" s="1061"/>
      <c r="F45" s="1061"/>
      <c r="G45" s="1040"/>
      <c r="H45" s="1041"/>
      <c r="I45" s="1041"/>
      <c r="J45" s="1041"/>
      <c r="K45" s="1041"/>
      <c r="L45" s="1041"/>
      <c r="M45" s="1041"/>
      <c r="N45" s="1041"/>
      <c r="O45" s="1041"/>
      <c r="P45" s="1041"/>
      <c r="Q45" s="1041"/>
      <c r="R45" s="1041"/>
      <c r="S45" s="1041"/>
      <c r="T45" s="1042"/>
      <c r="U45" s="112"/>
      <c r="V45" s="113" t="str">
        <f>IFERROR(IF(G9="特定加算なし","✓",""),"")</f>
        <v/>
      </c>
      <c r="W45" s="989" t="s">
        <v>15</v>
      </c>
      <c r="X45" s="990"/>
      <c r="Y45" s="990"/>
      <c r="Z45" s="991"/>
      <c r="AA45" s="1008"/>
      <c r="AB45" s="1009"/>
      <c r="AC45" s="114"/>
      <c r="AD45" s="981" t="s">
        <v>15</v>
      </c>
      <c r="AE45" s="981"/>
      <c r="AF45" s="981"/>
      <c r="AG45" s="981"/>
      <c r="AH45" s="981"/>
      <c r="AI45" s="1008"/>
      <c r="AJ45" s="1009"/>
      <c r="AK45" s="114"/>
      <c r="AL45" s="981" t="s">
        <v>15</v>
      </c>
      <c r="AM45" s="981"/>
      <c r="AN45" s="981"/>
      <c r="AO45" s="981"/>
      <c r="AP45" s="981"/>
      <c r="AS45" s="968"/>
      <c r="AT45" s="969"/>
      <c r="AU45" s="969"/>
      <c r="AV45" s="969"/>
      <c r="AW45" s="969"/>
      <c r="AX45" s="969"/>
      <c r="AY45" s="969"/>
      <c r="AZ45" s="969"/>
      <c r="BA45" s="969"/>
      <c r="BB45" s="969"/>
      <c r="BC45" s="969"/>
      <c r="BD45" s="969"/>
      <c r="BE45" s="969"/>
      <c r="BF45" s="969"/>
      <c r="BG45" s="969"/>
      <c r="BH45" s="970"/>
      <c r="BO45" s="129"/>
    </row>
    <row r="46" spans="2:82" ht="6.75" customHeight="1">
      <c r="AJ46" s="130"/>
      <c r="AK46" s="130"/>
      <c r="AL46" s="130"/>
      <c r="AM46" s="130"/>
      <c r="AN46" s="130"/>
      <c r="AO46" s="130"/>
      <c r="AP46" s="130"/>
    </row>
    <row r="47" spans="2:82" ht="21" customHeight="1">
      <c r="B47" s="1019" t="s">
        <v>2136</v>
      </c>
      <c r="C47" s="1019"/>
      <c r="D47" s="1019"/>
      <c r="E47" s="1019"/>
      <c r="F47" s="1019"/>
      <c r="G47" s="1019"/>
      <c r="H47" s="1019"/>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1019"/>
      <c r="AE47" s="1019"/>
      <c r="AF47" s="1019"/>
      <c r="AG47" s="1019"/>
      <c r="AH47" s="1019"/>
      <c r="AS47" s="131" t="s">
        <v>2105</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 customHeight="1" thickBot="1">
      <c r="B48" s="1077"/>
      <c r="C48" s="1078"/>
      <c r="D48" s="1078"/>
      <c r="E48" s="1078"/>
      <c r="F48" s="1079"/>
      <c r="G48" s="1015" t="str">
        <f>IF(F15=4,"R6.4～R6.5",IF(F15=5,"R6.5",""))</f>
        <v>R6.4～R6.5</v>
      </c>
      <c r="H48" s="1016"/>
      <c r="I48" s="1016"/>
      <c r="J48" s="1016"/>
      <c r="K48" s="1016"/>
      <c r="L48" s="1016"/>
      <c r="M48" s="1016"/>
      <c r="N48" s="1016"/>
      <c r="O48" s="1016"/>
      <c r="P48" s="1016"/>
      <c r="Q48" s="1016"/>
      <c r="R48" s="1016"/>
      <c r="S48" s="1016"/>
      <c r="T48" s="1016"/>
      <c r="U48" s="1016"/>
      <c r="V48" s="1016"/>
      <c r="W48" s="1016"/>
      <c r="X48" s="1016"/>
      <c r="Y48" s="1016"/>
      <c r="Z48" s="1017"/>
      <c r="AA48" s="1008" t="s">
        <v>12</v>
      </c>
      <c r="AB48" s="1009"/>
      <c r="AC48" s="1011" t="str">
        <f>IF(OR(F15=4,F15=5),"R6.6","R"&amp;D15&amp;"."&amp;F15)&amp;"～R"&amp;K15&amp;"."&amp;M15</f>
        <v>R6.6～R7.3</v>
      </c>
      <c r="AD48" s="1011"/>
      <c r="AE48" s="1011"/>
      <c r="AF48" s="1011"/>
      <c r="AG48" s="1011"/>
      <c r="AH48" s="1011"/>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IFERROR(IF(OR(L9="ベア加算",AP57=1),"ベア加算",IF(AP57=2,"ベア加算なし","")),"")</f>
        <v/>
      </c>
      <c r="BB48" s="985"/>
      <c r="BC48" s="985"/>
      <c r="BD48" s="985"/>
      <c r="BE48" s="1136" t="str">
        <f>AS48&amp;AW48&amp;BA48</f>
        <v>特定加算なし</v>
      </c>
      <c r="BF48" s="1136"/>
      <c r="BG48" s="1136"/>
      <c r="BH48" s="1136"/>
      <c r="BI48" s="1136"/>
      <c r="BJ48" s="1136"/>
      <c r="BK48" s="1136"/>
      <c r="BL48" s="1136"/>
      <c r="BM48" s="1136"/>
      <c r="BN48" s="1136"/>
      <c r="BO48" s="1136"/>
      <c r="BP48" s="1136"/>
      <c r="BQ48" s="132"/>
      <c r="BR48" s="132"/>
      <c r="BS48" s="132"/>
      <c r="BT48" s="132"/>
      <c r="BU48" s="132"/>
      <c r="BV48" s="132"/>
      <c r="BW48" s="132"/>
      <c r="BX48" s="132"/>
      <c r="BY48" s="132"/>
      <c r="BZ48" s="132"/>
      <c r="CD48" s="133"/>
    </row>
    <row r="49" spans="2:86" ht="18" customHeight="1">
      <c r="B49" s="1030" t="s">
        <v>2015</v>
      </c>
      <c r="C49" s="1031"/>
      <c r="D49" s="1031"/>
      <c r="E49" s="1031"/>
      <c r="F49" s="1032"/>
      <c r="G49" s="1012" t="str">
        <f>IFERROR(IF(AND(OR(AH58=1,AH58=2),OR(AH59=1,AH59=2),OR(AH60=1,AH60=2)),"処遇加算Ⅰ",IF(AND(OR(AH58=1,AH58=2),OR(AH59=1,AH59=2),OR(AH60=0,AH60=3)),"処遇加算Ⅱ",IF(OR(OR(AH58=1,AH58=2),OR(AH59=1,AH59=2)),"処遇加算Ⅲ",""))),"")</f>
        <v/>
      </c>
      <c r="H49" s="1013"/>
      <c r="I49" s="1013"/>
      <c r="J49" s="1013"/>
      <c r="K49" s="1014"/>
      <c r="L49" s="1027" t="str">
        <f>IFERROR(IF(G9="","",IF(AND(OR(AH61=1,AH61=2),AH62=1,AH63=1),"特定加算Ⅰ",IF(AND(OR(AH61=1,AH61=2),AH62=2,AH63=1),"特定加算Ⅱ",IF(OR(AH61=3,AH62=2,AH63=2),"特定加算なし","")))),"")</f>
        <v/>
      </c>
      <c r="M49" s="1028"/>
      <c r="N49" s="1028"/>
      <c r="O49" s="1028"/>
      <c r="P49" s="1029"/>
      <c r="Q49" s="1049" t="str">
        <f>IFERROR(IF(OR(L9="ベア加算",AND(L9="ベア加算なし",AH57=1)),"ベア加算",IF(AH57=2,"ベア加算なし","")),"")</f>
        <v/>
      </c>
      <c r="R49" s="1013"/>
      <c r="S49" s="1013"/>
      <c r="T49" s="1013"/>
      <c r="U49" s="1050"/>
      <c r="V49" s="1051" t="s">
        <v>10</v>
      </c>
      <c r="W49" s="1052"/>
      <c r="X49" s="1052"/>
      <c r="Y49" s="1052"/>
      <c r="Z49" s="1052"/>
      <c r="AA49" s="1010"/>
      <c r="AB49" s="1010"/>
      <c r="AC49" s="992" t="str">
        <f>IFERROR(VLOOKUP(BE48,【参考】数式用2!E6:F23,2,FALSE),"")</f>
        <v/>
      </c>
      <c r="AD49" s="993"/>
      <c r="AE49" s="993"/>
      <c r="AF49" s="993"/>
      <c r="AG49" s="993"/>
      <c r="AH49" s="994"/>
      <c r="AS49" s="131" t="s">
        <v>2045</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2049</v>
      </c>
      <c r="BO49" s="132"/>
      <c r="BP49" s="132"/>
      <c r="BQ49" s="132"/>
      <c r="BR49" s="132"/>
      <c r="BS49" s="132"/>
      <c r="BT49" s="132"/>
      <c r="BV49" s="131" t="s">
        <v>2052</v>
      </c>
      <c r="BW49" s="132"/>
      <c r="BX49" s="132"/>
      <c r="BY49" s="132"/>
      <c r="BZ49" s="132"/>
      <c r="CA49" s="132"/>
      <c r="CD49" s="133"/>
    </row>
    <row r="50" spans="2:86" ht="18" customHeight="1" thickBot="1">
      <c r="B50" s="1030" t="s">
        <v>2016</v>
      </c>
      <c r="C50" s="1031"/>
      <c r="D50" s="1031"/>
      <c r="E50" s="1031"/>
      <c r="F50" s="1032"/>
      <c r="G50" s="995" t="str">
        <f>IFERROR(VLOOKUP(Y5,【参考】数式用!$A$5:$J$37,MATCH(G49,【参考】数式用!$B$4:$J$4,0)+1,0),"")</f>
        <v/>
      </c>
      <c r="H50" s="996"/>
      <c r="I50" s="996"/>
      <c r="J50" s="996"/>
      <c r="K50" s="997"/>
      <c r="L50" s="998" t="str">
        <f>IFERROR(VLOOKUP(Y5,【参考】数式用!$A$5:$J$37,MATCH(L49,【参考】数式用!$B$4:$J$4,0)+1,0),"")</f>
        <v/>
      </c>
      <c r="M50" s="999"/>
      <c r="N50" s="999"/>
      <c r="O50" s="999"/>
      <c r="P50" s="1000"/>
      <c r="Q50" s="1001" t="str">
        <f>IFERROR(VLOOKUP(Y5,【参考】数式用!$A$5:$J$37,MATCH(Q49,【参考】数式用!$B$4:$J$4,0)+1,0),"")</f>
        <v/>
      </c>
      <c r="R50" s="996"/>
      <c r="S50" s="996"/>
      <c r="T50" s="996"/>
      <c r="U50" s="1002"/>
      <c r="V50" s="1003">
        <f>SUM(G50,L50,Q50)</f>
        <v>0</v>
      </c>
      <c r="W50" s="1004"/>
      <c r="X50" s="1004"/>
      <c r="Y50" s="1004"/>
      <c r="Z50" s="1004"/>
      <c r="AA50" s="1010"/>
      <c r="AB50" s="1010"/>
      <c r="AC50" s="1005" t="str">
        <f>IFERROR(VLOOKUP(Y5,【参考】数式用!$A$5:$AB$37,MATCH(AC49,【参考】数式用!$B$4:$AB$4,0)+1,FALSE),"")</f>
        <v/>
      </c>
      <c r="AD50" s="1006"/>
      <c r="AE50" s="1006"/>
      <c r="AF50" s="1006"/>
      <c r="AG50" s="1006"/>
      <c r="AH50" s="1007"/>
      <c r="AS50" s="984" t="s">
        <v>2046</v>
      </c>
      <c r="AT50" s="984"/>
      <c r="AU50" s="984"/>
      <c r="AV50" s="984"/>
      <c r="AW50" s="984" t="s">
        <v>2047</v>
      </c>
      <c r="AX50" s="984"/>
      <c r="AY50" s="984"/>
      <c r="AZ50" s="984"/>
      <c r="BA50" s="984" t="s">
        <v>13</v>
      </c>
      <c r="BB50" s="984"/>
      <c r="BC50" s="984"/>
      <c r="BD50" s="984"/>
      <c r="BE50" s="984" t="s">
        <v>2048</v>
      </c>
      <c r="BF50" s="984"/>
      <c r="BG50" s="984"/>
      <c r="BH50" s="984"/>
      <c r="BI50" s="984" t="s">
        <v>2051</v>
      </c>
      <c r="BJ50" s="984"/>
      <c r="BK50" s="984"/>
      <c r="BL50" s="984"/>
      <c r="BM50" s="132"/>
      <c r="BN50" s="984" t="s">
        <v>2050</v>
      </c>
      <c r="BO50" s="984"/>
      <c r="BP50" s="984"/>
      <c r="BQ50" s="984"/>
      <c r="BR50" s="984"/>
      <c r="BS50" s="984"/>
      <c r="BT50" s="132"/>
      <c r="BV50" s="973" t="s">
        <v>2053</v>
      </c>
      <c r="BW50" s="974"/>
      <c r="BX50" s="974"/>
      <c r="BY50" s="974"/>
      <c r="BZ50" s="974"/>
      <c r="CA50" s="975"/>
      <c r="CD50" s="133"/>
    </row>
    <row r="51" spans="2:86" ht="17.25" customHeight="1">
      <c r="B51" s="986" t="s">
        <v>2120</v>
      </c>
      <c r="C51" s="987"/>
      <c r="D51" s="987"/>
      <c r="E51" s="987"/>
      <c r="F51" s="988"/>
      <c r="G51" s="1018" t="str">
        <f>IFERROR(ROUNDDOWN(ROUND(AM5*G50,0),0)*H53,"")</f>
        <v/>
      </c>
      <c r="H51" s="1018"/>
      <c r="I51" s="1018"/>
      <c r="J51" s="1018"/>
      <c r="K51" s="52" t="s">
        <v>2116</v>
      </c>
      <c r="L51" s="1124" t="str">
        <f>IFERROR(ROUNDDOWN(ROUND(AM5*L50,0),0)*H53,"")</f>
        <v/>
      </c>
      <c r="M51" s="1125"/>
      <c r="N51" s="1125"/>
      <c r="O51" s="1125"/>
      <c r="P51" s="52" t="s">
        <v>2116</v>
      </c>
      <c r="Q51" s="1024" t="str">
        <f>IFERROR(ROUNDDOWN(ROUND(AM5*Q50,0),0)*H53,"")</f>
        <v/>
      </c>
      <c r="R51" s="1018"/>
      <c r="S51" s="1018"/>
      <c r="T51" s="1018"/>
      <c r="U51" s="53" t="s">
        <v>2116</v>
      </c>
      <c r="V51" s="1025">
        <f>IFERROR(SUM(G51,L51,Q51),"")</f>
        <v>0</v>
      </c>
      <c r="W51" s="1026"/>
      <c r="X51" s="1026"/>
      <c r="Y51" s="1026"/>
      <c r="Z51" s="54" t="s">
        <v>2116</v>
      </c>
      <c r="AB51" s="55"/>
      <c r="AC51" s="1024" t="str">
        <f>IFERROR(ROUNDDOWN(ROUND(AM5*AC50,0),0)*AD53,"")</f>
        <v/>
      </c>
      <c r="AD51" s="1018"/>
      <c r="AE51" s="1018"/>
      <c r="AF51" s="1018"/>
      <c r="AG51" s="1018"/>
      <c r="AH51" s="53" t="s">
        <v>2116</v>
      </c>
      <c r="AS51" s="983" t="str">
        <f>IFERROR(ROUNDDOWN(ROUND(AM5*(G50-B10),0),0)*H53,"")</f>
        <v/>
      </c>
      <c r="AT51" s="983"/>
      <c r="AU51" s="983"/>
      <c r="AV51" s="983"/>
      <c r="AW51" s="983" t="str">
        <f>IFERROR(ROUNDDOWN(ROUND(AM5*(L50-G10),0),0)*H53,"")</f>
        <v/>
      </c>
      <c r="AX51" s="983"/>
      <c r="AY51" s="983"/>
      <c r="AZ51" s="983"/>
      <c r="BA51" s="983" t="str">
        <f>IFERROR(ROUNDDOWN(ROUND(AM5*(Q50-L10),0),0)*H53,"")</f>
        <v/>
      </c>
      <c r="BB51" s="983"/>
      <c r="BC51" s="983"/>
      <c r="BD51" s="983"/>
      <c r="BE51" s="983" t="str">
        <f>IFERROR(ROUNDDOWN(ROUND(AM5*(AC50-Q10),0),0)*AD53,"")</f>
        <v/>
      </c>
      <c r="BF51" s="983"/>
      <c r="BG51" s="983"/>
      <c r="BH51" s="983"/>
      <c r="BI51" s="983">
        <f>SUM(AS51:BH51)</f>
        <v>0</v>
      </c>
      <c r="BJ51" s="983"/>
      <c r="BK51" s="983"/>
      <c r="BL51" s="983"/>
      <c r="BM51" s="132"/>
      <c r="BN51" s="983" t="str">
        <f>IFERROR(ROUNDDOWN(ROUNDDOWN(ROUND(AM5*(VLOOKUP(Y5,【参考】数式用!$A$5:$AB$37,14,FALSE)),0),0)*AD53*0.5,0),"")</f>
        <v/>
      </c>
      <c r="BO51" s="983"/>
      <c r="BP51" s="983"/>
      <c r="BQ51" s="983"/>
      <c r="BR51" s="983"/>
      <c r="BS51" s="983"/>
      <c r="BT51" s="132"/>
      <c r="BV51" s="976">
        <f>IF(AND(Q49="ベア加算なし",BA48="ベア加算"),ROUNDDOWN(ROUND(AM5*VLOOKUP(Y5,【参考】数式用!$A$5:$AB$37,9,FALSE),0),0)*AD53,0)</f>
        <v>0</v>
      </c>
      <c r="BW51" s="977"/>
      <c r="BX51" s="977"/>
      <c r="BY51" s="977"/>
      <c r="BZ51" s="977"/>
      <c r="CA51" s="978"/>
      <c r="CD51" s="133"/>
    </row>
    <row r="52" spans="2:86" ht="13.5" customHeight="1">
      <c r="B52" s="986"/>
      <c r="C52" s="987"/>
      <c r="D52" s="987"/>
      <c r="E52" s="987"/>
      <c r="F52" s="988"/>
      <c r="G52" s="1022" t="str">
        <f>IFERROR("("&amp;TEXT(G51/H53,"#,##0円")&amp;"/月)","")</f>
        <v/>
      </c>
      <c r="H52" s="1023"/>
      <c r="I52" s="1023"/>
      <c r="J52" s="1023"/>
      <c r="K52" s="1023"/>
      <c r="L52" s="1020" t="str">
        <f>IFERROR("("&amp;TEXT(L51/H53,"#,##0円")&amp;"/月)","")</f>
        <v/>
      </c>
      <c r="M52" s="1021"/>
      <c r="N52" s="1021"/>
      <c r="O52" s="1021"/>
      <c r="P52" s="1022"/>
      <c r="Q52" s="1023" t="str">
        <f>IFERROR("("&amp;TEXT(Q51/H53,"#,##0円")&amp;"/月)","")</f>
        <v/>
      </c>
      <c r="R52" s="1023"/>
      <c r="S52" s="1023"/>
      <c r="T52" s="1023"/>
      <c r="U52" s="1023"/>
      <c r="V52" s="1023" t="str">
        <f>IFERROR("("&amp;TEXT(V51/H53,"#,##0円")&amp;"/月)","")</f>
        <v>(0円/月)</v>
      </c>
      <c r="W52" s="1023"/>
      <c r="X52" s="1023"/>
      <c r="Y52" s="1023"/>
      <c r="Z52" s="1023"/>
      <c r="AB52" s="55"/>
      <c r="AC52" s="1020" t="str">
        <f>IFERROR("("&amp;TEXT(AC51/AD53,"#,##0円")&amp;"/月)","")</f>
        <v/>
      </c>
      <c r="AD52" s="1021"/>
      <c r="AE52" s="1021"/>
      <c r="AF52" s="1021"/>
      <c r="AG52" s="1021"/>
      <c r="AH52" s="1022"/>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177</v>
      </c>
      <c r="H53" s="138">
        <f>IF(F15=4,2,IF(F15=5,1,""))</f>
        <v>2</v>
      </c>
      <c r="I53" s="138" t="s">
        <v>2117</v>
      </c>
      <c r="J53" s="138"/>
      <c r="K53" s="138"/>
      <c r="L53" s="138"/>
      <c r="M53" s="138"/>
      <c r="N53" s="138"/>
      <c r="O53" s="138"/>
      <c r="P53" s="138"/>
      <c r="Q53" s="138"/>
      <c r="R53" s="138"/>
      <c r="S53" s="138"/>
      <c r="T53" s="138"/>
      <c r="U53" s="138"/>
      <c r="V53" s="138"/>
      <c r="W53" s="138"/>
      <c r="X53" s="138"/>
      <c r="Y53" s="138"/>
      <c r="Z53" s="138"/>
      <c r="AA53" s="138"/>
      <c r="AB53" s="138"/>
      <c r="AC53" s="137" t="s">
        <v>177</v>
      </c>
      <c r="AD53" s="138">
        <f>IF(F15=4,P15-2,IF(F15=5,P15-1,P15))</f>
        <v>10</v>
      </c>
      <c r="AE53" s="138" t="s">
        <v>2117</v>
      </c>
      <c r="AF53" s="138"/>
      <c r="AG53" s="138"/>
      <c r="AH53" s="138"/>
    </row>
    <row r="54" spans="2:86" ht="6" customHeight="1">
      <c r="BX54" s="139"/>
    </row>
    <row r="55" spans="2:86" ht="18" customHeight="1"/>
    <row r="56" spans="2:86" ht="23.25" customHeight="1">
      <c r="U56" s="1136" t="s">
        <v>215</v>
      </c>
      <c r="V56" s="1136"/>
      <c r="W56" s="1136"/>
      <c r="X56" s="1136"/>
      <c r="Y56" s="1136"/>
      <c r="Z56" s="1136"/>
      <c r="AA56" s="136"/>
      <c r="AB56" s="140"/>
      <c r="AC56" s="1136" t="str">
        <f>IF(F15=4,"R6.4～R6.5",IF(F15=5,"R6.5",""))</f>
        <v>R6.4～R6.5</v>
      </c>
      <c r="AD56" s="1136"/>
      <c r="AE56" s="1136"/>
      <c r="AF56" s="1136"/>
      <c r="AG56" s="1136"/>
      <c r="AH56" s="1136"/>
      <c r="AI56" s="141"/>
      <c r="AJ56" s="140"/>
      <c r="AK56" s="1136" t="str">
        <f>IF(OR(F15=4,F15=5),"R6.6","R"&amp;D15&amp;"."&amp;F15)&amp;"～R"&amp;K15&amp;"."&amp;M15</f>
        <v>R6.6～R7.3</v>
      </c>
      <c r="AL56" s="1136"/>
      <c r="AM56" s="1136"/>
      <c r="AN56" s="1136"/>
      <c r="AO56" s="1136"/>
      <c r="AP56" s="1136"/>
      <c r="AQ56" s="136"/>
      <c r="AR56" s="136"/>
      <c r="AS56" s="1142" t="s">
        <v>2202</v>
      </c>
      <c r="AT56" s="1142"/>
      <c r="AU56" s="1142"/>
      <c r="AV56" s="1142"/>
      <c r="AW56" s="1142" t="s">
        <v>2201</v>
      </c>
      <c r="AX56" s="1142"/>
      <c r="AY56" s="1142"/>
      <c r="AZ56" s="1142"/>
    </row>
    <row r="57" spans="2:86" ht="15.9" customHeight="1">
      <c r="U57" s="984" t="s">
        <v>2054</v>
      </c>
      <c r="V57" s="984"/>
      <c r="W57" s="984"/>
      <c r="X57" s="984"/>
      <c r="Y57" s="984"/>
      <c r="Z57" s="143" t="str">
        <f>IF(AND(B9&lt;&gt;"処遇加算なし",F15=4),IF(V21="✓",1,IF(V22="✓",2,"")),"")</f>
        <v/>
      </c>
      <c r="AA57" s="136"/>
      <c r="AB57" s="140"/>
      <c r="AC57" s="984" t="s">
        <v>2054</v>
      </c>
      <c r="AD57" s="984"/>
      <c r="AE57" s="984"/>
      <c r="AF57" s="984"/>
      <c r="AG57" s="984"/>
      <c r="AH57" s="414">
        <f>IF(AND(F15&lt;&gt;4,F15&lt;&gt;5),0,IF(AT8="○",1,0))</f>
        <v>0</v>
      </c>
      <c r="AI57" s="140"/>
      <c r="AJ57" s="140"/>
      <c r="AK57" s="984" t="s">
        <v>2054</v>
      </c>
      <c r="AL57" s="984"/>
      <c r="AM57" s="984"/>
      <c r="AN57" s="984"/>
      <c r="AO57" s="984"/>
      <c r="AP57" s="414">
        <f>IF(AT8="○",1,0)</f>
        <v>0</v>
      </c>
      <c r="AQ57" s="136"/>
      <c r="AR57" s="136"/>
      <c r="AS57" s="1150"/>
      <c r="AT57" s="1150"/>
      <c r="AU57" s="1150"/>
      <c r="AV57" s="1150"/>
      <c r="AW57" s="1143"/>
      <c r="AX57" s="1143"/>
      <c r="AY57" s="1143"/>
      <c r="AZ57" s="1143"/>
      <c r="BP57" s="142"/>
      <c r="BR57" s="142"/>
      <c r="BS57" s="142"/>
      <c r="BT57" s="142"/>
      <c r="BU57" s="142"/>
      <c r="BV57" s="142"/>
      <c r="BW57" s="142"/>
      <c r="BX57" s="142"/>
      <c r="BY57" s="142"/>
      <c r="BZ57" s="142"/>
      <c r="CA57" s="142"/>
      <c r="CB57" s="142"/>
      <c r="CC57" s="142"/>
      <c r="CD57" s="142"/>
      <c r="CE57" s="142"/>
      <c r="CF57" s="142"/>
      <c r="CH57" s="144"/>
    </row>
    <row r="58" spans="2:86" ht="15.9" customHeight="1">
      <c r="U58" s="1118" t="s">
        <v>2055</v>
      </c>
      <c r="V58" s="1118"/>
      <c r="W58" s="1118"/>
      <c r="X58" s="1118"/>
      <c r="Y58" s="1118"/>
      <c r="Z58" s="143" t="str">
        <f>IF(AND(B9&lt;&gt;"処遇加算なし",F15=4),IF(V24="✓",1,IF(V25="✓",2,IF(V26="✓",3,""))),"")</f>
        <v/>
      </c>
      <c r="AA58" s="136"/>
      <c r="AB58" s="140"/>
      <c r="AC58" s="1118" t="s">
        <v>2055</v>
      </c>
      <c r="AD58" s="1118"/>
      <c r="AE58" s="1118"/>
      <c r="AF58" s="1118"/>
      <c r="AG58" s="1118"/>
      <c r="AH58" s="414">
        <f>IF(AND(F15&lt;&gt;4,F15&lt;&gt;5),0,IF(AU8="○",1,3))</f>
        <v>3</v>
      </c>
      <c r="AI58" s="140"/>
      <c r="AJ58" s="140"/>
      <c r="AK58" s="1118" t="s">
        <v>2055</v>
      </c>
      <c r="AL58" s="1118"/>
      <c r="AM58" s="1118"/>
      <c r="AN58" s="1118"/>
      <c r="AO58" s="1118"/>
      <c r="AP58" s="414">
        <f>IF(AU8="○",1,3)</f>
        <v>3</v>
      </c>
      <c r="AQ58" s="136"/>
      <c r="AR58" s="136"/>
      <c r="AS58" s="984" t="str">
        <f>IF(OR(AND(Z58=1,AH58=3),AND(Z58=1,AP58=3),AND(Z58=2,AH58=3,AH59=3),AND(Z58=2,AP58=3,AP59=3)),"○","")</f>
        <v/>
      </c>
      <c r="AT58" s="984"/>
      <c r="AU58" s="984"/>
      <c r="AV58" s="984"/>
      <c r="AW58" s="984" t="str">
        <f>IF(OR(AND(Z58=1,AH58=2),AND(Z58=1,AP58=2),AND(Z58=2,AH58=2,AH59=2),AND(Z58=2,AP58=2,AP59=2)),"○","")</f>
        <v/>
      </c>
      <c r="AX58" s="984"/>
      <c r="AY58" s="984"/>
      <c r="AZ58" s="984"/>
      <c r="BP58" s="142"/>
      <c r="BR58" s="142"/>
      <c r="BS58" s="142"/>
      <c r="BT58" s="142"/>
      <c r="BU58" s="142"/>
      <c r="BV58" s="142"/>
      <c r="BW58" s="142"/>
      <c r="BX58" s="142"/>
      <c r="BY58" s="142"/>
      <c r="BZ58" s="142"/>
      <c r="CA58" s="142"/>
      <c r="CB58" s="142"/>
      <c r="CC58" s="142"/>
      <c r="CD58" s="142"/>
      <c r="CE58" s="142"/>
      <c r="CF58" s="142"/>
      <c r="CH58" s="144"/>
    </row>
    <row r="59" spans="2:86" ht="15.9" customHeight="1">
      <c r="U59" s="1118" t="s">
        <v>2056</v>
      </c>
      <c r="V59" s="1118"/>
      <c r="W59" s="1118"/>
      <c r="X59" s="1118"/>
      <c r="Y59" s="1118"/>
      <c r="Z59" s="143" t="str">
        <f>IF(AND(B9&lt;&gt;"処遇加算なし",F15=4),IF(V28="✓",1,IF(V29="✓",2,IF(V30="✓",3,""))),"")</f>
        <v/>
      </c>
      <c r="AA59" s="136"/>
      <c r="AB59" s="140"/>
      <c r="AC59" s="1118" t="s">
        <v>2056</v>
      </c>
      <c r="AD59" s="1118"/>
      <c r="AE59" s="1118"/>
      <c r="AF59" s="1118"/>
      <c r="AG59" s="1118"/>
      <c r="AH59" s="414">
        <f>IF(AND(F15&lt;&gt;4,F15&lt;&gt;5),0,IF(AV8="○",1,3))</f>
        <v>3</v>
      </c>
      <c r="AI59" s="140"/>
      <c r="AJ59" s="140"/>
      <c r="AK59" s="1118" t="s">
        <v>2056</v>
      </c>
      <c r="AL59" s="1118"/>
      <c r="AM59" s="1118"/>
      <c r="AN59" s="1118"/>
      <c r="AO59" s="1118"/>
      <c r="AP59" s="414">
        <f>IF(AV8="○",1,3)</f>
        <v>3</v>
      </c>
      <c r="AQ59" s="136"/>
      <c r="AR59" s="136"/>
      <c r="AS59" s="984" t="str">
        <f>IF(OR(AND(Z59=1,AH59=3),AND(Z59=1,AP59=3),AND(Z59=2,AH58=3,AH59=3),AND(Z59=2,AP58=3,AP59=3)),"○","")</f>
        <v/>
      </c>
      <c r="AT59" s="984"/>
      <c r="AU59" s="984"/>
      <c r="AV59" s="984"/>
      <c r="AW59" s="984" t="str">
        <f>IF(OR(AND(Z59=1,AH58=2),AND(Z59=1,AP58=2),AND(Z59=2,AH58=2,AH59=2),AND(Z59=2,AP58=2,AP59=2)),"○","")</f>
        <v/>
      </c>
      <c r="AX59" s="984"/>
      <c r="AY59" s="984"/>
      <c r="AZ59" s="984"/>
      <c r="BP59" s="142"/>
      <c r="BR59" s="142"/>
      <c r="BS59" s="142"/>
      <c r="BT59" s="142"/>
      <c r="BU59" s="142"/>
      <c r="BV59" s="142"/>
      <c r="BW59" s="142"/>
      <c r="BX59" s="142"/>
      <c r="BY59" s="142"/>
      <c r="BZ59" s="142"/>
      <c r="CA59" s="142"/>
      <c r="CB59" s="142"/>
      <c r="CC59" s="142"/>
      <c r="CD59" s="142"/>
      <c r="CE59" s="142"/>
      <c r="CF59" s="142"/>
      <c r="CH59" s="144"/>
    </row>
    <row r="60" spans="2:86" ht="15.9" customHeight="1">
      <c r="U60" s="1118" t="s">
        <v>2057</v>
      </c>
      <c r="V60" s="1118"/>
      <c r="W60" s="1118"/>
      <c r="X60" s="1118"/>
      <c r="Y60" s="1118"/>
      <c r="Z60" s="143" t="str">
        <f>IF(AND(B9&lt;&gt;"処遇加算なし",F15=4),IF(V32="✓",1,IF(V33="✓",2,"")),"")</f>
        <v/>
      </c>
      <c r="AA60" s="136"/>
      <c r="AB60" s="140"/>
      <c r="AC60" s="1118" t="s">
        <v>2057</v>
      </c>
      <c r="AD60" s="1118"/>
      <c r="AE60" s="1118"/>
      <c r="AF60" s="1118"/>
      <c r="AG60" s="1118"/>
      <c r="AH60" s="414">
        <f>IF(AND(F15&lt;&gt;4,F15&lt;&gt;5),0,IF(AW8="○",1,3))</f>
        <v>3</v>
      </c>
      <c r="AI60" s="140"/>
      <c r="AJ60" s="140"/>
      <c r="AK60" s="1118" t="s">
        <v>2057</v>
      </c>
      <c r="AL60" s="1118"/>
      <c r="AM60" s="1118"/>
      <c r="AN60" s="1118"/>
      <c r="AO60" s="1118"/>
      <c r="AP60" s="414">
        <f>IF(AW8="○",1,3)</f>
        <v>3</v>
      </c>
      <c r="AQ60" s="136"/>
      <c r="AR60" s="136"/>
      <c r="AS60" s="1144" t="str">
        <f>IF(OR(AND(Z60=1,AH60=3),AND(Z60=1,AP60=3)),"○","")</f>
        <v/>
      </c>
      <c r="AT60" s="1144"/>
      <c r="AU60" s="1144"/>
      <c r="AV60" s="1144"/>
      <c r="AW60" s="1144" t="str">
        <f>IF(OR(AND(Z60=1,AH60=2),AND(Z60=1,AP60=2)),"○","")</f>
        <v/>
      </c>
      <c r="AX60" s="1144"/>
      <c r="AY60" s="1144"/>
      <c r="AZ60" s="1144"/>
      <c r="BP60" s="142"/>
      <c r="BR60" s="142"/>
      <c r="BS60" s="142"/>
      <c r="BT60" s="142"/>
      <c r="BU60" s="142"/>
      <c r="BV60" s="142"/>
      <c r="BW60" s="142"/>
      <c r="BX60" s="142"/>
      <c r="BY60" s="142"/>
      <c r="BZ60" s="142"/>
      <c r="CA60" s="142"/>
      <c r="CB60" s="142"/>
      <c r="CC60" s="142"/>
      <c r="CD60" s="142"/>
      <c r="CE60" s="142"/>
      <c r="CF60" s="142"/>
      <c r="CH60" s="144"/>
    </row>
    <row r="61" spans="2:86" ht="15.9" customHeight="1">
      <c r="U61" s="1118" t="s">
        <v>2058</v>
      </c>
      <c r="V61" s="1118"/>
      <c r="W61" s="1118"/>
      <c r="X61" s="1118"/>
      <c r="Y61" s="1118"/>
      <c r="Z61" s="143" t="str">
        <f>IF(AND(B9&lt;&gt;"処遇加算なし",F15=4),IF(V36="✓",1,IF(V37="✓",2,"")),"")</f>
        <v/>
      </c>
      <c r="AA61" s="136"/>
      <c r="AB61" s="140"/>
      <c r="AC61" s="1118" t="s">
        <v>2058</v>
      </c>
      <c r="AD61" s="1118"/>
      <c r="AE61" s="1118"/>
      <c r="AF61" s="1118"/>
      <c r="AG61" s="1118"/>
      <c r="AH61" s="414">
        <f>IF(AND(F15&lt;&gt;4,F15&lt;&gt;5),0,IF(AX8="○",1,2))</f>
        <v>2</v>
      </c>
      <c r="AI61" s="140"/>
      <c r="AJ61" s="140"/>
      <c r="AK61" s="1118" t="s">
        <v>2058</v>
      </c>
      <c r="AL61" s="1118"/>
      <c r="AM61" s="1118"/>
      <c r="AN61" s="1118"/>
      <c r="AO61" s="1118"/>
      <c r="AP61" s="414">
        <f>IF(AX8="○",1,2)</f>
        <v>2</v>
      </c>
      <c r="AQ61" s="136"/>
      <c r="AR61" s="136"/>
      <c r="AS61" s="984" t="str">
        <f>IF(OR(AND(Z61=1,AH61=2),AND(Z61=1,AP61=2)),"○","")</f>
        <v/>
      </c>
      <c r="AT61" s="984"/>
      <c r="AU61" s="984"/>
      <c r="AV61" s="984"/>
      <c r="AW61" s="1145" t="str">
        <f>IF(OR((AD61-AL61)&lt;0,(AD61-AT61)&lt;0),"!","")</f>
        <v/>
      </c>
      <c r="AX61" s="1145"/>
      <c r="AY61" s="1145"/>
      <c r="AZ61" s="1145"/>
      <c r="BP61" s="142"/>
      <c r="BR61" s="142"/>
      <c r="BS61" s="142"/>
      <c r="BT61" s="142"/>
      <c r="BU61" s="142"/>
      <c r="BV61" s="142"/>
      <c r="BW61" s="142"/>
      <c r="BX61" s="142"/>
      <c r="BY61" s="142"/>
      <c r="BZ61" s="142"/>
      <c r="CA61" s="142"/>
      <c r="CB61" s="142"/>
      <c r="CC61" s="142"/>
      <c r="CD61" s="142"/>
      <c r="CE61" s="142"/>
      <c r="CF61" s="142"/>
      <c r="CH61" s="144"/>
    </row>
    <row r="62" spans="2:86" ht="15.9" customHeight="1">
      <c r="U62" s="1118" t="s">
        <v>2059</v>
      </c>
      <c r="V62" s="1118"/>
      <c r="W62" s="1118"/>
      <c r="X62" s="1118"/>
      <c r="Y62" s="1118"/>
      <c r="Z62" s="143" t="str">
        <f>IF(AND(B9&lt;&gt;"処遇加算なし",F15=4),IF(V40="✓",1,IF(V41="✓",2,"")),"")</f>
        <v/>
      </c>
      <c r="AA62" s="136"/>
      <c r="AB62" s="140"/>
      <c r="AC62" s="1118" t="s">
        <v>2059</v>
      </c>
      <c r="AD62" s="1118"/>
      <c r="AE62" s="1118"/>
      <c r="AF62" s="1118"/>
      <c r="AG62" s="1118"/>
      <c r="AH62" s="414">
        <f>IF(AND(F15&lt;&gt;4,F15&lt;&gt;5),0,IF(AY8="○",1,2))</f>
        <v>2</v>
      </c>
      <c r="AI62" s="140"/>
      <c r="AJ62" s="140"/>
      <c r="AK62" s="1118" t="s">
        <v>2059</v>
      </c>
      <c r="AL62" s="1118"/>
      <c r="AM62" s="1118"/>
      <c r="AN62" s="1118"/>
      <c r="AO62" s="1118"/>
      <c r="AP62" s="414">
        <f>IF(AY8="○",1,2)</f>
        <v>2</v>
      </c>
      <c r="AQ62" s="136"/>
      <c r="AR62" s="136"/>
      <c r="AS62" s="984" t="str">
        <f>IF(OR(AND(Z62=1,AH62=2),AND(Z62=1,AP62=2)),"○","")</f>
        <v/>
      </c>
      <c r="AT62" s="984"/>
      <c r="AU62" s="984"/>
      <c r="AV62" s="984"/>
      <c r="AW62" s="1145" t="str">
        <f>IF(OR((AD62-AL62)&lt;0,(AD62-AT62)&lt;0),"!","")</f>
        <v/>
      </c>
      <c r="AX62" s="1145"/>
      <c r="AY62" s="1145"/>
      <c r="AZ62" s="1145"/>
      <c r="BP62" s="142"/>
      <c r="BR62" s="142"/>
      <c r="BS62" s="142"/>
      <c r="BT62" s="142"/>
      <c r="BU62" s="142"/>
      <c r="BV62" s="142"/>
      <c r="BW62" s="142"/>
      <c r="BX62" s="142"/>
      <c r="BY62" s="142"/>
      <c r="BZ62" s="142"/>
      <c r="CA62" s="142"/>
      <c r="CB62" s="142"/>
      <c r="CC62" s="142"/>
      <c r="CD62" s="142"/>
      <c r="CE62" s="142"/>
      <c r="CF62" s="142"/>
      <c r="CH62" s="144"/>
    </row>
    <row r="63" spans="2:86" ht="15.9" customHeight="1">
      <c r="U63" s="984" t="s">
        <v>2060</v>
      </c>
      <c r="V63" s="984"/>
      <c r="W63" s="984"/>
      <c r="X63" s="984"/>
      <c r="Y63" s="984"/>
      <c r="Z63" s="143" t="str">
        <f>IF(AND(B9&lt;&gt;"処遇加算なし",F15=4),IF(V44="✓",1,IF(V45="✓",2,"")),"")</f>
        <v/>
      </c>
      <c r="AA63" s="136"/>
      <c r="AB63" s="140"/>
      <c r="AC63" s="984" t="s">
        <v>2060</v>
      </c>
      <c r="AD63" s="984"/>
      <c r="AE63" s="984"/>
      <c r="AF63" s="984"/>
      <c r="AG63" s="984"/>
      <c r="AH63" s="414">
        <f>IF(AND(F15&lt;&gt;4,F15&lt;&gt;5),0,IF(AZ8="○",1,2))</f>
        <v>2</v>
      </c>
      <c r="AI63" s="140"/>
      <c r="AJ63" s="140"/>
      <c r="AK63" s="984" t="s">
        <v>2060</v>
      </c>
      <c r="AL63" s="984"/>
      <c r="AM63" s="984"/>
      <c r="AN63" s="984"/>
      <c r="AO63" s="984"/>
      <c r="AP63" s="414">
        <f>IF(AZ8="○",1,2)</f>
        <v>2</v>
      </c>
      <c r="AQ63" s="136"/>
      <c r="AR63" s="136"/>
      <c r="AS63" s="984" t="str">
        <f>IF(OR(AND(Z63=1,AH63=2),AND(Z63=1,AP63=2)),"○","")</f>
        <v/>
      </c>
      <c r="AT63" s="984"/>
      <c r="AU63" s="984"/>
      <c r="AV63" s="984"/>
      <c r="AW63" s="1145" t="str">
        <f>IF(OR((AD63-AL63)&lt;0,(AD63-AT63)&lt;0),"!","")</f>
        <v/>
      </c>
      <c r="AX63" s="1145"/>
      <c r="AY63" s="1145"/>
      <c r="AZ63" s="1145"/>
      <c r="BP63" s="142"/>
      <c r="BR63" s="142"/>
      <c r="BS63" s="142"/>
      <c r="BT63" s="142"/>
      <c r="BU63" s="142"/>
      <c r="BV63" s="142"/>
      <c r="BW63" s="142"/>
      <c r="BX63" s="142"/>
      <c r="BY63" s="142"/>
      <c r="BZ63" s="142"/>
      <c r="CA63" s="142"/>
      <c r="CB63" s="142"/>
      <c r="CC63" s="142"/>
      <c r="CD63" s="142"/>
      <c r="CE63" s="142"/>
      <c r="CF63" s="142"/>
      <c r="CH63" s="144"/>
    </row>
    <row r="64" spans="2:86" ht="15.9" customHeight="1">
      <c r="BP64" s="93"/>
      <c r="BQ64" s="93"/>
      <c r="BR64" s="93"/>
      <c r="BS64" s="93"/>
      <c r="BT64" s="93"/>
      <c r="BU64" s="93"/>
      <c r="BV64" s="93"/>
      <c r="BW64" s="93"/>
      <c r="BX64" s="93"/>
      <c r="BY64" s="93"/>
      <c r="BZ64" s="93"/>
      <c r="CA64" s="93"/>
      <c r="CB64" s="93"/>
      <c r="CC64" s="93"/>
      <c r="CD64" s="93"/>
      <c r="CE64" s="93"/>
      <c r="CF64" s="93"/>
    </row>
    <row r="65" spans="20:71" ht="15.9" customHeight="1">
      <c r="BS65" s="93"/>
    </row>
    <row r="66" spans="20:71" ht="15.9" customHeight="1"/>
    <row r="67" spans="20:71" ht="15.9" customHeight="1">
      <c r="T67" s="68">
        <f>SUM(事業所個票２!BU51)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B8:S11 V7:Z16 AA8:AP9 AA11:AP12 AA14:AP16 V20:Z45">
    <cfRule type="expression" dxfId="260" priority="14">
      <formula>$F$15&lt;&gt;4</formula>
    </cfRule>
  </conditionalFormatting>
  <conditionalFormatting sqref="B12:S12">
    <cfRule type="expression" dxfId="259" priority="21">
      <formula>OR($B$9="",$G$9="",$L$9="")</formula>
    </cfRule>
  </conditionalFormatting>
  <conditionalFormatting sqref="B21:U22">
    <cfRule type="expression" dxfId="258" priority="26">
      <formula>$L$9="ベア加算"</formula>
    </cfRule>
  </conditionalFormatting>
  <conditionalFormatting sqref="G9:S9">
    <cfRule type="expression" dxfId="257" priority="12">
      <formula>$B$9="処遇加算なし"</formula>
    </cfRule>
  </conditionalFormatting>
  <conditionalFormatting sqref="G10:S11">
    <cfRule type="expression" dxfId="256" priority="11">
      <formula>$B$9="処遇加算なし"</formula>
    </cfRule>
  </conditionalFormatting>
  <conditionalFormatting sqref="P5">
    <cfRule type="expression" dxfId="255" priority="16">
      <formula>OR($Y$5="訪問型サービス（総合事業）",$Y$5="通所型サービス（総合事業）")</formula>
    </cfRule>
  </conditionalFormatting>
  <conditionalFormatting sqref="P15">
    <cfRule type="expression" dxfId="254" priority="15">
      <formula>OR($P$15&lt;1,$P$15&gt;12)</formula>
    </cfRule>
  </conditionalFormatting>
  <conditionalFormatting sqref="V7:Z16 AA8:AP9 AA11:AP12 AA14:AP16 V20:Z45">
    <cfRule type="expression" dxfId="253" priority="13">
      <formula>$B$9="処遇加算なし"</formula>
    </cfRule>
  </conditionalFormatting>
  <conditionalFormatting sqref="V10:AP12">
    <cfRule type="expression" dxfId="252" priority="20">
      <formula>$V$11=""</formula>
    </cfRule>
  </conditionalFormatting>
  <conditionalFormatting sqref="V13:AP16">
    <cfRule type="expression" dxfId="251" priority="19">
      <formula>$V$14=""</formula>
    </cfRule>
  </conditionalFormatting>
  <conditionalFormatting sqref="V21:AP22">
    <cfRule type="expression" dxfId="250" priority="25">
      <formula>$L$9="ベア加算"</formula>
    </cfRule>
  </conditionalFormatting>
  <conditionalFormatting sqref="AA21:AB45 AA48:AB50">
    <cfRule type="expression" dxfId="249" priority="29">
      <formula>AND($F$15&lt;&gt;4,$F$15&lt;&gt;5)</formula>
    </cfRule>
  </conditionalFormatting>
  <conditionalFormatting sqref="AC20:AH45">
    <cfRule type="expression" dxfId="248" priority="2">
      <formula>AND($F$15&lt;&gt;4,$F$15&lt;&gt;5)</formula>
    </cfRule>
  </conditionalFormatting>
  <conditionalFormatting sqref="AD24:AH24">
    <cfRule type="expression" dxfId="247" priority="10">
      <formula>AND($F$15&lt;&gt;4,$F$15&lt;&gt;5)</formula>
    </cfRule>
  </conditionalFormatting>
  <conditionalFormatting sqref="AD28:AH28">
    <cfRule type="expression" dxfId="246" priority="9">
      <formula>AND($F$15&lt;&gt;4,$F$15&lt;&gt;5)</formula>
    </cfRule>
  </conditionalFormatting>
  <conditionalFormatting sqref="AD32:AH32">
    <cfRule type="expression" dxfId="245" priority="8">
      <formula>AND($F$15&lt;&gt;4,$F$15&lt;&gt;5)</formula>
    </cfRule>
  </conditionalFormatting>
  <conditionalFormatting sqref="AD41:AH41">
    <cfRule type="expression" dxfId="244" priority="3">
      <formula>$AH$62=2</formula>
    </cfRule>
  </conditionalFormatting>
  <conditionalFormatting sqref="AG37:AH37">
    <cfRule type="expression" dxfId="24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42" priority="4">
      <formula>$AP$62=2</formula>
    </cfRule>
  </conditionalFormatting>
  <conditionalFormatting sqref="AO37:AP37">
    <cfRule type="expression" dxfId="24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40" priority="27">
      <formula>OR($AS$20="－",$AS$20="")</formula>
    </cfRule>
  </conditionalFormatting>
  <conditionalFormatting sqref="AS24:BH26">
    <cfRule type="expression" dxfId="239" priority="7">
      <formula>OR($AS$24="－",$AS$24="")</formula>
    </cfRule>
  </conditionalFormatting>
  <conditionalFormatting sqref="AS28:BH30">
    <cfRule type="expression" dxfId="238" priority="6">
      <formula>OR($AS$28="－",$AS$28="")</formula>
    </cfRule>
  </conditionalFormatting>
  <conditionalFormatting sqref="AS32:BH34">
    <cfRule type="expression" dxfId="237" priority="5">
      <formula>OR($AS$32="－",$AS$32="")</formula>
    </cfRule>
  </conditionalFormatting>
  <conditionalFormatting sqref="AS36:BH38">
    <cfRule type="expression" dxfId="236" priority="24">
      <formula>OR($AS$36="－",$AS$36="")</formula>
    </cfRule>
  </conditionalFormatting>
  <conditionalFormatting sqref="AS40:BH42">
    <cfRule type="expression" dxfId="235" priority="23">
      <formula>OR($AS$40="－",$AS$40="")</formula>
    </cfRule>
  </conditionalFormatting>
  <conditionalFormatting sqref="AS44:BH45">
    <cfRule type="expression" dxfId="234" priority="22">
      <formula>OR($AS$44="－",$AS$44="")</formula>
    </cfRule>
  </conditionalFormatting>
  <conditionalFormatting sqref="AT11:AZ12">
    <cfRule type="expression" dxfId="233" priority="17">
      <formula>$V$11=""</formula>
    </cfRule>
  </conditionalFormatting>
  <conditionalFormatting sqref="AT14:AZ16">
    <cfRule type="expression" dxfId="232" priority="18">
      <formula>$V$14=""</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144780</xdr:colOff>
                    <xdr:row>20</xdr:row>
                    <xdr:rowOff>15240</xdr:rowOff>
                  </from>
                  <to>
                    <xdr:col>29</xdr:col>
                    <xdr:colOff>129540</xdr:colOff>
                    <xdr:row>21</xdr:row>
                    <xdr:rowOff>15240</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144780</xdr:colOff>
                    <xdr:row>21</xdr:row>
                    <xdr:rowOff>15240</xdr:rowOff>
                  </from>
                  <to>
                    <xdr:col>29</xdr:col>
                    <xdr:colOff>129540</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129540</xdr:colOff>
                    <xdr:row>23</xdr:row>
                    <xdr:rowOff>15240</xdr:rowOff>
                  </from>
                  <to>
                    <xdr:col>29</xdr:col>
                    <xdr:colOff>114300</xdr:colOff>
                    <xdr:row>24</xdr:row>
                    <xdr:rowOff>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129540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129540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129540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129540</xdr:colOff>
                    <xdr:row>28</xdr:row>
                    <xdr:rowOff>22860</xdr:rowOff>
                  </from>
                  <to>
                    <xdr:col>29</xdr:col>
                    <xdr:colOff>114300</xdr:colOff>
                    <xdr:row>28</xdr:row>
                    <xdr:rowOff>228600</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129540</xdr:colOff>
                    <xdr:row>29</xdr:row>
                    <xdr:rowOff>7620</xdr:rowOff>
                  </from>
                  <to>
                    <xdr:col>29</xdr:col>
                    <xdr:colOff>114300</xdr:colOff>
                    <xdr:row>29</xdr:row>
                    <xdr:rowOff>205740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129540</xdr:colOff>
                    <xdr:row>43</xdr:row>
                    <xdr:rowOff>15240</xdr:rowOff>
                  </from>
                  <to>
                    <xdr:col>37</xdr:col>
                    <xdr:colOff>114300</xdr:colOff>
                    <xdr:row>43</xdr:row>
                    <xdr:rowOff>198120</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129540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129540</xdr:colOff>
                    <xdr:row>31</xdr:row>
                    <xdr:rowOff>15240</xdr:rowOff>
                  </from>
                  <to>
                    <xdr:col>29</xdr:col>
                    <xdr:colOff>114300</xdr:colOff>
                    <xdr:row>32</xdr:row>
                    <xdr:rowOff>30480</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129540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129540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137160</xdr:colOff>
                    <xdr:row>39</xdr:row>
                    <xdr:rowOff>0</xdr:rowOff>
                  </from>
                  <to>
                    <xdr:col>37</xdr:col>
                    <xdr:colOff>30480</xdr:colOff>
                    <xdr:row>40</xdr:row>
                    <xdr:rowOff>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129540</xdr:colOff>
                    <xdr:row>40</xdr:row>
                    <xdr:rowOff>281940</xdr:rowOff>
                  </from>
                  <to>
                    <xdr:col>37</xdr:col>
                    <xdr:colOff>30480</xdr:colOff>
                    <xdr:row>41</xdr:row>
                    <xdr:rowOff>198120</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129540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129540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129540</xdr:colOff>
                    <xdr:row>27</xdr:row>
                    <xdr:rowOff>15240</xdr:rowOff>
                  </from>
                  <to>
                    <xdr:col>37</xdr:col>
                    <xdr:colOff>114300</xdr:colOff>
                    <xdr:row>27</xdr:row>
                    <xdr:rowOff>220980</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129540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129540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137160</xdr:colOff>
                    <xdr:row>34</xdr:row>
                    <xdr:rowOff>129540</xdr:rowOff>
                  </from>
                  <to>
                    <xdr:col>29</xdr:col>
                    <xdr:colOff>30480</xdr:colOff>
                    <xdr:row>36</xdr:row>
                    <xdr:rowOff>22860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137160</xdr:colOff>
                    <xdr:row>36</xdr:row>
                    <xdr:rowOff>243840</xdr:rowOff>
                  </from>
                  <to>
                    <xdr:col>29</xdr:col>
                    <xdr:colOff>38100</xdr:colOff>
                    <xdr:row>38</xdr:row>
                    <xdr:rowOff>15240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144780</xdr:colOff>
                    <xdr:row>38</xdr:row>
                    <xdr:rowOff>129540</xdr:rowOff>
                  </from>
                  <to>
                    <xdr:col>29</xdr:col>
                    <xdr:colOff>22860</xdr:colOff>
                    <xdr:row>40</xdr:row>
                    <xdr:rowOff>22860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137160</xdr:colOff>
                    <xdr:row>40</xdr:row>
                    <xdr:rowOff>259080</xdr:rowOff>
                  </from>
                  <to>
                    <xdr:col>29</xdr:col>
                    <xdr:colOff>0</xdr:colOff>
                    <xdr:row>42</xdr:row>
                    <xdr:rowOff>30480</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137160</xdr:colOff>
                    <xdr:row>34</xdr:row>
                    <xdr:rowOff>129540</xdr:rowOff>
                  </from>
                  <to>
                    <xdr:col>37</xdr:col>
                    <xdr:colOff>121920</xdr:colOff>
                    <xdr:row>36</xdr:row>
                    <xdr:rowOff>30480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137160</xdr:colOff>
                    <xdr:row>36</xdr:row>
                    <xdr:rowOff>243840</xdr:rowOff>
                  </from>
                  <to>
                    <xdr:col>37</xdr:col>
                    <xdr:colOff>121920</xdr:colOff>
                    <xdr:row>38</xdr:row>
                    <xdr:rowOff>15240</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129540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129540</xdr:colOff>
                    <xdr:row>24</xdr:row>
                    <xdr:rowOff>22860</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129540</xdr:colOff>
                    <xdr:row>25</xdr:row>
                    <xdr:rowOff>7620</xdr:rowOff>
                  </from>
                  <to>
                    <xdr:col>37</xdr:col>
                    <xdr:colOff>30480</xdr:colOff>
                    <xdr:row>25</xdr:row>
                    <xdr:rowOff>205740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129540</xdr:colOff>
                    <xdr:row>31</xdr:row>
                    <xdr:rowOff>15240</xdr:rowOff>
                  </from>
                  <to>
                    <xdr:col>37</xdr:col>
                    <xdr:colOff>114300</xdr:colOff>
                    <xdr:row>32</xdr:row>
                    <xdr:rowOff>15240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129540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129540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B40A6-28A4-42E8-BF2C-91BC6559A63F}">
  <sheetPr>
    <pageSetUpPr fitToPage="1"/>
  </sheetPr>
  <dimension ref="A1:CJ73"/>
  <sheetViews>
    <sheetView showGridLines="0" view="pageBreakPreview" zoomScaleNormal="53" zoomScaleSheetLayoutView="100" workbookViewId="0">
      <selection activeCell="BA48" sqref="BA48:BD48"/>
    </sheetView>
  </sheetViews>
  <sheetFormatPr defaultColWidth="9" defaultRowHeight="13.2"/>
  <cols>
    <col min="1" max="1" width="1.59765625" style="68" customWidth="1"/>
    <col min="2" max="6" width="2.5" style="68" customWidth="1"/>
    <col min="7" max="9" width="2.09765625" style="68" customWidth="1"/>
    <col min="10" max="10" width="1.8984375" style="68" customWidth="1"/>
    <col min="11" max="12" width="2.09765625" style="68" customWidth="1"/>
    <col min="13" max="13" width="2.3984375" style="68" customWidth="1"/>
    <col min="14" max="15" width="2.09765625" style="68" customWidth="1"/>
    <col min="16" max="16" width="2.69921875" style="68" customWidth="1"/>
    <col min="17" max="19" width="2.09765625" style="68" customWidth="1"/>
    <col min="20" max="20" width="1.3984375" style="68" customWidth="1"/>
    <col min="21" max="30" width="2.09765625" style="68" customWidth="1"/>
    <col min="31" max="31" width="2.5" style="68" customWidth="1"/>
    <col min="32" max="32" width="2.69921875" style="68" customWidth="1"/>
    <col min="33" max="38" width="2.09765625" style="68" customWidth="1"/>
    <col min="39" max="39" width="2.69921875" style="68" customWidth="1"/>
    <col min="40" max="40" width="2.5" style="68" customWidth="1"/>
    <col min="41" max="42" width="2.09765625" style="68" customWidth="1"/>
    <col min="43" max="43" width="1.59765625" style="68" customWidth="1"/>
    <col min="44" max="44" width="2" style="68" customWidth="1"/>
    <col min="45" max="48" width="2.59765625" style="68" customWidth="1"/>
    <col min="49" max="62" width="2.8984375" style="68" customWidth="1"/>
    <col min="63" max="72" width="2.19921875" style="68" customWidth="1"/>
    <col min="73" max="73" width="3.09765625" style="68" customWidth="1"/>
    <col min="74" max="75" width="2.19921875" style="68" customWidth="1"/>
    <col min="76" max="76" width="3" style="68" customWidth="1"/>
    <col min="77" max="78" width="2.19921875" style="68" customWidth="1"/>
    <col min="79" max="81" width="2.09765625" style="68" customWidth="1"/>
    <col min="82" max="82" width="2" style="68" customWidth="1"/>
    <col min="83" max="85" width="2.3984375" style="68" customWidth="1"/>
    <col min="86" max="86" width="3.09765625" style="68" customWidth="1"/>
    <col min="87" max="92" width="2.3984375" style="68" customWidth="1"/>
    <col min="93" max="102" width="1.59765625" style="68" customWidth="1"/>
    <col min="103" max="16384" width="9" style="68"/>
  </cols>
  <sheetData>
    <row r="1" spans="1:88" ht="18" customHeight="1">
      <c r="B1" s="69" t="s">
        <v>2119</v>
      </c>
      <c r="M1" s="70"/>
      <c r="N1" s="1117" t="s">
        <v>2325</v>
      </c>
      <c r="O1" s="1117"/>
      <c r="P1" s="1117"/>
      <c r="Q1" s="1117"/>
      <c r="R1" s="1117"/>
      <c r="S1" s="1117"/>
      <c r="T1" s="1117"/>
      <c r="U1" s="1117"/>
      <c r="V1" s="1117"/>
      <c r="W1" s="1117"/>
      <c r="X1" s="1117"/>
      <c r="Y1" s="1117"/>
      <c r="Z1" s="1117"/>
      <c r="AA1" s="1117"/>
      <c r="AB1" s="1117"/>
      <c r="AC1" s="1117"/>
      <c r="AD1" s="1117"/>
      <c r="AE1" s="1117"/>
      <c r="AF1" s="979" t="s">
        <v>25</v>
      </c>
      <c r="AG1" s="979"/>
      <c r="AH1" s="979"/>
      <c r="AI1" s="980" t="str">
        <f>IF(G5="","",G5)</f>
        <v/>
      </c>
      <c r="AJ1" s="980"/>
      <c r="AK1" s="980"/>
      <c r="AL1" s="980"/>
      <c r="AM1" s="980"/>
      <c r="AN1" s="980"/>
      <c r="AO1" s="980"/>
      <c r="AP1" s="980"/>
      <c r="AS1" s="1147" t="str">
        <f>B9&amp;G9&amp;L9</f>
        <v/>
      </c>
      <c r="AT1" s="1148"/>
      <c r="AU1" s="1148"/>
      <c r="AV1" s="1148"/>
      <c r="AW1" s="1148"/>
      <c r="AX1" s="1148"/>
      <c r="AY1" s="1148"/>
      <c r="AZ1" s="1148"/>
      <c r="BA1" s="1148"/>
      <c r="BB1" s="1148"/>
      <c r="BC1" s="1148"/>
      <c r="BD1" s="1148"/>
      <c r="BE1" s="1149"/>
      <c r="BF1" s="1146" t="str">
        <f>IFERROR(VLOOKUP(Y5,【参考】数式用!$AH$2:$AI$34,2,FALSE),"")</f>
        <v/>
      </c>
      <c r="BG1" s="1146"/>
      <c r="BH1" s="1146"/>
      <c r="BI1" s="1146"/>
      <c r="BJ1" s="1146"/>
      <c r="BK1" s="1146"/>
      <c r="BL1" s="1146"/>
      <c r="BM1" s="1146"/>
      <c r="BN1" s="1146"/>
      <c r="BO1" s="1146"/>
      <c r="BP1" s="1146"/>
      <c r="CE1" s="71" t="s">
        <v>2189</v>
      </c>
    </row>
    <row r="2" spans="1:88" s="72" customFormat="1" ht="19.5" customHeight="1" thickBot="1">
      <c r="C2" s="70"/>
      <c r="D2" s="70"/>
      <c r="E2" s="70"/>
      <c r="F2" s="70"/>
      <c r="G2" s="70"/>
      <c r="H2" s="70"/>
      <c r="I2" s="70"/>
      <c r="J2" s="70"/>
      <c r="K2" s="70"/>
      <c r="L2" s="70"/>
      <c r="M2" s="70"/>
      <c r="N2" s="1117"/>
      <c r="O2" s="1117"/>
      <c r="P2" s="1117"/>
      <c r="Q2" s="1117"/>
      <c r="R2" s="1117"/>
      <c r="S2" s="1117"/>
      <c r="T2" s="1117"/>
      <c r="U2" s="1117"/>
      <c r="V2" s="1117"/>
      <c r="W2" s="1117"/>
      <c r="X2" s="1117"/>
      <c r="Y2" s="1117"/>
      <c r="Z2" s="1117"/>
      <c r="AA2" s="1117"/>
      <c r="AB2" s="1117"/>
      <c r="AC2" s="1117"/>
      <c r="AD2" s="1117"/>
      <c r="AE2" s="1117"/>
      <c r="AF2" s="70"/>
      <c r="AG2" s="70"/>
      <c r="AH2" s="70"/>
      <c r="AI2" s="70"/>
      <c r="AJ2" s="70"/>
      <c r="AK2" s="70"/>
      <c r="AL2" s="70"/>
      <c r="AM2" s="70"/>
      <c r="AN2" s="70"/>
      <c r="AO2" s="70"/>
      <c r="AP2" s="70"/>
      <c r="AQ2" s="73"/>
      <c r="AR2" s="73"/>
      <c r="CE2" s="971" t="s">
        <v>2192</v>
      </c>
      <c r="CF2" s="971"/>
      <c r="CG2" s="971"/>
      <c r="CH2" s="971"/>
      <c r="CI2" s="952" t="str">
        <f>IF(AI1&lt;&gt;"",1,"")</f>
        <v/>
      </c>
      <c r="CJ2" s="953"/>
    </row>
    <row r="3" spans="1:88" ht="15.75" customHeight="1">
      <c r="B3" s="74" t="s">
        <v>2021</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2137</v>
      </c>
      <c r="AU3" s="78"/>
      <c r="AV3" s="78"/>
      <c r="AW3" s="78"/>
      <c r="AX3" s="78"/>
      <c r="AY3" s="78"/>
      <c r="AZ3" s="78"/>
      <c r="BA3" s="79"/>
      <c r="CE3" s="971" t="s">
        <v>2186</v>
      </c>
      <c r="CF3" s="971"/>
      <c r="CG3" s="971"/>
      <c r="CH3" s="971"/>
      <c r="CI3" s="957" t="str">
        <f>IF(AND(L9="ベア加算",Q49="ベア加算"),1,"")</f>
        <v/>
      </c>
      <c r="CJ3" s="958"/>
    </row>
    <row r="4" spans="1:88" ht="28.5" customHeight="1">
      <c r="B4" s="1072" t="s">
        <v>2237</v>
      </c>
      <c r="C4" s="1072"/>
      <c r="D4" s="1072"/>
      <c r="E4" s="1072"/>
      <c r="F4" s="1072"/>
      <c r="G4" s="1073" t="s">
        <v>0</v>
      </c>
      <c r="H4" s="1073"/>
      <c r="I4" s="1073"/>
      <c r="J4" s="1074" t="s">
        <v>1</v>
      </c>
      <c r="K4" s="1075"/>
      <c r="L4" s="1075"/>
      <c r="M4" s="1075"/>
      <c r="N4" s="1075"/>
      <c r="O4" s="1076"/>
      <c r="P4" s="1163" t="s">
        <v>2</v>
      </c>
      <c r="Q4" s="1164"/>
      <c r="R4" s="1164"/>
      <c r="S4" s="1164"/>
      <c r="T4" s="1164"/>
      <c r="U4" s="1164"/>
      <c r="V4" s="1164"/>
      <c r="W4" s="1164"/>
      <c r="X4" s="1165"/>
      <c r="Y4" s="1074" t="s">
        <v>3</v>
      </c>
      <c r="Z4" s="1075"/>
      <c r="AA4" s="1075"/>
      <c r="AB4" s="1075"/>
      <c r="AC4" s="1075"/>
      <c r="AD4" s="1076"/>
      <c r="AE4" s="1120" t="s">
        <v>2317</v>
      </c>
      <c r="AF4" s="1121"/>
      <c r="AG4" s="1121"/>
      <c r="AH4" s="1122"/>
      <c r="AI4" s="1120" t="s">
        <v>2318</v>
      </c>
      <c r="AJ4" s="1121"/>
      <c r="AK4" s="1121"/>
      <c r="AL4" s="1122"/>
      <c r="AM4" s="1120" t="s">
        <v>2319</v>
      </c>
      <c r="AN4" s="1121"/>
      <c r="AO4" s="1121"/>
      <c r="AP4" s="1122"/>
      <c r="AS4" s="80"/>
      <c r="AT4" s="1151" t="s">
        <v>2095</v>
      </c>
      <c r="AU4" s="1151" t="s">
        <v>2055</v>
      </c>
      <c r="AV4" s="1151" t="s">
        <v>2056</v>
      </c>
      <c r="AW4" s="1151" t="s">
        <v>2057</v>
      </c>
      <c r="AX4" s="1151" t="s">
        <v>2058</v>
      </c>
      <c r="AY4" s="1151" t="s">
        <v>2059</v>
      </c>
      <c r="AZ4" s="1151" t="s">
        <v>2094</v>
      </c>
      <c r="BA4" s="81"/>
      <c r="CE4" s="971" t="s">
        <v>2191</v>
      </c>
      <c r="CF4" s="971"/>
      <c r="CG4" s="971"/>
      <c r="CH4" s="971"/>
      <c r="CI4" s="959" t="str">
        <f>IF(OR(OR(G49="処遇加算Ⅰ",G49="処遇加算Ⅱ"),OR(AS48="処遇加算Ⅰ",AS48="処遇加算Ⅱ")),1,"")</f>
        <v/>
      </c>
      <c r="CJ4" s="960"/>
    </row>
    <row r="5" spans="1:88" ht="33" customHeight="1">
      <c r="B5" s="1066"/>
      <c r="C5" s="1066"/>
      <c r="D5" s="1066"/>
      <c r="E5" s="1066"/>
      <c r="F5" s="1066"/>
      <c r="G5" s="1067"/>
      <c r="H5" s="1067"/>
      <c r="I5" s="1067"/>
      <c r="J5" s="1068"/>
      <c r="K5" s="1068"/>
      <c r="L5" s="1068"/>
      <c r="M5" s="1069"/>
      <c r="N5" s="1069"/>
      <c r="O5" s="1069"/>
      <c r="P5" s="1182"/>
      <c r="Q5" s="1183"/>
      <c r="R5" s="1183"/>
      <c r="S5" s="1183"/>
      <c r="T5" s="1183"/>
      <c r="U5" s="1183"/>
      <c r="V5" s="1183"/>
      <c r="W5" s="1183"/>
      <c r="X5" s="1184"/>
      <c r="Y5" s="1123"/>
      <c r="Z5" s="1123"/>
      <c r="AA5" s="1123"/>
      <c r="AB5" s="1123"/>
      <c r="AC5" s="1123"/>
      <c r="AD5" s="1123"/>
      <c r="AE5" s="1166"/>
      <c r="AF5" s="1167"/>
      <c r="AG5" s="1167"/>
      <c r="AH5" s="1168"/>
      <c r="AI5" s="1166"/>
      <c r="AJ5" s="1167"/>
      <c r="AK5" s="1167"/>
      <c r="AL5" s="1168"/>
      <c r="AM5" s="1169">
        <f>AE5-AI5</f>
        <v>0</v>
      </c>
      <c r="AN5" s="1170"/>
      <c r="AO5" s="1170"/>
      <c r="AP5" s="1171"/>
      <c r="AS5" s="80"/>
      <c r="AT5" s="1152"/>
      <c r="AU5" s="1152"/>
      <c r="AV5" s="1152"/>
      <c r="AW5" s="1152"/>
      <c r="AX5" s="1152"/>
      <c r="AY5" s="1152"/>
      <c r="AZ5" s="1152"/>
      <c r="BA5" s="81"/>
      <c r="CE5" s="971" t="s">
        <v>2185</v>
      </c>
      <c r="CF5" s="971"/>
      <c r="CG5" s="971"/>
      <c r="CH5" s="971"/>
      <c r="CI5" s="959" t="str">
        <f>IF(OR(G49="処遇加算Ⅰ",AS48="処遇加算Ⅰ"),1,"")</f>
        <v/>
      </c>
      <c r="CJ5" s="960"/>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1152"/>
      <c r="AU6" s="1152"/>
      <c r="AV6" s="1152"/>
      <c r="AW6" s="1152"/>
      <c r="AX6" s="1152"/>
      <c r="AY6" s="1152"/>
      <c r="AZ6" s="1152"/>
      <c r="BA6" s="81"/>
      <c r="CE6" s="971" t="s">
        <v>2188</v>
      </c>
      <c r="CF6" s="971"/>
      <c r="CG6" s="971"/>
      <c r="CH6" s="971"/>
      <c r="CI6" s="959" t="str">
        <f>IF(OR(AH61=1,AP61=1),1,"")</f>
        <v/>
      </c>
      <c r="CJ6" s="960"/>
    </row>
    <row r="7" spans="1:88" ht="15" customHeight="1">
      <c r="B7" s="87" t="s">
        <v>2061</v>
      </c>
      <c r="C7" s="75"/>
      <c r="D7" s="75"/>
      <c r="E7" s="75"/>
      <c r="F7" s="75"/>
      <c r="G7" s="75"/>
      <c r="H7" s="75"/>
      <c r="I7" s="75"/>
      <c r="J7" s="75"/>
      <c r="K7" s="75"/>
      <c r="L7" s="75"/>
      <c r="M7" s="75"/>
      <c r="N7" s="75"/>
      <c r="O7" s="75"/>
      <c r="P7" s="75"/>
      <c r="Q7" s="75"/>
      <c r="R7" s="75"/>
      <c r="S7" s="75"/>
      <c r="T7" s="75"/>
      <c r="U7" s="75"/>
      <c r="V7" s="88" t="s">
        <v>2099</v>
      </c>
      <c r="W7" s="75"/>
      <c r="X7" s="75"/>
      <c r="Y7" s="75"/>
      <c r="Z7" s="75"/>
      <c r="AA7" s="75"/>
      <c r="AB7" s="75"/>
      <c r="AC7" s="75"/>
      <c r="AD7" s="75"/>
      <c r="AE7" s="75"/>
      <c r="AF7" s="75"/>
      <c r="AG7" s="75"/>
      <c r="AH7" s="75"/>
      <c r="AI7" s="75"/>
      <c r="AJ7" s="75"/>
      <c r="AK7" s="75"/>
      <c r="AL7" s="75"/>
      <c r="AM7" s="75"/>
      <c r="AN7" s="75"/>
      <c r="AO7" s="75"/>
      <c r="AP7" s="75"/>
      <c r="AS7" s="80"/>
      <c r="AT7" s="1153"/>
      <c r="AU7" s="1153"/>
      <c r="AV7" s="1153"/>
      <c r="AW7" s="1153"/>
      <c r="AX7" s="1153"/>
      <c r="AY7" s="1153"/>
      <c r="AZ7" s="1153"/>
      <c r="BA7" s="81"/>
      <c r="CE7" s="972" t="s">
        <v>2187</v>
      </c>
      <c r="CF7" s="972"/>
      <c r="CG7" s="972"/>
      <c r="CH7" s="972"/>
      <c r="CI7" s="959" t="str">
        <f>IF(AND(AH62=1,AD41=""),1,"")</f>
        <v/>
      </c>
      <c r="CJ7" s="960"/>
    </row>
    <row r="8" spans="1:88" ht="17.25" customHeight="1" thickBot="1">
      <c r="B8" s="1015" t="s">
        <v>2145</v>
      </c>
      <c r="C8" s="1016"/>
      <c r="D8" s="1016"/>
      <c r="E8" s="1016"/>
      <c r="F8" s="1016"/>
      <c r="G8" s="1016"/>
      <c r="H8" s="1016"/>
      <c r="I8" s="1016"/>
      <c r="J8" s="1016"/>
      <c r="K8" s="1016"/>
      <c r="L8" s="1016"/>
      <c r="M8" s="1016"/>
      <c r="N8" s="1016"/>
      <c r="O8" s="1016"/>
      <c r="P8" s="1016"/>
      <c r="Q8" s="1016"/>
      <c r="R8" s="1016"/>
      <c r="S8" s="1017"/>
      <c r="T8" s="1008" t="s">
        <v>12</v>
      </c>
      <c r="U8" s="1009"/>
      <c r="V8" s="1172" t="str">
        <f>IFERROR(IF(VLOOKUP(AS1,【参考】数式用2!E6:L23,3,FALSE)="","",VLOOKUP(AS1,【参考】数式用2!E6:L23,3,FALSE)),"")</f>
        <v/>
      </c>
      <c r="W8" s="1173"/>
      <c r="X8" s="1173"/>
      <c r="Y8" s="1173"/>
      <c r="Z8" s="1174"/>
      <c r="AA8" s="1154" t="str">
        <f>IFERROR(VLOOKUP(AS1,【参考】数式用2!E6:L23,4,FALSE),"")</f>
        <v/>
      </c>
      <c r="AB8" s="1154"/>
      <c r="AC8" s="1154"/>
      <c r="AD8" s="1154"/>
      <c r="AE8" s="1154"/>
      <c r="AF8" s="1154"/>
      <c r="AG8" s="1154"/>
      <c r="AH8" s="1154"/>
      <c r="AI8" s="1154"/>
      <c r="AJ8" s="1154"/>
      <c r="AK8" s="1154"/>
      <c r="AL8" s="1154"/>
      <c r="AM8" s="1154"/>
      <c r="AN8" s="1154"/>
      <c r="AO8" s="1154"/>
      <c r="AP8" s="1155"/>
      <c r="AS8" s="80"/>
      <c r="AT8" s="955" t="str">
        <f>IF(L9="ベア加算","",IF(OR(V8="新加算Ⅰ",V8="新加算Ⅱ",V8="新加算Ⅲ",V8="新加算Ⅳ"),"○",""))</f>
        <v/>
      </c>
      <c r="AU8" s="95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5" t="str">
        <f>IF(OR(V8="新加算Ⅰ",V8="新加算Ⅱ",V8="新加算Ⅲ",V8="新加算Ⅴ(１)",V8="新加算Ⅴ(３)",V8="新加算Ⅴ(８)"),"○","")</f>
        <v/>
      </c>
      <c r="AX8" s="955" t="str">
        <f>IF(OR(V8="新加算Ⅰ",V8="新加算Ⅱ",V8="新加算Ⅴ(１)",V8="新加算Ⅴ(２)",V8="新加算Ⅴ(３)",V8="新加算Ⅴ(４)",V8="新加算Ⅴ(５)",V8="新加算Ⅴ(６)",V8="新加算Ⅴ(７)",V8="新加算Ⅴ(９)",V8="新加算Ⅴ(10)",V8="新加算Ⅴ(12)"),"○","")</f>
        <v/>
      </c>
      <c r="AY8" s="955" t="str">
        <f>IF(OR(V8="新加算Ⅰ",V8="新加算Ⅴ(１)",V8="新加算Ⅴ(２)",V8="新加算Ⅴ(５)",V8="新加算Ⅴ(７)",V8="新加算Ⅴ(10)"),"○","")</f>
        <v/>
      </c>
      <c r="AZ8" s="955" t="str">
        <f>IF(OR(V8="新加算Ⅰ",V8="新加算Ⅱ",V8="新加算Ⅴ(１)",V8="新加算Ⅴ(２)",V8="新加算Ⅴ(３)",V8="新加算Ⅴ(４)",V8="新加算Ⅴ(５)",V8="新加算Ⅴ(６)",V8="新加算Ⅴ(７)",V8="新加算Ⅴ(９)",V8="新加算Ⅴ(10)",V8="新加算Ⅴ(12)"),"○","")</f>
        <v/>
      </c>
      <c r="BA8" s="81"/>
      <c r="CE8" s="972" t="s">
        <v>2187</v>
      </c>
      <c r="CF8" s="972"/>
      <c r="CG8" s="972"/>
      <c r="CH8" s="972"/>
      <c r="CI8" s="959" t="str">
        <f>IF(AND(AP62=1,AL41=""),1,"")</f>
        <v/>
      </c>
      <c r="CJ8" s="960"/>
    </row>
    <row r="9" spans="1:88" ht="26.25" customHeight="1">
      <c r="B9" s="1080"/>
      <c r="C9" s="1081"/>
      <c r="D9" s="1081"/>
      <c r="E9" s="1081"/>
      <c r="F9" s="1082"/>
      <c r="G9" s="1083"/>
      <c r="H9" s="1084"/>
      <c r="I9" s="1084"/>
      <c r="J9" s="1084"/>
      <c r="K9" s="1085"/>
      <c r="L9" s="1086"/>
      <c r="M9" s="1087"/>
      <c r="N9" s="1087"/>
      <c r="O9" s="1087"/>
      <c r="P9" s="1088"/>
      <c r="Q9" s="1070" t="s">
        <v>2051</v>
      </c>
      <c r="R9" s="1071"/>
      <c r="S9" s="1071"/>
      <c r="T9" s="1008"/>
      <c r="U9" s="1009"/>
      <c r="V9" s="1175" t="str">
        <f>IFERROR(VLOOKUP(Y5,【参考】数式用!$A$5:$AB$37,MATCH(V8,【参考】数式用!$B$4:$AB$4,0)+1,FALSE),"")</f>
        <v/>
      </c>
      <c r="W9" s="1176"/>
      <c r="X9" s="1176"/>
      <c r="Y9" s="1176"/>
      <c r="Z9" s="1177"/>
      <c r="AA9" s="1156"/>
      <c r="AB9" s="1156"/>
      <c r="AC9" s="1156"/>
      <c r="AD9" s="1156"/>
      <c r="AE9" s="1156"/>
      <c r="AF9" s="1156"/>
      <c r="AG9" s="1156"/>
      <c r="AH9" s="1156"/>
      <c r="AI9" s="1156"/>
      <c r="AJ9" s="1156"/>
      <c r="AK9" s="1156"/>
      <c r="AL9" s="1156"/>
      <c r="AM9" s="1156"/>
      <c r="AN9" s="1156"/>
      <c r="AO9" s="1156"/>
      <c r="AP9" s="1157"/>
      <c r="AS9" s="80"/>
      <c r="AT9" s="956"/>
      <c r="AU9" s="956"/>
      <c r="AV9" s="956"/>
      <c r="AW9" s="956"/>
      <c r="AX9" s="956"/>
      <c r="AY9" s="956"/>
      <c r="AZ9" s="956"/>
      <c r="BA9" s="81"/>
      <c r="CE9" s="971" t="s">
        <v>2187</v>
      </c>
      <c r="CF9" s="971"/>
      <c r="CG9" s="971"/>
      <c r="CH9" s="971"/>
      <c r="CI9" s="959" t="str">
        <f>IF(OR(AH62=1,AP62=1),1,"")</f>
        <v/>
      </c>
      <c r="CJ9" s="960"/>
    </row>
    <row r="10" spans="1:88" ht="11.25" customHeight="1">
      <c r="B10" s="1089" t="str">
        <f>IFERROR(VLOOKUP(Y5,【参考】数式用!$A$5:$J$37,MATCH(B9,【参考】数式用!$B$4:$J$4,0)+1,0),"")</f>
        <v/>
      </c>
      <c r="C10" s="1090"/>
      <c r="D10" s="1090"/>
      <c r="E10" s="1090"/>
      <c r="F10" s="1091"/>
      <c r="G10" s="1089" t="str">
        <f>IFERROR(VLOOKUP(Y5,【参考】数式用!$A$5:$J$37,MATCH(G9,【参考】数式用!$B$4:$J$4,0)+1,0),"")</f>
        <v/>
      </c>
      <c r="H10" s="1090"/>
      <c r="I10" s="1090"/>
      <c r="J10" s="1090"/>
      <c r="K10" s="1091"/>
      <c r="L10" s="1095" t="str">
        <f>IFERROR(VLOOKUP(Y5,【参考】数式用!$A$5:$J$37,MATCH(L9,【参考】数式用!$B$4:$J$4,0)+1,0),"")</f>
        <v/>
      </c>
      <c r="M10" s="1096"/>
      <c r="N10" s="1096"/>
      <c r="O10" s="1096"/>
      <c r="P10" s="1097"/>
      <c r="Q10" s="1003">
        <f>SUM(B10,G10,L10)</f>
        <v>0</v>
      </c>
      <c r="R10" s="1004"/>
      <c r="S10" s="1004"/>
      <c r="T10" s="89"/>
      <c r="U10" s="89"/>
      <c r="V10" s="90" t="s">
        <v>2100</v>
      </c>
      <c r="W10" s="91"/>
      <c r="X10" s="91"/>
      <c r="Y10" s="91"/>
      <c r="Z10" s="91"/>
      <c r="AA10" s="92"/>
      <c r="AB10" s="92"/>
      <c r="AC10" s="92"/>
      <c r="AD10" s="92"/>
      <c r="AE10" s="92"/>
      <c r="AF10" s="92"/>
      <c r="AG10" s="92"/>
      <c r="AH10" s="92"/>
      <c r="AI10" s="92"/>
      <c r="AJ10" s="92"/>
      <c r="AK10" s="92"/>
      <c r="AL10" s="92"/>
      <c r="AM10" s="92"/>
      <c r="AN10" s="92"/>
      <c r="AO10" s="92"/>
      <c r="AP10" s="93"/>
      <c r="AS10" s="80"/>
      <c r="BA10" s="81"/>
      <c r="CE10" s="971" t="s">
        <v>2190</v>
      </c>
      <c r="CF10" s="971"/>
      <c r="CG10" s="971"/>
      <c r="CH10" s="971"/>
      <c r="CI10" s="959">
        <f>IF(OR(AH63=1,AP63=1),1,0)</f>
        <v>0</v>
      </c>
      <c r="CJ10" s="960"/>
    </row>
    <row r="11" spans="1:88" s="91" customFormat="1" ht="20.25" customHeight="1" thickBot="1">
      <c r="B11" s="1092"/>
      <c r="C11" s="1093"/>
      <c r="D11" s="1093"/>
      <c r="E11" s="1093"/>
      <c r="F11" s="1094"/>
      <c r="G11" s="1092"/>
      <c r="H11" s="1093"/>
      <c r="I11" s="1093"/>
      <c r="J11" s="1093"/>
      <c r="K11" s="1094"/>
      <c r="L11" s="1098"/>
      <c r="M11" s="1099"/>
      <c r="N11" s="1099"/>
      <c r="O11" s="1099"/>
      <c r="P11" s="1100"/>
      <c r="Q11" s="1003"/>
      <c r="R11" s="1004"/>
      <c r="S11" s="1004"/>
      <c r="T11" s="1010"/>
      <c r="U11" s="1009"/>
      <c r="V11" s="1065" t="str">
        <f>IFERROR(IF(VLOOKUP(AS1,【参考】数式用2!E6:L23,5,FALSE)="","",VLOOKUP(AS1,【参考】数式用2!E6:L23,5,FALSE)),"")</f>
        <v/>
      </c>
      <c r="W11" s="1065"/>
      <c r="X11" s="1065"/>
      <c r="Y11" s="1065"/>
      <c r="Z11" s="1065"/>
      <c r="AA11" s="1154" t="str">
        <f>IFERROR(VLOOKUP(AS1,【参考】数式用2!E6:L23,6,FALSE),"")</f>
        <v/>
      </c>
      <c r="AB11" s="1154"/>
      <c r="AC11" s="1154"/>
      <c r="AD11" s="1154"/>
      <c r="AE11" s="1154"/>
      <c r="AF11" s="1154"/>
      <c r="AG11" s="1154"/>
      <c r="AH11" s="1154"/>
      <c r="AI11" s="1154"/>
      <c r="AJ11" s="1154"/>
      <c r="AK11" s="1154"/>
      <c r="AL11" s="1154"/>
      <c r="AM11" s="1154"/>
      <c r="AN11" s="1154"/>
      <c r="AO11" s="1154"/>
      <c r="AP11" s="1155"/>
      <c r="AS11" s="94"/>
      <c r="AT11" s="955" t="str">
        <f>IF(L9="ベア加算","",IF(OR(V11="新加算Ⅰ",V11="新加算Ⅱ",V11="新加算Ⅲ",V11="新加算Ⅳ"),"○",""))</f>
        <v/>
      </c>
      <c r="AU11" s="95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5" t="str">
        <f>IF(OR(V11="新加算Ⅰ",V11="新加算Ⅱ",V11="新加算Ⅲ",V11="新加算Ⅴ(１)",V11="新加算Ⅴ(３)",V11="新加算Ⅴ(８)"),"○","")</f>
        <v/>
      </c>
      <c r="AX11" s="955" t="str">
        <f>IF(OR(V11="新加算Ⅰ",V11="新加算Ⅱ",V11="新加算Ⅴ(１)",V11="新加算Ⅴ(２)",V11="新加算Ⅴ(３)",V11="新加算Ⅴ(４)",V11="新加算Ⅴ(５)",V11="新加算Ⅴ(６)",V11="新加算Ⅴ(７)",V11="新加算Ⅴ(９)",V11="新加算Ⅴ(10)",V11="新加算Ⅴ(12)"),"○","")</f>
        <v/>
      </c>
      <c r="AY11" s="955" t="str">
        <f>IF(OR(V11="新加算Ⅰ",V11="新加算Ⅴ(１)",V11="新加算Ⅴ(２)",V11="新加算Ⅴ(５)",V11="新加算Ⅴ(７)",V11="新加算Ⅴ(10)"),"○","")</f>
        <v/>
      </c>
      <c r="AZ11" s="955" t="str">
        <f>IF(OR(V11="新加算Ⅰ",V11="新加算Ⅱ",V11="新加算Ⅴ(１)",V11="新加算Ⅴ(２)",V11="新加算Ⅴ(３)",V11="新加算Ⅴ(４)",V11="新加算Ⅴ(５)",V11="新加算Ⅴ(６)",V11="新加算Ⅴ(７)",V11="新加算Ⅴ(９)",V11="新加算Ⅴ(10)",V11="新加算Ⅴ(12)"),"○","")</f>
        <v/>
      </c>
      <c r="BA11" s="95"/>
    </row>
    <row r="12" spans="1:88" ht="25.5" customHeight="1" thickBot="1">
      <c r="A12" s="75"/>
      <c r="B12" s="113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5"/>
      <c r="D12" s="1135"/>
      <c r="E12" s="1135"/>
      <c r="F12" s="1135"/>
      <c r="G12" s="1135"/>
      <c r="H12" s="1135"/>
      <c r="I12" s="1135"/>
      <c r="J12" s="1135"/>
      <c r="K12" s="1135"/>
      <c r="L12" s="1135"/>
      <c r="M12" s="1135"/>
      <c r="N12" s="1135"/>
      <c r="O12" s="1135"/>
      <c r="P12" s="1135"/>
      <c r="Q12" s="1135"/>
      <c r="R12" s="1135"/>
      <c r="S12" s="1135"/>
      <c r="T12" s="1010"/>
      <c r="U12" s="1009"/>
      <c r="V12" s="1181" t="str">
        <f>IFERROR(VLOOKUP(Y5,【参考】数式用!$A$5:$AB$37,MATCH(V11,【参考】数式用!$B$4:$AB$4,0)+1,FALSE),"")</f>
        <v/>
      </c>
      <c r="W12" s="1181"/>
      <c r="X12" s="1181"/>
      <c r="Y12" s="1181"/>
      <c r="Z12" s="1181"/>
      <c r="AA12" s="1156"/>
      <c r="AB12" s="1156"/>
      <c r="AC12" s="1156"/>
      <c r="AD12" s="1156"/>
      <c r="AE12" s="1156"/>
      <c r="AF12" s="1156"/>
      <c r="AG12" s="1156"/>
      <c r="AH12" s="1156"/>
      <c r="AI12" s="1156"/>
      <c r="AJ12" s="1156"/>
      <c r="AK12" s="1156"/>
      <c r="AL12" s="1156"/>
      <c r="AM12" s="1156"/>
      <c r="AN12" s="1156"/>
      <c r="AO12" s="1156"/>
      <c r="AP12" s="1157"/>
      <c r="AS12" s="80"/>
      <c r="AT12" s="956"/>
      <c r="AU12" s="956"/>
      <c r="AV12" s="956"/>
      <c r="AW12" s="956"/>
      <c r="AX12" s="956"/>
      <c r="AY12" s="956"/>
      <c r="AZ12" s="956"/>
      <c r="BA12" s="81"/>
    </row>
    <row r="13" spans="1:88" ht="12" customHeight="1">
      <c r="A13" s="75"/>
      <c r="B13" s="1110" t="s">
        <v>2115</v>
      </c>
      <c r="C13" s="1111"/>
      <c r="D13" s="1111"/>
      <c r="E13" s="1111"/>
      <c r="F13" s="1111"/>
      <c r="G13" s="1111"/>
      <c r="H13" s="1111"/>
      <c r="I13" s="1111"/>
      <c r="J13" s="1111"/>
      <c r="K13" s="1111"/>
      <c r="L13" s="1111"/>
      <c r="M13" s="1111"/>
      <c r="N13" s="1111"/>
      <c r="O13" s="1111"/>
      <c r="P13" s="1111"/>
      <c r="Q13" s="1111"/>
      <c r="R13" s="1111"/>
      <c r="S13" s="1112"/>
      <c r="V13" s="90" t="s">
        <v>2101</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113"/>
      <c r="C14" s="1114"/>
      <c r="D14" s="1114"/>
      <c r="E14" s="1114"/>
      <c r="F14" s="1114"/>
      <c r="G14" s="1114"/>
      <c r="H14" s="1114"/>
      <c r="I14" s="1114"/>
      <c r="J14" s="1114"/>
      <c r="K14" s="1114"/>
      <c r="L14" s="1114"/>
      <c r="M14" s="1114"/>
      <c r="N14" s="1114"/>
      <c r="O14" s="1114"/>
      <c r="P14" s="1114"/>
      <c r="Q14" s="1114"/>
      <c r="R14" s="1114"/>
      <c r="S14" s="1115"/>
      <c r="U14" s="96"/>
      <c r="V14" s="1065" t="str">
        <f>IFERROR(IF(VLOOKUP(AS1,【参考】数式用2!E6:L23,7,FALSE)="","",VLOOKUP(AS1,【参考】数式用2!E6:L23,7,FALSE)),"")</f>
        <v/>
      </c>
      <c r="W14" s="1065"/>
      <c r="X14" s="1065"/>
      <c r="Y14" s="1065"/>
      <c r="Z14" s="1065"/>
      <c r="AA14" s="1158" t="str">
        <f>IFERROR(VLOOKUP(AS1,【参考】数式用2!E6:L23,8,FALSE),"")</f>
        <v/>
      </c>
      <c r="AB14" s="1154"/>
      <c r="AC14" s="1154"/>
      <c r="AD14" s="1154"/>
      <c r="AE14" s="1154"/>
      <c r="AF14" s="1154"/>
      <c r="AG14" s="1154"/>
      <c r="AH14" s="1154"/>
      <c r="AI14" s="1154"/>
      <c r="AJ14" s="1154"/>
      <c r="AK14" s="1154"/>
      <c r="AL14" s="1154"/>
      <c r="AM14" s="1154"/>
      <c r="AN14" s="1154"/>
      <c r="AO14" s="1154"/>
      <c r="AP14" s="1155"/>
      <c r="AS14" s="80"/>
      <c r="AT14" s="955" t="str">
        <f>IF(L9="ベア加算","",IF(OR(V14="新加算Ⅰ",V14="新加算Ⅱ",V14="新加算Ⅲ",V14="新加算Ⅳ"),"○",""))</f>
        <v/>
      </c>
      <c r="AU14" s="95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5" t="str">
        <f>IF(OR(V14="新加算Ⅰ",V14="新加算Ⅱ",V14="新加算Ⅲ",V14="新加算Ⅴ(１)",V14="新加算Ⅴ(３)",V14="新加算Ⅴ(８)"),"○","")</f>
        <v/>
      </c>
      <c r="AX14" s="955" t="str">
        <f>IF(OR(V14="新加算Ⅰ",V14="新加算Ⅱ",V14="新加算Ⅴ(１)",V14="新加算Ⅴ(２)",V14="新加算Ⅴ(３)",V14="新加算Ⅴ(４)",V14="新加算Ⅴ(５)",V14="新加算Ⅴ(６)",V14="新加算Ⅴ(７)",V14="新加算Ⅴ(９)",V14="新加算Ⅴ(10)",V14="新加算Ⅴ(12)"),"○","")</f>
        <v/>
      </c>
      <c r="AY14" s="955" t="str">
        <f>IF(OR(V14="新加算Ⅰ",V14="新加算Ⅴ(１)",V14="新加算Ⅴ(２)",V14="新加算Ⅴ(５)",V14="新加算Ⅴ(７)",V14="新加算Ⅴ(10)"),"○","")</f>
        <v/>
      </c>
      <c r="AZ14" s="955"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101" t="s">
        <v>2109</v>
      </c>
      <c r="C15" s="1102"/>
      <c r="D15" s="51">
        <v>6</v>
      </c>
      <c r="E15" s="97" t="s">
        <v>2110</v>
      </c>
      <c r="F15" s="51">
        <v>4</v>
      </c>
      <c r="G15" s="97" t="s">
        <v>2111</v>
      </c>
      <c r="H15" s="1103" t="s">
        <v>2112</v>
      </c>
      <c r="I15" s="1103"/>
      <c r="J15" s="1116"/>
      <c r="K15" s="51">
        <v>7</v>
      </c>
      <c r="L15" s="97" t="s">
        <v>2110</v>
      </c>
      <c r="M15" s="51">
        <v>3</v>
      </c>
      <c r="N15" s="97" t="s">
        <v>2111</v>
      </c>
      <c r="O15" s="97" t="s">
        <v>2113</v>
      </c>
      <c r="P15" s="98">
        <f>(K15*12+M15)-(D15*12+F15)+1</f>
        <v>12</v>
      </c>
      <c r="Q15" s="1103" t="s">
        <v>2114</v>
      </c>
      <c r="R15" s="1103"/>
      <c r="S15" s="99" t="s">
        <v>69</v>
      </c>
      <c r="U15" s="96"/>
      <c r="V15" s="1104" t="str">
        <f>IFERROR(VLOOKUP(Y5,【参考】数式用!$A$5:$AB$37,MATCH(V14,【参考】数式用!$B$4:$AB$4,0)+1,FALSE),"")</f>
        <v/>
      </c>
      <c r="W15" s="1105"/>
      <c r="X15" s="1105"/>
      <c r="Y15" s="1105"/>
      <c r="Z15" s="1106"/>
      <c r="AA15" s="1062"/>
      <c r="AB15" s="1063"/>
      <c r="AC15" s="1063"/>
      <c r="AD15" s="1063"/>
      <c r="AE15" s="1063"/>
      <c r="AF15" s="1063"/>
      <c r="AG15" s="1063"/>
      <c r="AH15" s="1063"/>
      <c r="AI15" s="1063"/>
      <c r="AJ15" s="1063"/>
      <c r="AK15" s="1063"/>
      <c r="AL15" s="1063"/>
      <c r="AM15" s="1063"/>
      <c r="AN15" s="1063"/>
      <c r="AO15" s="1063"/>
      <c r="AP15" s="1159"/>
      <c r="AS15" s="80"/>
      <c r="AT15" s="961"/>
      <c r="AU15" s="961"/>
      <c r="AV15" s="961"/>
      <c r="AW15" s="961"/>
      <c r="AX15" s="961"/>
      <c r="AY15" s="961"/>
      <c r="AZ15" s="961"/>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107"/>
      <c r="W16" s="1108"/>
      <c r="X16" s="1108"/>
      <c r="Y16" s="1108"/>
      <c r="Z16" s="1109"/>
      <c r="AA16" s="1160"/>
      <c r="AB16" s="1161"/>
      <c r="AC16" s="1161"/>
      <c r="AD16" s="1161"/>
      <c r="AE16" s="1161"/>
      <c r="AF16" s="1161"/>
      <c r="AG16" s="1161"/>
      <c r="AH16" s="1161"/>
      <c r="AI16" s="1161"/>
      <c r="AJ16" s="1161"/>
      <c r="AK16" s="1161"/>
      <c r="AL16" s="1161"/>
      <c r="AM16" s="1161"/>
      <c r="AN16" s="1161"/>
      <c r="AO16" s="1161"/>
      <c r="AP16" s="1162"/>
      <c r="AS16" s="80"/>
      <c r="AT16" s="956"/>
      <c r="AU16" s="956"/>
      <c r="AV16" s="956"/>
      <c r="AW16" s="956"/>
      <c r="AX16" s="956"/>
      <c r="AY16" s="956"/>
      <c r="AZ16" s="956"/>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19" t="s">
        <v>2062</v>
      </c>
      <c r="C18" s="1019"/>
      <c r="D18" s="1019"/>
      <c r="E18" s="1019"/>
      <c r="F18" s="1019"/>
      <c r="G18" s="1019"/>
      <c r="H18" s="1019"/>
      <c r="I18" s="1019"/>
      <c r="J18" s="1019"/>
      <c r="K18" s="1019"/>
      <c r="L18" s="1019"/>
      <c r="M18" s="1019"/>
      <c r="N18" s="1019"/>
      <c r="O18" s="1019"/>
      <c r="P18" s="1019"/>
      <c r="Q18" s="1019"/>
      <c r="R18" s="1019"/>
      <c r="S18" s="1019"/>
      <c r="AI18" s="110"/>
      <c r="AJ18" s="110"/>
      <c r="AK18" s="110"/>
      <c r="AL18" s="110"/>
      <c r="AM18" s="110"/>
      <c r="AN18" s="110"/>
      <c r="AO18" s="110"/>
      <c r="AP18" s="110"/>
      <c r="AQ18" s="110"/>
    </row>
    <row r="19" spans="2:60" ht="6" customHeight="1" thickBot="1">
      <c r="B19" s="1019"/>
      <c r="C19" s="1019"/>
      <c r="D19" s="1019"/>
      <c r="E19" s="1019"/>
      <c r="F19" s="1019"/>
      <c r="G19" s="1019"/>
      <c r="H19" s="1019"/>
      <c r="I19" s="1019"/>
      <c r="J19" s="1019"/>
      <c r="K19" s="1019"/>
      <c r="L19" s="1019"/>
      <c r="M19" s="1019"/>
      <c r="N19" s="1019"/>
      <c r="O19" s="1019"/>
      <c r="P19" s="1019"/>
      <c r="Q19" s="1019"/>
      <c r="R19" s="1019"/>
      <c r="S19" s="1019"/>
      <c r="AI19" s="110"/>
      <c r="AJ19" s="110"/>
      <c r="AK19" s="110"/>
      <c r="AL19" s="110"/>
      <c r="AM19" s="110"/>
      <c r="AN19" s="110"/>
      <c r="AO19" s="110"/>
      <c r="AP19" s="110"/>
      <c r="AQ19" s="110"/>
    </row>
    <row r="20" spans="2:60" ht="12.9" customHeight="1">
      <c r="B20" s="1056"/>
      <c r="C20" s="1056"/>
      <c r="D20" s="1056"/>
      <c r="E20" s="1056"/>
      <c r="F20" s="1056"/>
      <c r="G20" s="1056"/>
      <c r="H20" s="1056"/>
      <c r="I20" s="1056"/>
      <c r="J20" s="1056"/>
      <c r="K20" s="1056"/>
      <c r="L20" s="1056"/>
      <c r="M20" s="1056"/>
      <c r="N20" s="1056"/>
      <c r="O20" s="1056"/>
      <c r="P20" s="1056"/>
      <c r="Q20" s="1056"/>
      <c r="R20" s="1056"/>
      <c r="S20" s="1056"/>
      <c r="T20" s="111"/>
      <c r="U20" s="75"/>
      <c r="V20" s="954" t="s">
        <v>215</v>
      </c>
      <c r="W20" s="954"/>
      <c r="X20" s="954"/>
      <c r="Y20" s="954"/>
      <c r="Z20" s="954"/>
      <c r="AA20" s="88"/>
      <c r="AB20" s="88"/>
      <c r="AC20" s="954" t="str">
        <f>IF(F15=4,"R6.4～R6.5",IF(F15=5,"R6.5",""))</f>
        <v>R6.4～R6.5</v>
      </c>
      <c r="AD20" s="954"/>
      <c r="AE20" s="954"/>
      <c r="AF20" s="954"/>
      <c r="AG20" s="954"/>
      <c r="AH20" s="954"/>
      <c r="AI20" s="88"/>
      <c r="AJ20" s="88"/>
      <c r="AK20" s="954" t="str">
        <f>IF(OR(F15=4,F15=5),"R6.6","R"&amp;D15&amp;"."&amp;F15)&amp;"～R"&amp;K15&amp;"."&amp;M15</f>
        <v>R6.6～R7.3</v>
      </c>
      <c r="AL20" s="954"/>
      <c r="AM20" s="954"/>
      <c r="AN20" s="954"/>
      <c r="AO20" s="954"/>
      <c r="AP20" s="954"/>
      <c r="AS20" s="962" t="str">
        <f>IFERROR(VLOOKUP(AS1,【参考】数式用2!E6:S23,9,FALSE),"")</f>
        <v/>
      </c>
      <c r="AT20" s="963"/>
      <c r="AU20" s="963"/>
      <c r="AV20" s="963"/>
      <c r="AW20" s="963"/>
      <c r="AX20" s="963"/>
      <c r="AY20" s="963"/>
      <c r="AZ20" s="963"/>
      <c r="BA20" s="963"/>
      <c r="BB20" s="963"/>
      <c r="BC20" s="963"/>
      <c r="BD20" s="963"/>
      <c r="BE20" s="963"/>
      <c r="BF20" s="963"/>
      <c r="BG20" s="963"/>
      <c r="BH20" s="964"/>
    </row>
    <row r="21" spans="2:60" ht="17.100000000000001" customHeight="1">
      <c r="B21" s="1043" t="s">
        <v>2121</v>
      </c>
      <c r="C21" s="1044"/>
      <c r="D21" s="1044"/>
      <c r="E21" s="1044"/>
      <c r="F21" s="1045"/>
      <c r="G21" s="1037" t="s">
        <v>216</v>
      </c>
      <c r="H21" s="1038"/>
      <c r="I21" s="1038"/>
      <c r="J21" s="1038"/>
      <c r="K21" s="1038"/>
      <c r="L21" s="1038"/>
      <c r="M21" s="1038"/>
      <c r="N21" s="1038"/>
      <c r="O21" s="1038"/>
      <c r="P21" s="1038"/>
      <c r="Q21" s="1038"/>
      <c r="R21" s="1038"/>
      <c r="S21" s="1038"/>
      <c r="T21" s="1039"/>
      <c r="U21" s="112"/>
      <c r="V21" s="113" t="str">
        <f>IFERROR(IF(L9="ベア加算","✓",""),"")</f>
        <v/>
      </c>
      <c r="W21" s="981" t="s">
        <v>14</v>
      </c>
      <c r="X21" s="981"/>
      <c r="Y21" s="981"/>
      <c r="Z21" s="981"/>
      <c r="AA21" s="1008" t="s">
        <v>12</v>
      </c>
      <c r="AB21" s="1009"/>
      <c r="AC21" s="114"/>
      <c r="AD21" s="1036" t="s">
        <v>14</v>
      </c>
      <c r="AE21" s="1036"/>
      <c r="AF21" s="1036"/>
      <c r="AG21" s="1036"/>
      <c r="AH21" s="1036"/>
      <c r="AI21" s="1008" t="s">
        <v>12</v>
      </c>
      <c r="AJ21" s="1009"/>
      <c r="AK21" s="115"/>
      <c r="AL21" s="1036" t="s">
        <v>14</v>
      </c>
      <c r="AM21" s="1036"/>
      <c r="AN21" s="1036"/>
      <c r="AO21" s="1036"/>
      <c r="AP21" s="1036"/>
      <c r="AS21" s="965"/>
      <c r="AT21" s="966"/>
      <c r="AU21" s="966"/>
      <c r="AV21" s="966"/>
      <c r="AW21" s="966"/>
      <c r="AX21" s="966"/>
      <c r="AY21" s="966"/>
      <c r="AZ21" s="966"/>
      <c r="BA21" s="966"/>
      <c r="BB21" s="966"/>
      <c r="BC21" s="966"/>
      <c r="BD21" s="966"/>
      <c r="BE21" s="966"/>
      <c r="BF21" s="966"/>
      <c r="BG21" s="966"/>
      <c r="BH21" s="967"/>
    </row>
    <row r="22" spans="2:60" ht="17.100000000000001" customHeight="1" thickBot="1">
      <c r="B22" s="1046"/>
      <c r="C22" s="1047"/>
      <c r="D22" s="1047"/>
      <c r="E22" s="1047"/>
      <c r="F22" s="1048"/>
      <c r="G22" s="1040"/>
      <c r="H22" s="1041"/>
      <c r="I22" s="1041"/>
      <c r="J22" s="1041"/>
      <c r="K22" s="1041"/>
      <c r="L22" s="1041"/>
      <c r="M22" s="1041"/>
      <c r="N22" s="1041"/>
      <c r="O22" s="1041"/>
      <c r="P22" s="1041"/>
      <c r="Q22" s="1041"/>
      <c r="R22" s="1041"/>
      <c r="S22" s="1041"/>
      <c r="T22" s="1042"/>
      <c r="U22" s="112"/>
      <c r="V22" s="116" t="str">
        <f>IFERROR(IF(L9="ベア加算なし","✓",""),"")</f>
        <v/>
      </c>
      <c r="W22" s="989" t="s">
        <v>15</v>
      </c>
      <c r="X22" s="981"/>
      <c r="Y22" s="990"/>
      <c r="Z22" s="991"/>
      <c r="AA22" s="1008"/>
      <c r="AB22" s="1009"/>
      <c r="AC22" s="114"/>
      <c r="AD22" s="981" t="s">
        <v>15</v>
      </c>
      <c r="AE22" s="981"/>
      <c r="AF22" s="981"/>
      <c r="AG22" s="981"/>
      <c r="AH22" s="981"/>
      <c r="AI22" s="1008"/>
      <c r="AJ22" s="1009"/>
      <c r="AK22" s="115"/>
      <c r="AL22" s="981" t="s">
        <v>15</v>
      </c>
      <c r="AM22" s="981"/>
      <c r="AN22" s="981"/>
      <c r="AO22" s="981"/>
      <c r="AP22" s="981"/>
      <c r="AS22" s="968"/>
      <c r="AT22" s="969"/>
      <c r="AU22" s="969"/>
      <c r="AV22" s="969"/>
      <c r="AW22" s="969"/>
      <c r="AX22" s="969"/>
      <c r="AY22" s="969"/>
      <c r="AZ22" s="969"/>
      <c r="BA22" s="969"/>
      <c r="BB22" s="969"/>
      <c r="BC22" s="969"/>
      <c r="BD22" s="969"/>
      <c r="BE22" s="969"/>
      <c r="BF22" s="969"/>
      <c r="BG22" s="969"/>
      <c r="BH22" s="970"/>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043" t="s">
        <v>2067</v>
      </c>
      <c r="C24" s="1044"/>
      <c r="D24" s="1044"/>
      <c r="E24" s="1044"/>
      <c r="F24" s="1045"/>
      <c r="G24" s="1037" t="s">
        <v>2320</v>
      </c>
      <c r="H24" s="1038"/>
      <c r="I24" s="1038"/>
      <c r="J24" s="1038"/>
      <c r="K24" s="1038"/>
      <c r="L24" s="1038"/>
      <c r="M24" s="1038"/>
      <c r="N24" s="1038"/>
      <c r="O24" s="1038"/>
      <c r="P24" s="1038"/>
      <c r="Q24" s="1038"/>
      <c r="R24" s="1038"/>
      <c r="S24" s="1038"/>
      <c r="T24" s="1039"/>
      <c r="U24" s="112"/>
      <c r="V24" s="113" t="str">
        <f>IFERROR(IF(OR(B9="処遇加算Ⅰ",B9="処遇加算Ⅱ"),"✓",""),"")</f>
        <v/>
      </c>
      <c r="W24" s="1053" t="s">
        <v>2096</v>
      </c>
      <c r="X24" s="1054"/>
      <c r="Y24" s="1054"/>
      <c r="Z24" s="1055"/>
      <c r="AA24" s="1008" t="s">
        <v>12</v>
      </c>
      <c r="AB24" s="1009"/>
      <c r="AC24" s="114"/>
      <c r="AD24" s="1057" t="s">
        <v>14</v>
      </c>
      <c r="AE24" s="1057"/>
      <c r="AF24" s="1057"/>
      <c r="AG24" s="1057"/>
      <c r="AH24" s="1057"/>
      <c r="AI24" s="1008" t="s">
        <v>12</v>
      </c>
      <c r="AJ24" s="1009"/>
      <c r="AK24" s="114"/>
      <c r="AL24" s="1057" t="s">
        <v>14</v>
      </c>
      <c r="AM24" s="1057"/>
      <c r="AN24" s="1057"/>
      <c r="AO24" s="1057"/>
      <c r="AP24" s="1057"/>
      <c r="AS24" s="96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3"/>
      <c r="AU24" s="963"/>
      <c r="AV24" s="963"/>
      <c r="AW24" s="963"/>
      <c r="AX24" s="963"/>
      <c r="AY24" s="963"/>
      <c r="AZ24" s="963"/>
      <c r="BA24" s="963"/>
      <c r="BB24" s="963"/>
      <c r="BC24" s="963"/>
      <c r="BD24" s="963"/>
      <c r="BE24" s="963"/>
      <c r="BF24" s="963"/>
      <c r="BG24" s="963"/>
      <c r="BH24" s="964"/>
    </row>
    <row r="25" spans="2:60" ht="21">
      <c r="B25" s="1058"/>
      <c r="C25" s="1059"/>
      <c r="D25" s="1059"/>
      <c r="E25" s="1059"/>
      <c r="F25" s="1060"/>
      <c r="G25" s="1062"/>
      <c r="H25" s="1063"/>
      <c r="I25" s="1063"/>
      <c r="J25" s="1063"/>
      <c r="K25" s="1063"/>
      <c r="L25" s="1063"/>
      <c r="M25" s="1063"/>
      <c r="N25" s="1063"/>
      <c r="O25" s="1063"/>
      <c r="P25" s="1063"/>
      <c r="Q25" s="1063"/>
      <c r="R25" s="1063"/>
      <c r="S25" s="1063"/>
      <c r="T25" s="1064"/>
      <c r="U25" s="112"/>
      <c r="V25" s="113" t="str">
        <f>IFERROR(IF(B9="処遇加算Ⅲ","✓",""),"")</f>
        <v/>
      </c>
      <c r="W25" s="1053" t="s">
        <v>19</v>
      </c>
      <c r="X25" s="1054"/>
      <c r="Y25" s="1054"/>
      <c r="Z25" s="1055"/>
      <c r="AA25" s="1008"/>
      <c r="AB25" s="1009"/>
      <c r="AC25" s="114"/>
      <c r="AD25" s="982" t="s">
        <v>17</v>
      </c>
      <c r="AE25" s="982"/>
      <c r="AF25" s="982"/>
      <c r="AG25" s="982"/>
      <c r="AH25" s="982"/>
      <c r="AI25" s="1008"/>
      <c r="AJ25" s="1009"/>
      <c r="AK25" s="115"/>
      <c r="AL25" s="982" t="s">
        <v>17</v>
      </c>
      <c r="AM25" s="982"/>
      <c r="AN25" s="982"/>
      <c r="AO25" s="982"/>
      <c r="AP25" s="982"/>
      <c r="AS25" s="965"/>
      <c r="AT25" s="966"/>
      <c r="AU25" s="966"/>
      <c r="AV25" s="966"/>
      <c r="AW25" s="966"/>
      <c r="AX25" s="966"/>
      <c r="AY25" s="966"/>
      <c r="AZ25" s="966"/>
      <c r="BA25" s="966"/>
      <c r="BB25" s="966"/>
      <c r="BC25" s="966"/>
      <c r="BD25" s="966"/>
      <c r="BE25" s="966"/>
      <c r="BF25" s="966"/>
      <c r="BG25" s="966"/>
      <c r="BH25" s="967"/>
    </row>
    <row r="26" spans="2:60" ht="18" customHeight="1" thickBot="1">
      <c r="B26" s="1046"/>
      <c r="C26" s="1047"/>
      <c r="D26" s="1047"/>
      <c r="E26" s="1047"/>
      <c r="F26" s="1048"/>
      <c r="G26" s="1040"/>
      <c r="H26" s="1041"/>
      <c r="I26" s="1041"/>
      <c r="J26" s="1041"/>
      <c r="K26" s="1041"/>
      <c r="L26" s="1041"/>
      <c r="M26" s="1041"/>
      <c r="N26" s="1041"/>
      <c r="O26" s="1041"/>
      <c r="P26" s="1041"/>
      <c r="Q26" s="1041"/>
      <c r="R26" s="1041"/>
      <c r="S26" s="1041"/>
      <c r="T26" s="1042"/>
      <c r="U26" s="89"/>
      <c r="V26" s="113" t="str">
        <f>IFERROR(IF(B9="処遇加算なし","✓",""),"")</f>
        <v/>
      </c>
      <c r="W26" s="1053" t="s">
        <v>2097</v>
      </c>
      <c r="X26" s="1054"/>
      <c r="Y26" s="1054"/>
      <c r="Z26" s="1055"/>
      <c r="AA26" s="1008"/>
      <c r="AB26" s="1009"/>
      <c r="AC26" s="114"/>
      <c r="AD26" s="1057" t="s">
        <v>15</v>
      </c>
      <c r="AE26" s="1057"/>
      <c r="AF26" s="1057"/>
      <c r="AG26" s="1057"/>
      <c r="AH26" s="1057"/>
      <c r="AI26" s="1008"/>
      <c r="AJ26" s="1009"/>
      <c r="AK26" s="115"/>
      <c r="AL26" s="1057" t="s">
        <v>15</v>
      </c>
      <c r="AM26" s="1057"/>
      <c r="AN26" s="1057"/>
      <c r="AO26" s="1057"/>
      <c r="AP26" s="1057"/>
      <c r="AS26" s="968"/>
      <c r="AT26" s="969"/>
      <c r="AU26" s="969"/>
      <c r="AV26" s="969"/>
      <c r="AW26" s="969"/>
      <c r="AX26" s="969"/>
      <c r="AY26" s="969"/>
      <c r="AZ26" s="969"/>
      <c r="BA26" s="969"/>
      <c r="BB26" s="969"/>
      <c r="BC26" s="969"/>
      <c r="BD26" s="969"/>
      <c r="BE26" s="969"/>
      <c r="BF26" s="969"/>
      <c r="BG26" s="969"/>
      <c r="BH26" s="970"/>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043" t="s">
        <v>2068</v>
      </c>
      <c r="C28" s="1044"/>
      <c r="D28" s="1044"/>
      <c r="E28" s="1044"/>
      <c r="F28" s="1045"/>
      <c r="G28" s="1037" t="s">
        <v>2321</v>
      </c>
      <c r="H28" s="1038"/>
      <c r="I28" s="1038"/>
      <c r="J28" s="1038"/>
      <c r="K28" s="1038"/>
      <c r="L28" s="1038"/>
      <c r="M28" s="1038"/>
      <c r="N28" s="1038"/>
      <c r="O28" s="1038"/>
      <c r="P28" s="1038"/>
      <c r="Q28" s="1038"/>
      <c r="R28" s="1038"/>
      <c r="S28" s="1038"/>
      <c r="T28" s="1039"/>
      <c r="U28" s="112"/>
      <c r="V28" s="113" t="str">
        <f>IFERROR(IF(OR(B9="処遇加算Ⅰ",B9="処遇加算Ⅱ"),"✓",""),"")</f>
        <v/>
      </c>
      <c r="W28" s="1053" t="s">
        <v>2096</v>
      </c>
      <c r="X28" s="1054"/>
      <c r="Y28" s="1054"/>
      <c r="Z28" s="1055"/>
      <c r="AA28" s="1008" t="s">
        <v>12</v>
      </c>
      <c r="AB28" s="1009"/>
      <c r="AC28" s="114"/>
      <c r="AD28" s="1057" t="s">
        <v>14</v>
      </c>
      <c r="AE28" s="1057"/>
      <c r="AF28" s="1057"/>
      <c r="AG28" s="1057"/>
      <c r="AH28" s="1057"/>
      <c r="AI28" s="1008" t="s">
        <v>12</v>
      </c>
      <c r="AJ28" s="1009"/>
      <c r="AK28" s="114"/>
      <c r="AL28" s="1057" t="s">
        <v>14</v>
      </c>
      <c r="AM28" s="1057"/>
      <c r="AN28" s="1057"/>
      <c r="AO28" s="1057"/>
      <c r="AP28" s="1057"/>
      <c r="AS28" s="96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3"/>
      <c r="AU28" s="963"/>
      <c r="AV28" s="963"/>
      <c r="AW28" s="963"/>
      <c r="AX28" s="963"/>
      <c r="AY28" s="963"/>
      <c r="AZ28" s="963"/>
      <c r="BA28" s="963"/>
      <c r="BB28" s="963"/>
      <c r="BC28" s="963"/>
      <c r="BD28" s="963"/>
      <c r="BE28" s="963"/>
      <c r="BF28" s="963"/>
      <c r="BG28" s="963"/>
      <c r="BH28" s="964"/>
    </row>
    <row r="29" spans="2:60" ht="21" customHeight="1">
      <c r="B29" s="1058"/>
      <c r="C29" s="1059"/>
      <c r="D29" s="1059"/>
      <c r="E29" s="1059"/>
      <c r="F29" s="1060"/>
      <c r="G29" s="1062"/>
      <c r="H29" s="1063"/>
      <c r="I29" s="1063"/>
      <c r="J29" s="1063"/>
      <c r="K29" s="1063"/>
      <c r="L29" s="1063"/>
      <c r="M29" s="1063"/>
      <c r="N29" s="1063"/>
      <c r="O29" s="1063"/>
      <c r="P29" s="1063"/>
      <c r="Q29" s="1063"/>
      <c r="R29" s="1063"/>
      <c r="S29" s="1063"/>
      <c r="T29" s="1064"/>
      <c r="U29" s="112"/>
      <c r="V29" s="113" t="str">
        <f>IFERROR(IF(B9="処遇加算Ⅲ","✓",""),"")</f>
        <v/>
      </c>
      <c r="W29" s="1053" t="s">
        <v>19</v>
      </c>
      <c r="X29" s="1054"/>
      <c r="Y29" s="1054"/>
      <c r="Z29" s="1055"/>
      <c r="AA29" s="1008"/>
      <c r="AB29" s="1009"/>
      <c r="AC29" s="114"/>
      <c r="AD29" s="982" t="s">
        <v>17</v>
      </c>
      <c r="AE29" s="982"/>
      <c r="AF29" s="982"/>
      <c r="AG29" s="982"/>
      <c r="AH29" s="982"/>
      <c r="AI29" s="1008"/>
      <c r="AJ29" s="1009"/>
      <c r="AK29" s="115"/>
      <c r="AL29" s="982" t="s">
        <v>17</v>
      </c>
      <c r="AM29" s="982"/>
      <c r="AN29" s="982"/>
      <c r="AO29" s="982"/>
      <c r="AP29" s="982"/>
      <c r="AS29" s="965"/>
      <c r="AT29" s="966"/>
      <c r="AU29" s="966"/>
      <c r="AV29" s="966"/>
      <c r="AW29" s="966"/>
      <c r="AX29" s="966"/>
      <c r="AY29" s="966"/>
      <c r="AZ29" s="966"/>
      <c r="BA29" s="966"/>
      <c r="BB29" s="966"/>
      <c r="BC29" s="966"/>
      <c r="BD29" s="966"/>
      <c r="BE29" s="966"/>
      <c r="BF29" s="966"/>
      <c r="BG29" s="966"/>
      <c r="BH29" s="967"/>
    </row>
    <row r="30" spans="2:60" ht="18" customHeight="1" thickBot="1">
      <c r="B30" s="1046"/>
      <c r="C30" s="1047"/>
      <c r="D30" s="1047"/>
      <c r="E30" s="1047"/>
      <c r="F30" s="1048"/>
      <c r="G30" s="1040"/>
      <c r="H30" s="1041"/>
      <c r="I30" s="1041"/>
      <c r="J30" s="1041"/>
      <c r="K30" s="1041"/>
      <c r="L30" s="1041"/>
      <c r="M30" s="1041"/>
      <c r="N30" s="1041"/>
      <c r="O30" s="1041"/>
      <c r="P30" s="1041"/>
      <c r="Q30" s="1041"/>
      <c r="R30" s="1041"/>
      <c r="S30" s="1041"/>
      <c r="T30" s="1042"/>
      <c r="U30" s="89"/>
      <c r="V30" s="113" t="str">
        <f>IFERROR(IF(B9="処遇加算なし","✓",""),"")</f>
        <v/>
      </c>
      <c r="W30" s="1053" t="s">
        <v>2097</v>
      </c>
      <c r="X30" s="1054"/>
      <c r="Y30" s="1054"/>
      <c r="Z30" s="1055"/>
      <c r="AA30" s="1008"/>
      <c r="AB30" s="1009"/>
      <c r="AC30" s="114"/>
      <c r="AD30" s="1057" t="s">
        <v>15</v>
      </c>
      <c r="AE30" s="1057"/>
      <c r="AF30" s="1057"/>
      <c r="AG30" s="1057"/>
      <c r="AH30" s="1057"/>
      <c r="AI30" s="1008"/>
      <c r="AJ30" s="1009"/>
      <c r="AK30" s="115"/>
      <c r="AL30" s="1057" t="s">
        <v>15</v>
      </c>
      <c r="AM30" s="1057"/>
      <c r="AN30" s="1057"/>
      <c r="AO30" s="1057"/>
      <c r="AP30" s="1057"/>
      <c r="AS30" s="968"/>
      <c r="AT30" s="969"/>
      <c r="AU30" s="969"/>
      <c r="AV30" s="969"/>
      <c r="AW30" s="969"/>
      <c r="AX30" s="969"/>
      <c r="AY30" s="969"/>
      <c r="AZ30" s="969"/>
      <c r="BA30" s="969"/>
      <c r="BB30" s="969"/>
      <c r="BC30" s="969"/>
      <c r="BD30" s="969"/>
      <c r="BE30" s="969"/>
      <c r="BF30" s="969"/>
      <c r="BG30" s="969"/>
      <c r="BH30" s="970"/>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061" t="s">
        <v>2069</v>
      </c>
      <c r="C32" s="1061"/>
      <c r="D32" s="1061"/>
      <c r="E32" s="1061"/>
      <c r="F32" s="1061"/>
      <c r="G32" s="1037" t="s">
        <v>2322</v>
      </c>
      <c r="H32" s="1038"/>
      <c r="I32" s="1038"/>
      <c r="J32" s="1038"/>
      <c r="K32" s="1038"/>
      <c r="L32" s="1038"/>
      <c r="M32" s="1038"/>
      <c r="N32" s="1038"/>
      <c r="O32" s="1038"/>
      <c r="P32" s="1038"/>
      <c r="Q32" s="1038"/>
      <c r="R32" s="1038"/>
      <c r="S32" s="1038"/>
      <c r="T32" s="1039"/>
      <c r="U32" s="112"/>
      <c r="V32" s="113" t="str">
        <f>IFERROR(IF(B9="処遇加算Ⅰ","✓",""),"")</f>
        <v/>
      </c>
      <c r="W32" s="989" t="s">
        <v>14</v>
      </c>
      <c r="X32" s="990"/>
      <c r="Y32" s="990"/>
      <c r="Z32" s="991"/>
      <c r="AA32" s="1010" t="s">
        <v>12</v>
      </c>
      <c r="AB32" s="1009"/>
      <c r="AC32" s="114"/>
      <c r="AD32" s="1057" t="s">
        <v>14</v>
      </c>
      <c r="AE32" s="1057"/>
      <c r="AF32" s="1057"/>
      <c r="AG32" s="1057"/>
      <c r="AH32" s="1057"/>
      <c r="AI32" s="1010" t="s">
        <v>12</v>
      </c>
      <c r="AJ32" s="1009"/>
      <c r="AK32" s="114"/>
      <c r="AL32" s="1057" t="s">
        <v>14</v>
      </c>
      <c r="AM32" s="1057"/>
      <c r="AN32" s="1057"/>
      <c r="AO32" s="1057"/>
      <c r="AP32" s="1057"/>
      <c r="AS32" s="96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3"/>
      <c r="AU32" s="963"/>
      <c r="AV32" s="963"/>
      <c r="AW32" s="963"/>
      <c r="AX32" s="963"/>
      <c r="AY32" s="963"/>
      <c r="AZ32" s="963"/>
      <c r="BA32" s="963"/>
      <c r="BB32" s="963"/>
      <c r="BC32" s="963"/>
      <c r="BD32" s="963"/>
      <c r="BE32" s="963"/>
      <c r="BF32" s="963"/>
      <c r="BG32" s="963"/>
      <c r="BH32" s="964"/>
    </row>
    <row r="33" spans="2:82" ht="21" customHeight="1">
      <c r="B33" s="1061"/>
      <c r="C33" s="1061"/>
      <c r="D33" s="1061"/>
      <c r="E33" s="1061"/>
      <c r="F33" s="1061"/>
      <c r="G33" s="1062"/>
      <c r="H33" s="1063"/>
      <c r="I33" s="1063"/>
      <c r="J33" s="1063"/>
      <c r="K33" s="1063"/>
      <c r="L33" s="1063"/>
      <c r="M33" s="1063"/>
      <c r="N33" s="1063"/>
      <c r="O33" s="1063"/>
      <c r="P33" s="1063"/>
      <c r="Q33" s="1063"/>
      <c r="R33" s="1063"/>
      <c r="S33" s="1063"/>
      <c r="T33" s="1064"/>
      <c r="U33" s="112"/>
      <c r="V33" s="113" t="str">
        <f>IFERROR(IF(AND(B9&lt;&gt;"",B9&lt;&gt;"処遇加算Ⅰ"),"✓",""),"")</f>
        <v/>
      </c>
      <c r="W33" s="989" t="s">
        <v>15</v>
      </c>
      <c r="X33" s="990"/>
      <c r="Y33" s="990"/>
      <c r="Z33" s="991"/>
      <c r="AA33" s="1010"/>
      <c r="AB33" s="1009"/>
      <c r="AC33" s="114"/>
      <c r="AD33" s="1137" t="s">
        <v>17</v>
      </c>
      <c r="AE33" s="1137"/>
      <c r="AF33" s="1137"/>
      <c r="AG33" s="1137"/>
      <c r="AH33" s="1137"/>
      <c r="AI33" s="1010"/>
      <c r="AJ33" s="1009"/>
      <c r="AK33" s="121"/>
      <c r="AL33" s="982" t="s">
        <v>17</v>
      </c>
      <c r="AM33" s="982"/>
      <c r="AN33" s="982"/>
      <c r="AO33" s="982"/>
      <c r="AP33" s="982"/>
      <c r="AS33" s="965"/>
      <c r="AT33" s="966"/>
      <c r="AU33" s="966"/>
      <c r="AV33" s="966"/>
      <c r="AW33" s="966"/>
      <c r="AX33" s="966"/>
      <c r="AY33" s="966"/>
      <c r="AZ33" s="966"/>
      <c r="BA33" s="966"/>
      <c r="BB33" s="966"/>
      <c r="BC33" s="966"/>
      <c r="BD33" s="966"/>
      <c r="BE33" s="966"/>
      <c r="BF33" s="966"/>
      <c r="BG33" s="966"/>
      <c r="BH33" s="967"/>
    </row>
    <row r="34" spans="2:82" ht="18.75" customHeight="1" thickBot="1">
      <c r="B34" s="1061"/>
      <c r="C34" s="1061"/>
      <c r="D34" s="1061"/>
      <c r="E34" s="1061"/>
      <c r="F34" s="1061"/>
      <c r="G34" s="1040"/>
      <c r="H34" s="1041"/>
      <c r="I34" s="1041"/>
      <c r="J34" s="1041"/>
      <c r="K34" s="1041"/>
      <c r="L34" s="1041"/>
      <c r="M34" s="1041"/>
      <c r="N34" s="1041"/>
      <c r="O34" s="1041"/>
      <c r="P34" s="1041"/>
      <c r="Q34" s="1041"/>
      <c r="R34" s="1041"/>
      <c r="S34" s="1041"/>
      <c r="T34" s="1042"/>
      <c r="U34" s="89"/>
      <c r="V34" s="118"/>
      <c r="W34" s="93"/>
      <c r="X34" s="93"/>
      <c r="Y34" s="93"/>
      <c r="Z34" s="93"/>
      <c r="AA34" s="1010"/>
      <c r="AB34" s="1009"/>
      <c r="AC34" s="114"/>
      <c r="AD34" s="981" t="s">
        <v>15</v>
      </c>
      <c r="AE34" s="981"/>
      <c r="AF34" s="981"/>
      <c r="AG34" s="981"/>
      <c r="AH34" s="981"/>
      <c r="AI34" s="1010"/>
      <c r="AJ34" s="1009"/>
      <c r="AK34" s="114"/>
      <c r="AL34" s="981" t="s">
        <v>15</v>
      </c>
      <c r="AM34" s="981"/>
      <c r="AN34" s="981"/>
      <c r="AO34" s="981"/>
      <c r="AP34" s="981"/>
      <c r="AS34" s="968"/>
      <c r="AT34" s="969"/>
      <c r="AU34" s="969"/>
      <c r="AV34" s="969"/>
      <c r="AW34" s="969"/>
      <c r="AX34" s="969"/>
      <c r="AY34" s="969"/>
      <c r="AZ34" s="969"/>
      <c r="BA34" s="969"/>
      <c r="BB34" s="969"/>
      <c r="BC34" s="969"/>
      <c r="BD34" s="969"/>
      <c r="BE34" s="969"/>
      <c r="BF34" s="969"/>
      <c r="BG34" s="969"/>
      <c r="BH34" s="970"/>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061" t="s">
        <v>2070</v>
      </c>
      <c r="C36" s="1061"/>
      <c r="D36" s="1061"/>
      <c r="E36" s="1061"/>
      <c r="F36" s="1061"/>
      <c r="G36" s="1126" t="s">
        <v>2323</v>
      </c>
      <c r="H36" s="1127"/>
      <c r="I36" s="1127"/>
      <c r="J36" s="1127"/>
      <c r="K36" s="1127"/>
      <c r="L36" s="1127"/>
      <c r="M36" s="1127"/>
      <c r="N36" s="1127"/>
      <c r="O36" s="1127"/>
      <c r="P36" s="1127"/>
      <c r="Q36" s="1127"/>
      <c r="R36" s="1127"/>
      <c r="S36" s="1127"/>
      <c r="T36" s="1128"/>
      <c r="U36" s="112"/>
      <c r="V36" s="113" t="str">
        <f>IFERROR(IF(OR(G9="特定加算Ⅰ",G9="特定加算Ⅱ"),"✓",""),"")</f>
        <v/>
      </c>
      <c r="W36" s="989" t="s">
        <v>14</v>
      </c>
      <c r="X36" s="990"/>
      <c r="Y36" s="990"/>
      <c r="Z36" s="991"/>
      <c r="AA36" s="1008" t="s">
        <v>12</v>
      </c>
      <c r="AB36" s="1009"/>
      <c r="AC36" s="114"/>
      <c r="AD36" s="981" t="s">
        <v>14</v>
      </c>
      <c r="AE36" s="981"/>
      <c r="AF36" s="981"/>
      <c r="AG36" s="981"/>
      <c r="AH36" s="981"/>
      <c r="AI36" s="1008" t="s">
        <v>12</v>
      </c>
      <c r="AJ36" s="1009"/>
      <c r="AK36" s="114"/>
      <c r="AL36" s="981" t="s">
        <v>14</v>
      </c>
      <c r="AM36" s="981"/>
      <c r="AN36" s="981"/>
      <c r="AO36" s="981"/>
      <c r="AP36" s="981"/>
      <c r="AS36" s="96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3"/>
      <c r="AU36" s="963"/>
      <c r="AV36" s="963"/>
      <c r="AW36" s="963"/>
      <c r="AX36" s="963"/>
      <c r="AY36" s="963"/>
      <c r="AZ36" s="963"/>
      <c r="BA36" s="963"/>
      <c r="BB36" s="963"/>
      <c r="BC36" s="963"/>
      <c r="BD36" s="963"/>
      <c r="BE36" s="963"/>
      <c r="BF36" s="963"/>
      <c r="BG36" s="963"/>
      <c r="BH36" s="964"/>
    </row>
    <row r="37" spans="2:82" ht="21" customHeight="1">
      <c r="B37" s="1061"/>
      <c r="C37" s="1061"/>
      <c r="D37" s="1061"/>
      <c r="E37" s="1061"/>
      <c r="F37" s="1061"/>
      <c r="G37" s="1129"/>
      <c r="H37" s="1130"/>
      <c r="I37" s="1130"/>
      <c r="J37" s="1130"/>
      <c r="K37" s="1130"/>
      <c r="L37" s="1130"/>
      <c r="M37" s="1130"/>
      <c r="N37" s="1130"/>
      <c r="O37" s="1130"/>
      <c r="P37" s="1130"/>
      <c r="Q37" s="1130"/>
      <c r="R37" s="1130"/>
      <c r="S37" s="1130"/>
      <c r="T37" s="1131"/>
      <c r="U37" s="112"/>
      <c r="V37" s="113" t="str">
        <f>IFERROR(IF(G9="特定加算なし","✓",""),"")</f>
        <v/>
      </c>
      <c r="W37" s="989" t="s">
        <v>15</v>
      </c>
      <c r="X37" s="990"/>
      <c r="Y37" s="990"/>
      <c r="Z37" s="991"/>
      <c r="AA37" s="1008"/>
      <c r="AB37" s="1009"/>
      <c r="AC37" s="1138" t="s">
        <v>2175</v>
      </c>
      <c r="AD37" s="1139"/>
      <c r="AE37" s="1139"/>
      <c r="AF37" s="1139"/>
      <c r="AG37" s="1140"/>
      <c r="AH37" s="1141"/>
      <c r="AI37" s="1008"/>
      <c r="AJ37" s="1009"/>
      <c r="AK37" s="1138" t="s">
        <v>2175</v>
      </c>
      <c r="AL37" s="1139"/>
      <c r="AM37" s="1139"/>
      <c r="AN37" s="1139"/>
      <c r="AO37" s="1140"/>
      <c r="AP37" s="1141"/>
      <c r="AS37" s="965"/>
      <c r="AT37" s="966"/>
      <c r="AU37" s="966"/>
      <c r="AV37" s="966"/>
      <c r="AW37" s="966"/>
      <c r="AX37" s="966"/>
      <c r="AY37" s="966"/>
      <c r="AZ37" s="966"/>
      <c r="BA37" s="966"/>
      <c r="BB37" s="966"/>
      <c r="BC37" s="966"/>
      <c r="BD37" s="966"/>
      <c r="BE37" s="966"/>
      <c r="BF37" s="966"/>
      <c r="BG37" s="966"/>
      <c r="BH37" s="967"/>
    </row>
    <row r="38" spans="2:82" ht="17.100000000000001" customHeight="1" thickBot="1">
      <c r="B38" s="1061"/>
      <c r="C38" s="1061"/>
      <c r="D38" s="1061"/>
      <c r="E38" s="1061"/>
      <c r="F38" s="1061"/>
      <c r="G38" s="1132"/>
      <c r="H38" s="1133"/>
      <c r="I38" s="1133"/>
      <c r="J38" s="1133"/>
      <c r="K38" s="1133"/>
      <c r="L38" s="1133"/>
      <c r="M38" s="1133"/>
      <c r="N38" s="1133"/>
      <c r="O38" s="1133"/>
      <c r="P38" s="1133"/>
      <c r="Q38" s="1133"/>
      <c r="R38" s="1133"/>
      <c r="S38" s="1133"/>
      <c r="T38" s="1134"/>
      <c r="U38" s="112"/>
      <c r="Z38" s="124"/>
      <c r="AA38" s="1010"/>
      <c r="AB38" s="1009"/>
      <c r="AC38" s="114"/>
      <c r="AD38" s="981" t="s">
        <v>15</v>
      </c>
      <c r="AE38" s="981"/>
      <c r="AF38" s="981"/>
      <c r="AG38" s="981"/>
      <c r="AH38" s="981"/>
      <c r="AI38" s="1008"/>
      <c r="AJ38" s="1009"/>
      <c r="AK38" s="114"/>
      <c r="AL38" s="981" t="s">
        <v>15</v>
      </c>
      <c r="AM38" s="981"/>
      <c r="AN38" s="981"/>
      <c r="AO38" s="981"/>
      <c r="AP38" s="981"/>
      <c r="AS38" s="968"/>
      <c r="AT38" s="969"/>
      <c r="AU38" s="969"/>
      <c r="AV38" s="969"/>
      <c r="AW38" s="969"/>
      <c r="AX38" s="969"/>
      <c r="AY38" s="969"/>
      <c r="AZ38" s="969"/>
      <c r="BA38" s="969"/>
      <c r="BB38" s="969"/>
      <c r="BC38" s="969"/>
      <c r="BD38" s="969"/>
      <c r="BE38" s="969"/>
      <c r="BF38" s="969"/>
      <c r="BG38" s="969"/>
      <c r="BH38" s="970"/>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061" t="s">
        <v>2071</v>
      </c>
      <c r="C40" s="1061"/>
      <c r="D40" s="1061"/>
      <c r="E40" s="1061"/>
      <c r="F40" s="1061"/>
      <c r="G40" s="1037" t="str">
        <f>IFERROR(VLOOKUP(Y5,【参考】数式用!AQ5:AR37,2,0),"")</f>
        <v/>
      </c>
      <c r="H40" s="1038"/>
      <c r="I40" s="1038"/>
      <c r="J40" s="1038"/>
      <c r="K40" s="1038"/>
      <c r="L40" s="1038"/>
      <c r="M40" s="1038"/>
      <c r="N40" s="1038"/>
      <c r="O40" s="1038"/>
      <c r="P40" s="1038"/>
      <c r="Q40" s="1038"/>
      <c r="R40" s="1038"/>
      <c r="S40" s="1038"/>
      <c r="T40" s="1039"/>
      <c r="U40" s="89"/>
      <c r="V40" s="113" t="str">
        <f>IFERROR(IF(G9="特定加算Ⅰ","✓",""),"")</f>
        <v/>
      </c>
      <c r="W40" s="989" t="s">
        <v>14</v>
      </c>
      <c r="X40" s="990"/>
      <c r="Y40" s="990"/>
      <c r="Z40" s="991"/>
      <c r="AA40" s="1008" t="s">
        <v>12</v>
      </c>
      <c r="AB40" s="1009"/>
      <c r="AC40" s="114"/>
      <c r="AD40" s="981" t="s">
        <v>14</v>
      </c>
      <c r="AE40" s="981"/>
      <c r="AF40" s="981"/>
      <c r="AG40" s="981"/>
      <c r="AH40" s="981"/>
      <c r="AI40" s="1008" t="s">
        <v>12</v>
      </c>
      <c r="AJ40" s="1009"/>
      <c r="AK40" s="114"/>
      <c r="AL40" s="981" t="s">
        <v>14</v>
      </c>
      <c r="AM40" s="981"/>
      <c r="AN40" s="981"/>
      <c r="AO40" s="981"/>
      <c r="AP40" s="981"/>
      <c r="AS40" s="96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3"/>
      <c r="AU40" s="963"/>
      <c r="AV40" s="963"/>
      <c r="AW40" s="963"/>
      <c r="AX40" s="963"/>
      <c r="AY40" s="963"/>
      <c r="AZ40" s="963"/>
      <c r="BA40" s="963"/>
      <c r="BB40" s="963"/>
      <c r="BC40" s="963"/>
      <c r="BD40" s="963"/>
      <c r="BE40" s="963"/>
      <c r="BF40" s="963"/>
      <c r="BG40" s="963"/>
      <c r="BH40" s="964"/>
    </row>
    <row r="41" spans="2:82" ht="22.5" customHeight="1">
      <c r="B41" s="1061"/>
      <c r="C41" s="1061"/>
      <c r="D41" s="1061"/>
      <c r="E41" s="1061"/>
      <c r="F41" s="1061"/>
      <c r="G41" s="1062"/>
      <c r="H41" s="1063"/>
      <c r="I41" s="1063"/>
      <c r="J41" s="1063"/>
      <c r="K41" s="1063"/>
      <c r="L41" s="1063"/>
      <c r="M41" s="1063"/>
      <c r="N41" s="1063"/>
      <c r="O41" s="1063"/>
      <c r="P41" s="1063"/>
      <c r="Q41" s="1063"/>
      <c r="R41" s="1063"/>
      <c r="S41" s="1063"/>
      <c r="T41" s="1064"/>
      <c r="U41" s="89"/>
      <c r="V41" s="113" t="str">
        <f>IFERROR(IF(OR(G9="特定加算Ⅱ",G9="特定加算なし"),"✓",""),"")</f>
        <v/>
      </c>
      <c r="W41" s="989" t="s">
        <v>15</v>
      </c>
      <c r="X41" s="990"/>
      <c r="Y41" s="990"/>
      <c r="Z41" s="991"/>
      <c r="AA41" s="1008"/>
      <c r="AB41" s="1009"/>
      <c r="AC41" s="125" t="s">
        <v>82</v>
      </c>
      <c r="AD41" s="1033"/>
      <c r="AE41" s="1034"/>
      <c r="AF41" s="1034"/>
      <c r="AG41" s="1034"/>
      <c r="AH41" s="1035"/>
      <c r="AI41" s="1008"/>
      <c r="AJ41" s="1009"/>
      <c r="AK41" s="125" t="s">
        <v>82</v>
      </c>
      <c r="AL41" s="1033"/>
      <c r="AM41" s="1034"/>
      <c r="AN41" s="1034"/>
      <c r="AO41" s="1034"/>
      <c r="AP41" s="1035"/>
      <c r="AS41" s="965"/>
      <c r="AT41" s="966"/>
      <c r="AU41" s="966"/>
      <c r="AV41" s="966"/>
      <c r="AW41" s="966"/>
      <c r="AX41" s="966"/>
      <c r="AY41" s="966"/>
      <c r="AZ41" s="966"/>
      <c r="BA41" s="966"/>
      <c r="BB41" s="966"/>
      <c r="BC41" s="966"/>
      <c r="BD41" s="966"/>
      <c r="BE41" s="966"/>
      <c r="BF41" s="966"/>
      <c r="BG41" s="966"/>
      <c r="BH41" s="967"/>
    </row>
    <row r="42" spans="2:82" ht="17.100000000000001" customHeight="1" thickBot="1">
      <c r="B42" s="1061"/>
      <c r="C42" s="1061"/>
      <c r="D42" s="1061"/>
      <c r="E42" s="1061"/>
      <c r="F42" s="1061"/>
      <c r="G42" s="1040"/>
      <c r="H42" s="1041"/>
      <c r="I42" s="1041"/>
      <c r="J42" s="1041"/>
      <c r="K42" s="1041"/>
      <c r="L42" s="1041"/>
      <c r="M42" s="1041"/>
      <c r="N42" s="1041"/>
      <c r="O42" s="1041"/>
      <c r="P42" s="1041"/>
      <c r="Q42" s="1041"/>
      <c r="R42" s="1041"/>
      <c r="S42" s="1041"/>
      <c r="T42" s="1042"/>
      <c r="U42" s="89"/>
      <c r="V42" s="82"/>
      <c r="W42" s="126"/>
      <c r="X42" s="126"/>
      <c r="Y42" s="126"/>
      <c r="Z42" s="126"/>
      <c r="AA42" s="104"/>
      <c r="AB42" s="104"/>
      <c r="AC42" s="127"/>
      <c r="AD42" s="981" t="s">
        <v>15</v>
      </c>
      <c r="AE42" s="981"/>
      <c r="AF42" s="981"/>
      <c r="AG42" s="981"/>
      <c r="AH42" s="981"/>
      <c r="AI42" s="104"/>
      <c r="AJ42" s="104"/>
      <c r="AK42" s="127"/>
      <c r="AL42" s="981" t="s">
        <v>15</v>
      </c>
      <c r="AM42" s="981"/>
      <c r="AN42" s="981"/>
      <c r="AO42" s="981"/>
      <c r="AP42" s="981"/>
      <c r="AS42" s="968"/>
      <c r="AT42" s="969"/>
      <c r="AU42" s="969"/>
      <c r="AV42" s="969"/>
      <c r="AW42" s="969"/>
      <c r="AX42" s="969"/>
      <c r="AY42" s="969"/>
      <c r="AZ42" s="969"/>
      <c r="BA42" s="969"/>
      <c r="BB42" s="969"/>
      <c r="BC42" s="969"/>
      <c r="BD42" s="969"/>
      <c r="BE42" s="969"/>
      <c r="BF42" s="969"/>
      <c r="BG42" s="969"/>
      <c r="BH42" s="970"/>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061" t="s">
        <v>2072</v>
      </c>
      <c r="C44" s="1061"/>
      <c r="D44" s="1061"/>
      <c r="E44" s="1061"/>
      <c r="F44" s="1061"/>
      <c r="G44" s="1037" t="s">
        <v>2356</v>
      </c>
      <c r="H44" s="1038"/>
      <c r="I44" s="1038"/>
      <c r="J44" s="1038"/>
      <c r="K44" s="1038"/>
      <c r="L44" s="1038"/>
      <c r="M44" s="1038"/>
      <c r="N44" s="1038"/>
      <c r="O44" s="1038"/>
      <c r="P44" s="1038"/>
      <c r="Q44" s="1038"/>
      <c r="R44" s="1038"/>
      <c r="S44" s="1038"/>
      <c r="T44" s="1039"/>
      <c r="U44" s="112"/>
      <c r="V44" s="113" t="str">
        <f>IFERROR(IF(OR(G9="特定加算Ⅰ",G9="特定加算Ⅱ"),"✓",""),"")</f>
        <v/>
      </c>
      <c r="W44" s="989" t="s">
        <v>14</v>
      </c>
      <c r="X44" s="990"/>
      <c r="Y44" s="990"/>
      <c r="Z44" s="991"/>
      <c r="AA44" s="1008" t="s">
        <v>12</v>
      </c>
      <c r="AB44" s="1009"/>
      <c r="AC44" s="114"/>
      <c r="AD44" s="981" t="s">
        <v>14</v>
      </c>
      <c r="AE44" s="981"/>
      <c r="AF44" s="981"/>
      <c r="AG44" s="981"/>
      <c r="AH44" s="981"/>
      <c r="AI44" s="1008" t="s">
        <v>12</v>
      </c>
      <c r="AJ44" s="1009"/>
      <c r="AK44" s="114"/>
      <c r="AL44" s="981" t="s">
        <v>14</v>
      </c>
      <c r="AM44" s="981"/>
      <c r="AN44" s="981"/>
      <c r="AO44" s="981"/>
      <c r="AP44" s="981"/>
      <c r="AS44" s="962" t="str">
        <f>IFERROR(IF(AS63="○","！R5年度に満たしていた要件を満たさない計画になっている。",IF(OR(AH63=2,AP63=2),VLOOKUP(AS1,【参考】数式用2!E6:S23,15,FALSE),"")),"")</f>
        <v/>
      </c>
      <c r="AT44" s="963"/>
      <c r="AU44" s="963"/>
      <c r="AV44" s="963"/>
      <c r="AW44" s="963"/>
      <c r="AX44" s="963"/>
      <c r="AY44" s="963"/>
      <c r="AZ44" s="963"/>
      <c r="BA44" s="963"/>
      <c r="BB44" s="963"/>
      <c r="BC44" s="963"/>
      <c r="BD44" s="963"/>
      <c r="BE44" s="963"/>
      <c r="BF44" s="963"/>
      <c r="BG44" s="963"/>
      <c r="BH44" s="964"/>
    </row>
    <row r="45" spans="2:82" ht="17.100000000000001" customHeight="1" thickBot="1">
      <c r="B45" s="1061"/>
      <c r="C45" s="1061"/>
      <c r="D45" s="1061"/>
      <c r="E45" s="1061"/>
      <c r="F45" s="1061"/>
      <c r="G45" s="1040"/>
      <c r="H45" s="1041"/>
      <c r="I45" s="1041"/>
      <c r="J45" s="1041"/>
      <c r="K45" s="1041"/>
      <c r="L45" s="1041"/>
      <c r="M45" s="1041"/>
      <c r="N45" s="1041"/>
      <c r="O45" s="1041"/>
      <c r="P45" s="1041"/>
      <c r="Q45" s="1041"/>
      <c r="R45" s="1041"/>
      <c r="S45" s="1041"/>
      <c r="T45" s="1042"/>
      <c r="U45" s="112"/>
      <c r="V45" s="113" t="str">
        <f>IFERROR(IF(G9="特定加算なし","✓",""),"")</f>
        <v/>
      </c>
      <c r="W45" s="989" t="s">
        <v>15</v>
      </c>
      <c r="X45" s="990"/>
      <c r="Y45" s="990"/>
      <c r="Z45" s="991"/>
      <c r="AA45" s="1008"/>
      <c r="AB45" s="1009"/>
      <c r="AC45" s="114"/>
      <c r="AD45" s="981" t="s">
        <v>15</v>
      </c>
      <c r="AE45" s="981"/>
      <c r="AF45" s="981"/>
      <c r="AG45" s="981"/>
      <c r="AH45" s="981"/>
      <c r="AI45" s="1008"/>
      <c r="AJ45" s="1009"/>
      <c r="AK45" s="114"/>
      <c r="AL45" s="981" t="s">
        <v>15</v>
      </c>
      <c r="AM45" s="981"/>
      <c r="AN45" s="981"/>
      <c r="AO45" s="981"/>
      <c r="AP45" s="981"/>
      <c r="AS45" s="968"/>
      <c r="AT45" s="969"/>
      <c r="AU45" s="969"/>
      <c r="AV45" s="969"/>
      <c r="AW45" s="969"/>
      <c r="AX45" s="969"/>
      <c r="AY45" s="969"/>
      <c r="AZ45" s="969"/>
      <c r="BA45" s="969"/>
      <c r="BB45" s="969"/>
      <c r="BC45" s="969"/>
      <c r="BD45" s="969"/>
      <c r="BE45" s="969"/>
      <c r="BF45" s="969"/>
      <c r="BG45" s="969"/>
      <c r="BH45" s="970"/>
      <c r="BO45" s="129"/>
    </row>
    <row r="46" spans="2:82" ht="6.75" customHeight="1">
      <c r="AJ46" s="130"/>
      <c r="AK46" s="130"/>
      <c r="AL46" s="130"/>
      <c r="AM46" s="130"/>
      <c r="AN46" s="130"/>
      <c r="AO46" s="130"/>
      <c r="AP46" s="130"/>
    </row>
    <row r="47" spans="2:82" ht="21" customHeight="1">
      <c r="B47" s="1019" t="s">
        <v>2136</v>
      </c>
      <c r="C47" s="1019"/>
      <c r="D47" s="1019"/>
      <c r="E47" s="1019"/>
      <c r="F47" s="1019"/>
      <c r="G47" s="1019"/>
      <c r="H47" s="1019"/>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1019"/>
      <c r="AE47" s="1019"/>
      <c r="AF47" s="1019"/>
      <c r="AG47" s="1019"/>
      <c r="AH47" s="1019"/>
      <c r="AS47" s="131" t="s">
        <v>2105</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 customHeight="1" thickBot="1">
      <c r="B48" s="1077"/>
      <c r="C48" s="1078"/>
      <c r="D48" s="1078"/>
      <c r="E48" s="1078"/>
      <c r="F48" s="1079"/>
      <c r="G48" s="1015" t="str">
        <f>IF(F15=4,"R6.4～R6.5",IF(F15=5,"R6.5",""))</f>
        <v>R6.4～R6.5</v>
      </c>
      <c r="H48" s="1016"/>
      <c r="I48" s="1016"/>
      <c r="J48" s="1016"/>
      <c r="K48" s="1016"/>
      <c r="L48" s="1016"/>
      <c r="M48" s="1016"/>
      <c r="N48" s="1016"/>
      <c r="O48" s="1016"/>
      <c r="P48" s="1016"/>
      <c r="Q48" s="1016"/>
      <c r="R48" s="1016"/>
      <c r="S48" s="1016"/>
      <c r="T48" s="1016"/>
      <c r="U48" s="1016"/>
      <c r="V48" s="1016"/>
      <c r="W48" s="1016"/>
      <c r="X48" s="1016"/>
      <c r="Y48" s="1016"/>
      <c r="Z48" s="1017"/>
      <c r="AA48" s="1008" t="s">
        <v>12</v>
      </c>
      <c r="AB48" s="1009"/>
      <c r="AC48" s="1011" t="str">
        <f>IF(OR(F15=4,F15=5),"R6.6","R"&amp;D15&amp;"."&amp;F15)&amp;"～R"&amp;K15&amp;"."&amp;M15</f>
        <v>R6.6～R7.3</v>
      </c>
      <c r="AD48" s="1011"/>
      <c r="AE48" s="1011"/>
      <c r="AF48" s="1011"/>
      <c r="AG48" s="1011"/>
      <c r="AH48" s="1011"/>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IFERROR(IF(OR(L9="ベア加算",AP57=1),"ベア加算",IF(AP57=2,"ベア加算なし","")),"")</f>
        <v/>
      </c>
      <c r="BB48" s="985"/>
      <c r="BC48" s="985"/>
      <c r="BD48" s="985"/>
      <c r="BE48" s="1136" t="str">
        <f>AS48&amp;AW48&amp;BA48</f>
        <v>特定加算なし</v>
      </c>
      <c r="BF48" s="1136"/>
      <c r="BG48" s="1136"/>
      <c r="BH48" s="1136"/>
      <c r="BI48" s="1136"/>
      <c r="BJ48" s="1136"/>
      <c r="BK48" s="1136"/>
      <c r="BL48" s="1136"/>
      <c r="BM48" s="1136"/>
      <c r="BN48" s="1136"/>
      <c r="BO48" s="1136"/>
      <c r="BP48" s="1136"/>
      <c r="BQ48" s="132"/>
      <c r="BR48" s="132"/>
      <c r="BS48" s="132"/>
      <c r="BT48" s="132"/>
      <c r="BU48" s="132"/>
      <c r="BV48" s="132"/>
      <c r="BW48" s="132"/>
      <c r="BX48" s="132"/>
      <c r="BY48" s="132"/>
      <c r="BZ48" s="132"/>
      <c r="CD48" s="133"/>
    </row>
    <row r="49" spans="2:86" ht="18" customHeight="1">
      <c r="B49" s="1030" t="s">
        <v>2015</v>
      </c>
      <c r="C49" s="1031"/>
      <c r="D49" s="1031"/>
      <c r="E49" s="1031"/>
      <c r="F49" s="1032"/>
      <c r="G49" s="1012" t="str">
        <f>IFERROR(IF(AND(OR(AH58=1,AH58=2),OR(AH59=1,AH59=2),OR(AH60=1,AH60=2)),"処遇加算Ⅰ",IF(AND(OR(AH58=1,AH58=2),OR(AH59=1,AH59=2),OR(AH60=0,AH60=3)),"処遇加算Ⅱ",IF(OR(OR(AH58=1,AH58=2),OR(AH59=1,AH59=2)),"処遇加算Ⅲ",""))),"")</f>
        <v/>
      </c>
      <c r="H49" s="1013"/>
      <c r="I49" s="1013"/>
      <c r="J49" s="1013"/>
      <c r="K49" s="1014"/>
      <c r="L49" s="1027" t="str">
        <f>IFERROR(IF(G9="","",IF(AND(OR(AH61=1,AH61=2),AH62=1,AH63=1),"特定加算Ⅰ",IF(AND(OR(AH61=1,AH61=2),AH62=2,AH63=1),"特定加算Ⅱ",IF(OR(AH61=3,AH62=2,AH63=2),"特定加算なし","")))),"")</f>
        <v/>
      </c>
      <c r="M49" s="1028"/>
      <c r="N49" s="1028"/>
      <c r="O49" s="1028"/>
      <c r="P49" s="1029"/>
      <c r="Q49" s="1049" t="str">
        <f>IFERROR(IF(OR(L9="ベア加算",AND(L9="ベア加算なし",AH57=1)),"ベア加算",IF(AH57=2,"ベア加算なし","")),"")</f>
        <v/>
      </c>
      <c r="R49" s="1013"/>
      <c r="S49" s="1013"/>
      <c r="T49" s="1013"/>
      <c r="U49" s="1050"/>
      <c r="V49" s="1051" t="s">
        <v>10</v>
      </c>
      <c r="W49" s="1052"/>
      <c r="X49" s="1052"/>
      <c r="Y49" s="1052"/>
      <c r="Z49" s="1052"/>
      <c r="AA49" s="1010"/>
      <c r="AB49" s="1010"/>
      <c r="AC49" s="992" t="str">
        <f>IFERROR(VLOOKUP(BE48,【参考】数式用2!E6:F23,2,FALSE),"")</f>
        <v/>
      </c>
      <c r="AD49" s="993"/>
      <c r="AE49" s="993"/>
      <c r="AF49" s="993"/>
      <c r="AG49" s="993"/>
      <c r="AH49" s="994"/>
      <c r="AS49" s="131" t="s">
        <v>2045</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2049</v>
      </c>
      <c r="BO49" s="132"/>
      <c r="BP49" s="132"/>
      <c r="BQ49" s="132"/>
      <c r="BR49" s="132"/>
      <c r="BS49" s="132"/>
      <c r="BT49" s="132"/>
      <c r="BV49" s="131" t="s">
        <v>2052</v>
      </c>
      <c r="BW49" s="132"/>
      <c r="BX49" s="132"/>
      <c r="BY49" s="132"/>
      <c r="BZ49" s="132"/>
      <c r="CA49" s="132"/>
      <c r="CD49" s="133"/>
    </row>
    <row r="50" spans="2:86" ht="18" customHeight="1" thickBot="1">
      <c r="B50" s="1030" t="s">
        <v>2016</v>
      </c>
      <c r="C50" s="1031"/>
      <c r="D50" s="1031"/>
      <c r="E50" s="1031"/>
      <c r="F50" s="1032"/>
      <c r="G50" s="995" t="str">
        <f>IFERROR(VLOOKUP(Y5,【参考】数式用!$A$5:$J$37,MATCH(G49,【参考】数式用!$B$4:$J$4,0)+1,0),"")</f>
        <v/>
      </c>
      <c r="H50" s="996"/>
      <c r="I50" s="996"/>
      <c r="J50" s="996"/>
      <c r="K50" s="997"/>
      <c r="L50" s="998" t="str">
        <f>IFERROR(VLOOKUP(Y5,【参考】数式用!$A$5:$J$37,MATCH(L49,【参考】数式用!$B$4:$J$4,0)+1,0),"")</f>
        <v/>
      </c>
      <c r="M50" s="999"/>
      <c r="N50" s="999"/>
      <c r="O50" s="999"/>
      <c r="P50" s="1000"/>
      <c r="Q50" s="1001" t="str">
        <f>IFERROR(VLOOKUP(Y5,【参考】数式用!$A$5:$J$37,MATCH(Q49,【参考】数式用!$B$4:$J$4,0)+1,0),"")</f>
        <v/>
      </c>
      <c r="R50" s="996"/>
      <c r="S50" s="996"/>
      <c r="T50" s="996"/>
      <c r="U50" s="1002"/>
      <c r="V50" s="1003">
        <f>SUM(G50,L50,Q50)</f>
        <v>0</v>
      </c>
      <c r="W50" s="1004"/>
      <c r="X50" s="1004"/>
      <c r="Y50" s="1004"/>
      <c r="Z50" s="1004"/>
      <c r="AA50" s="1010"/>
      <c r="AB50" s="1010"/>
      <c r="AC50" s="1005" t="str">
        <f>IFERROR(VLOOKUP(Y5,【参考】数式用!$A$5:$AB$37,MATCH(AC49,【参考】数式用!$B$4:$AB$4,0)+1,FALSE),"")</f>
        <v/>
      </c>
      <c r="AD50" s="1006"/>
      <c r="AE50" s="1006"/>
      <c r="AF50" s="1006"/>
      <c r="AG50" s="1006"/>
      <c r="AH50" s="1007"/>
      <c r="AS50" s="984" t="s">
        <v>2046</v>
      </c>
      <c r="AT50" s="984"/>
      <c r="AU50" s="984"/>
      <c r="AV50" s="984"/>
      <c r="AW50" s="984" t="s">
        <v>2047</v>
      </c>
      <c r="AX50" s="984"/>
      <c r="AY50" s="984"/>
      <c r="AZ50" s="984"/>
      <c r="BA50" s="984" t="s">
        <v>13</v>
      </c>
      <c r="BB50" s="984"/>
      <c r="BC50" s="984"/>
      <c r="BD50" s="984"/>
      <c r="BE50" s="984" t="s">
        <v>2048</v>
      </c>
      <c r="BF50" s="984"/>
      <c r="BG50" s="984"/>
      <c r="BH50" s="984"/>
      <c r="BI50" s="984" t="s">
        <v>2051</v>
      </c>
      <c r="BJ50" s="984"/>
      <c r="BK50" s="984"/>
      <c r="BL50" s="984"/>
      <c r="BM50" s="132"/>
      <c r="BN50" s="984" t="s">
        <v>2050</v>
      </c>
      <c r="BO50" s="984"/>
      <c r="BP50" s="984"/>
      <c r="BQ50" s="984"/>
      <c r="BR50" s="984"/>
      <c r="BS50" s="984"/>
      <c r="BT50" s="132"/>
      <c r="BV50" s="973" t="s">
        <v>2053</v>
      </c>
      <c r="BW50" s="974"/>
      <c r="BX50" s="974"/>
      <c r="BY50" s="974"/>
      <c r="BZ50" s="974"/>
      <c r="CA50" s="975"/>
      <c r="CD50" s="133"/>
    </row>
    <row r="51" spans="2:86" ht="17.25" customHeight="1">
      <c r="B51" s="986" t="s">
        <v>2120</v>
      </c>
      <c r="C51" s="987"/>
      <c r="D51" s="987"/>
      <c r="E51" s="987"/>
      <c r="F51" s="988"/>
      <c r="G51" s="1018" t="str">
        <f>IFERROR(ROUNDDOWN(ROUND(AM5*G50,0),0)*H53,"")</f>
        <v/>
      </c>
      <c r="H51" s="1018"/>
      <c r="I51" s="1018"/>
      <c r="J51" s="1018"/>
      <c r="K51" s="52" t="s">
        <v>2116</v>
      </c>
      <c r="L51" s="1124" t="str">
        <f>IFERROR(ROUNDDOWN(ROUND(AM5*L50,0),0)*H53,"")</f>
        <v/>
      </c>
      <c r="M51" s="1125"/>
      <c r="N51" s="1125"/>
      <c r="O51" s="1125"/>
      <c r="P51" s="52" t="s">
        <v>2116</v>
      </c>
      <c r="Q51" s="1024" t="str">
        <f>IFERROR(ROUNDDOWN(ROUND(AM5*Q50,0),0)*H53,"")</f>
        <v/>
      </c>
      <c r="R51" s="1018"/>
      <c r="S51" s="1018"/>
      <c r="T51" s="1018"/>
      <c r="U51" s="53" t="s">
        <v>2116</v>
      </c>
      <c r="V51" s="1025">
        <f>IFERROR(SUM(G51,L51,Q51),"")</f>
        <v>0</v>
      </c>
      <c r="W51" s="1026"/>
      <c r="X51" s="1026"/>
      <c r="Y51" s="1026"/>
      <c r="Z51" s="54" t="s">
        <v>2116</v>
      </c>
      <c r="AB51" s="55"/>
      <c r="AC51" s="1024" t="str">
        <f>IFERROR(ROUNDDOWN(ROUND(AM5*AC50,0),0)*AD53,"")</f>
        <v/>
      </c>
      <c r="AD51" s="1018"/>
      <c r="AE51" s="1018"/>
      <c r="AF51" s="1018"/>
      <c r="AG51" s="1018"/>
      <c r="AH51" s="53" t="s">
        <v>2116</v>
      </c>
      <c r="AS51" s="983" t="str">
        <f>IFERROR(ROUNDDOWN(ROUND(AM5*(G50-B10),0),0)*H53,"")</f>
        <v/>
      </c>
      <c r="AT51" s="983"/>
      <c r="AU51" s="983"/>
      <c r="AV51" s="983"/>
      <c r="AW51" s="983" t="str">
        <f>IFERROR(ROUNDDOWN(ROUND(AM5*(L50-G10),0),0)*H53,"")</f>
        <v/>
      </c>
      <c r="AX51" s="983"/>
      <c r="AY51" s="983"/>
      <c r="AZ51" s="983"/>
      <c r="BA51" s="983" t="str">
        <f>IFERROR(ROUNDDOWN(ROUND(AM5*(Q50-L10),0),0)*H53,"")</f>
        <v/>
      </c>
      <c r="BB51" s="983"/>
      <c r="BC51" s="983"/>
      <c r="BD51" s="983"/>
      <c r="BE51" s="983" t="str">
        <f>IFERROR(ROUNDDOWN(ROUND(AM5*(AC50-Q10),0),0)*AD53,"")</f>
        <v/>
      </c>
      <c r="BF51" s="983"/>
      <c r="BG51" s="983"/>
      <c r="BH51" s="983"/>
      <c r="BI51" s="983">
        <f>SUM(AS51:BH51)</f>
        <v>0</v>
      </c>
      <c r="BJ51" s="983"/>
      <c r="BK51" s="983"/>
      <c r="BL51" s="983"/>
      <c r="BM51" s="132"/>
      <c r="BN51" s="983" t="str">
        <f>IFERROR(ROUNDDOWN(ROUNDDOWN(ROUND(AM5*(VLOOKUP(Y5,【参考】数式用!$A$5:$AB$37,14,FALSE)),0),0)*AD53*0.5,0),"")</f>
        <v/>
      </c>
      <c r="BO51" s="983"/>
      <c r="BP51" s="983"/>
      <c r="BQ51" s="983"/>
      <c r="BR51" s="983"/>
      <c r="BS51" s="983"/>
      <c r="BT51" s="132"/>
      <c r="BV51" s="976">
        <f>IF(AND(Q49="ベア加算なし",BA48="ベア加算"),ROUNDDOWN(ROUND(AM5*VLOOKUP(Y5,【参考】数式用!$A$5:$AB$37,9,FALSE),0),0)*AD53,0)</f>
        <v>0</v>
      </c>
      <c r="BW51" s="977"/>
      <c r="BX51" s="977"/>
      <c r="BY51" s="977"/>
      <c r="BZ51" s="977"/>
      <c r="CA51" s="978"/>
      <c r="CD51" s="133"/>
    </row>
    <row r="52" spans="2:86" ht="13.5" customHeight="1">
      <c r="B52" s="986"/>
      <c r="C52" s="987"/>
      <c r="D52" s="987"/>
      <c r="E52" s="987"/>
      <c r="F52" s="988"/>
      <c r="G52" s="1022" t="str">
        <f>IFERROR("("&amp;TEXT(G51/H53,"#,##0円")&amp;"/月)","")</f>
        <v/>
      </c>
      <c r="H52" s="1023"/>
      <c r="I52" s="1023"/>
      <c r="J52" s="1023"/>
      <c r="K52" s="1023"/>
      <c r="L52" s="1020" t="str">
        <f>IFERROR("("&amp;TEXT(L51/H53,"#,##0円")&amp;"/月)","")</f>
        <v/>
      </c>
      <c r="M52" s="1021"/>
      <c r="N52" s="1021"/>
      <c r="O52" s="1021"/>
      <c r="P52" s="1022"/>
      <c r="Q52" s="1023" t="str">
        <f>IFERROR("("&amp;TEXT(Q51/H53,"#,##0円")&amp;"/月)","")</f>
        <v/>
      </c>
      <c r="R52" s="1023"/>
      <c r="S52" s="1023"/>
      <c r="T52" s="1023"/>
      <c r="U52" s="1023"/>
      <c r="V52" s="1023" t="str">
        <f>IFERROR("("&amp;TEXT(V51/H53,"#,##0円")&amp;"/月)","")</f>
        <v>(0円/月)</v>
      </c>
      <c r="W52" s="1023"/>
      <c r="X52" s="1023"/>
      <c r="Y52" s="1023"/>
      <c r="Z52" s="1023"/>
      <c r="AB52" s="55"/>
      <c r="AC52" s="1020" t="str">
        <f>IFERROR("("&amp;TEXT(AC51/AD53,"#,##0円")&amp;"/月)","")</f>
        <v/>
      </c>
      <c r="AD52" s="1021"/>
      <c r="AE52" s="1021"/>
      <c r="AF52" s="1021"/>
      <c r="AG52" s="1021"/>
      <c r="AH52" s="1022"/>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177</v>
      </c>
      <c r="H53" s="138">
        <f>IF(F15=4,2,IF(F15=5,1,""))</f>
        <v>2</v>
      </c>
      <c r="I53" s="138" t="s">
        <v>2117</v>
      </c>
      <c r="J53" s="138"/>
      <c r="K53" s="138"/>
      <c r="L53" s="138"/>
      <c r="M53" s="138"/>
      <c r="N53" s="138"/>
      <c r="O53" s="138"/>
      <c r="P53" s="138"/>
      <c r="Q53" s="138"/>
      <c r="R53" s="138"/>
      <c r="S53" s="138"/>
      <c r="T53" s="138"/>
      <c r="U53" s="138"/>
      <c r="V53" s="138"/>
      <c r="W53" s="138"/>
      <c r="X53" s="138"/>
      <c r="Y53" s="138"/>
      <c r="Z53" s="138"/>
      <c r="AA53" s="138"/>
      <c r="AB53" s="138"/>
      <c r="AC53" s="137" t="s">
        <v>177</v>
      </c>
      <c r="AD53" s="138">
        <f>IF(F15=4,P15-2,IF(F15=5,P15-1,P15))</f>
        <v>10</v>
      </c>
      <c r="AE53" s="138" t="s">
        <v>2117</v>
      </c>
      <c r="AF53" s="138"/>
      <c r="AG53" s="138"/>
      <c r="AH53" s="138"/>
    </row>
    <row r="54" spans="2:86" ht="6" customHeight="1">
      <c r="BX54" s="139"/>
    </row>
    <row r="55" spans="2:86" ht="18" customHeight="1"/>
    <row r="56" spans="2:86" ht="23.25" customHeight="1">
      <c r="U56" s="1136" t="s">
        <v>215</v>
      </c>
      <c r="V56" s="1136"/>
      <c r="W56" s="1136"/>
      <c r="X56" s="1136"/>
      <c r="Y56" s="1136"/>
      <c r="Z56" s="1136"/>
      <c r="AA56" s="136"/>
      <c r="AB56" s="140"/>
      <c r="AC56" s="1136" t="str">
        <f>IF(F15=4,"R6.4～R6.5",IF(F15=5,"R6.5",""))</f>
        <v>R6.4～R6.5</v>
      </c>
      <c r="AD56" s="1136"/>
      <c r="AE56" s="1136"/>
      <c r="AF56" s="1136"/>
      <c r="AG56" s="1136"/>
      <c r="AH56" s="1136"/>
      <c r="AI56" s="141"/>
      <c r="AJ56" s="140"/>
      <c r="AK56" s="1136" t="str">
        <f>IF(OR(F15=4,F15=5),"R6.6","R"&amp;D15&amp;"."&amp;F15)&amp;"～R"&amp;K15&amp;"."&amp;M15</f>
        <v>R6.6～R7.3</v>
      </c>
      <c r="AL56" s="1136"/>
      <c r="AM56" s="1136"/>
      <c r="AN56" s="1136"/>
      <c r="AO56" s="1136"/>
      <c r="AP56" s="1136"/>
      <c r="AQ56" s="136"/>
      <c r="AR56" s="136"/>
      <c r="AS56" s="1142" t="s">
        <v>2202</v>
      </c>
      <c r="AT56" s="1142"/>
      <c r="AU56" s="1142"/>
      <c r="AV56" s="1142"/>
      <c r="AW56" s="1142" t="s">
        <v>2201</v>
      </c>
      <c r="AX56" s="1142"/>
      <c r="AY56" s="1142"/>
      <c r="AZ56" s="1142"/>
    </row>
    <row r="57" spans="2:86" ht="15.9" customHeight="1">
      <c r="U57" s="984" t="s">
        <v>2054</v>
      </c>
      <c r="V57" s="984"/>
      <c r="W57" s="984"/>
      <c r="X57" s="984"/>
      <c r="Y57" s="984"/>
      <c r="Z57" s="143" t="str">
        <f>IF(AND(B9&lt;&gt;"処遇加算なし",F15=4),IF(V21="✓",1,IF(V22="✓",2,"")),"")</f>
        <v/>
      </c>
      <c r="AA57" s="136"/>
      <c r="AB57" s="140"/>
      <c r="AC57" s="984" t="s">
        <v>2054</v>
      </c>
      <c r="AD57" s="984"/>
      <c r="AE57" s="984"/>
      <c r="AF57" s="984"/>
      <c r="AG57" s="984"/>
      <c r="AH57" s="414">
        <f>IF(AND(F15&lt;&gt;4,F15&lt;&gt;5),0,IF(AT8="○",1,0))</f>
        <v>0</v>
      </c>
      <c r="AI57" s="140"/>
      <c r="AJ57" s="140"/>
      <c r="AK57" s="984" t="s">
        <v>2054</v>
      </c>
      <c r="AL57" s="984"/>
      <c r="AM57" s="984"/>
      <c r="AN57" s="984"/>
      <c r="AO57" s="984"/>
      <c r="AP57" s="414">
        <f>IF(AT8="○",1,0)</f>
        <v>0</v>
      </c>
      <c r="AQ57" s="136"/>
      <c r="AR57" s="136"/>
      <c r="AS57" s="1150"/>
      <c r="AT57" s="1150"/>
      <c r="AU57" s="1150"/>
      <c r="AV57" s="1150"/>
      <c r="AW57" s="1143"/>
      <c r="AX57" s="1143"/>
      <c r="AY57" s="1143"/>
      <c r="AZ57" s="1143"/>
      <c r="BP57" s="142"/>
      <c r="BR57" s="142"/>
      <c r="BS57" s="142"/>
      <c r="BT57" s="142"/>
      <c r="BU57" s="142"/>
      <c r="BV57" s="142"/>
      <c r="BW57" s="142"/>
      <c r="BX57" s="142"/>
      <c r="BY57" s="142"/>
      <c r="BZ57" s="142"/>
      <c r="CA57" s="142"/>
      <c r="CB57" s="142"/>
      <c r="CC57" s="142"/>
      <c r="CD57" s="142"/>
      <c r="CE57" s="142"/>
      <c r="CF57" s="142"/>
      <c r="CH57" s="144"/>
    </row>
    <row r="58" spans="2:86" ht="15.9" customHeight="1">
      <c r="U58" s="1118" t="s">
        <v>2055</v>
      </c>
      <c r="V58" s="1118"/>
      <c r="W58" s="1118"/>
      <c r="X58" s="1118"/>
      <c r="Y58" s="1118"/>
      <c r="Z58" s="143" t="str">
        <f>IF(AND(B9&lt;&gt;"処遇加算なし",F15=4),IF(V24="✓",1,IF(V25="✓",2,IF(V26="✓",3,""))),"")</f>
        <v/>
      </c>
      <c r="AA58" s="136"/>
      <c r="AB58" s="140"/>
      <c r="AC58" s="1118" t="s">
        <v>2055</v>
      </c>
      <c r="AD58" s="1118"/>
      <c r="AE58" s="1118"/>
      <c r="AF58" s="1118"/>
      <c r="AG58" s="1118"/>
      <c r="AH58" s="414">
        <f>IF(AND(F15&lt;&gt;4,F15&lt;&gt;5),0,IF(AU8="○",1,3))</f>
        <v>3</v>
      </c>
      <c r="AI58" s="140"/>
      <c r="AJ58" s="140"/>
      <c r="AK58" s="1118" t="s">
        <v>2055</v>
      </c>
      <c r="AL58" s="1118"/>
      <c r="AM58" s="1118"/>
      <c r="AN58" s="1118"/>
      <c r="AO58" s="1118"/>
      <c r="AP58" s="414">
        <f>IF(AU8="○",1,3)</f>
        <v>3</v>
      </c>
      <c r="AQ58" s="136"/>
      <c r="AR58" s="136"/>
      <c r="AS58" s="984" t="str">
        <f>IF(OR(AND(Z58=1,AH58=3),AND(Z58=1,AP58=3),AND(Z58=2,AH58=3,AH59=3),AND(Z58=2,AP58=3,AP59=3)),"○","")</f>
        <v/>
      </c>
      <c r="AT58" s="984"/>
      <c r="AU58" s="984"/>
      <c r="AV58" s="984"/>
      <c r="AW58" s="984" t="str">
        <f>IF(OR(AND(Z58=1,AH58=2),AND(Z58=1,AP58=2),AND(Z58=2,AH58=2,AH59=2),AND(Z58=2,AP58=2,AP59=2)),"○","")</f>
        <v/>
      </c>
      <c r="AX58" s="984"/>
      <c r="AY58" s="984"/>
      <c r="AZ58" s="984"/>
      <c r="BP58" s="142"/>
      <c r="BR58" s="142"/>
      <c r="BS58" s="142"/>
      <c r="BT58" s="142"/>
      <c r="BU58" s="142"/>
      <c r="BV58" s="142"/>
      <c r="BW58" s="142"/>
      <c r="BX58" s="142"/>
      <c r="BY58" s="142"/>
      <c r="BZ58" s="142"/>
      <c r="CA58" s="142"/>
      <c r="CB58" s="142"/>
      <c r="CC58" s="142"/>
      <c r="CD58" s="142"/>
      <c r="CE58" s="142"/>
      <c r="CF58" s="142"/>
      <c r="CH58" s="144"/>
    </row>
    <row r="59" spans="2:86" ht="15.9" customHeight="1">
      <c r="U59" s="1118" t="s">
        <v>2056</v>
      </c>
      <c r="V59" s="1118"/>
      <c r="W59" s="1118"/>
      <c r="X59" s="1118"/>
      <c r="Y59" s="1118"/>
      <c r="Z59" s="143" t="str">
        <f>IF(AND(B9&lt;&gt;"処遇加算なし",F15=4),IF(V28="✓",1,IF(V29="✓",2,IF(V30="✓",3,""))),"")</f>
        <v/>
      </c>
      <c r="AA59" s="136"/>
      <c r="AB59" s="140"/>
      <c r="AC59" s="1118" t="s">
        <v>2056</v>
      </c>
      <c r="AD59" s="1118"/>
      <c r="AE59" s="1118"/>
      <c r="AF59" s="1118"/>
      <c r="AG59" s="1118"/>
      <c r="AH59" s="414">
        <f>IF(AND(F15&lt;&gt;4,F15&lt;&gt;5),0,IF(AV8="○",1,3))</f>
        <v>3</v>
      </c>
      <c r="AI59" s="140"/>
      <c r="AJ59" s="140"/>
      <c r="AK59" s="1118" t="s">
        <v>2056</v>
      </c>
      <c r="AL59" s="1118"/>
      <c r="AM59" s="1118"/>
      <c r="AN59" s="1118"/>
      <c r="AO59" s="1118"/>
      <c r="AP59" s="414">
        <f>IF(AV8="○",1,3)</f>
        <v>3</v>
      </c>
      <c r="AQ59" s="136"/>
      <c r="AR59" s="136"/>
      <c r="AS59" s="984" t="str">
        <f>IF(OR(AND(Z59=1,AH59=3),AND(Z59=1,AP59=3),AND(Z59=2,AH58=3,AH59=3),AND(Z59=2,AP58=3,AP59=3)),"○","")</f>
        <v/>
      </c>
      <c r="AT59" s="984"/>
      <c r="AU59" s="984"/>
      <c r="AV59" s="984"/>
      <c r="AW59" s="984" t="str">
        <f>IF(OR(AND(Z59=1,AH58=2),AND(Z59=1,AP58=2),AND(Z59=2,AH58=2,AH59=2),AND(Z59=2,AP58=2,AP59=2)),"○","")</f>
        <v/>
      </c>
      <c r="AX59" s="984"/>
      <c r="AY59" s="984"/>
      <c r="AZ59" s="984"/>
      <c r="BP59" s="142"/>
      <c r="BR59" s="142"/>
      <c r="BS59" s="142"/>
      <c r="BT59" s="142"/>
      <c r="BU59" s="142"/>
      <c r="BV59" s="142"/>
      <c r="BW59" s="142"/>
      <c r="BX59" s="142"/>
      <c r="BY59" s="142"/>
      <c r="BZ59" s="142"/>
      <c r="CA59" s="142"/>
      <c r="CB59" s="142"/>
      <c r="CC59" s="142"/>
      <c r="CD59" s="142"/>
      <c r="CE59" s="142"/>
      <c r="CF59" s="142"/>
      <c r="CH59" s="144"/>
    </row>
    <row r="60" spans="2:86" ht="15.9" customHeight="1">
      <c r="U60" s="1118" t="s">
        <v>2057</v>
      </c>
      <c r="V60" s="1118"/>
      <c r="W60" s="1118"/>
      <c r="X60" s="1118"/>
      <c r="Y60" s="1118"/>
      <c r="Z60" s="143" t="str">
        <f>IF(AND(B9&lt;&gt;"処遇加算なし",F15=4),IF(V32="✓",1,IF(V33="✓",2,"")),"")</f>
        <v/>
      </c>
      <c r="AA60" s="136"/>
      <c r="AB60" s="140"/>
      <c r="AC60" s="1118" t="s">
        <v>2057</v>
      </c>
      <c r="AD60" s="1118"/>
      <c r="AE60" s="1118"/>
      <c r="AF60" s="1118"/>
      <c r="AG60" s="1118"/>
      <c r="AH60" s="414">
        <f>IF(AND(F15&lt;&gt;4,F15&lt;&gt;5),0,IF(AW8="○",1,3))</f>
        <v>3</v>
      </c>
      <c r="AI60" s="140"/>
      <c r="AJ60" s="140"/>
      <c r="AK60" s="1118" t="s">
        <v>2057</v>
      </c>
      <c r="AL60" s="1118"/>
      <c r="AM60" s="1118"/>
      <c r="AN60" s="1118"/>
      <c r="AO60" s="1118"/>
      <c r="AP60" s="414">
        <f>IF(AW8="○",1,3)</f>
        <v>3</v>
      </c>
      <c r="AQ60" s="136"/>
      <c r="AR60" s="136"/>
      <c r="AS60" s="1144" t="str">
        <f>IF(OR(AND(Z60=1,AH60=3),AND(Z60=1,AP60=3)),"○","")</f>
        <v/>
      </c>
      <c r="AT60" s="1144"/>
      <c r="AU60" s="1144"/>
      <c r="AV60" s="1144"/>
      <c r="AW60" s="1144" t="str">
        <f>IF(OR(AND(Z60=1,AH60=2),AND(Z60=1,AP60=2)),"○","")</f>
        <v/>
      </c>
      <c r="AX60" s="1144"/>
      <c r="AY60" s="1144"/>
      <c r="AZ60" s="1144"/>
      <c r="BP60" s="142"/>
      <c r="BR60" s="142"/>
      <c r="BS60" s="142"/>
      <c r="BT60" s="142"/>
      <c r="BU60" s="142"/>
      <c r="BV60" s="142"/>
      <c r="BW60" s="142"/>
      <c r="BX60" s="142"/>
      <c r="BY60" s="142"/>
      <c r="BZ60" s="142"/>
      <c r="CA60" s="142"/>
      <c r="CB60" s="142"/>
      <c r="CC60" s="142"/>
      <c r="CD60" s="142"/>
      <c r="CE60" s="142"/>
      <c r="CF60" s="142"/>
      <c r="CH60" s="144"/>
    </row>
    <row r="61" spans="2:86" ht="15.9" customHeight="1">
      <c r="U61" s="1118" t="s">
        <v>2058</v>
      </c>
      <c r="V61" s="1118"/>
      <c r="W61" s="1118"/>
      <c r="X61" s="1118"/>
      <c r="Y61" s="1118"/>
      <c r="Z61" s="143" t="str">
        <f>IF(AND(B9&lt;&gt;"処遇加算なし",F15=4),IF(V36="✓",1,IF(V37="✓",2,"")),"")</f>
        <v/>
      </c>
      <c r="AA61" s="136"/>
      <c r="AB61" s="140"/>
      <c r="AC61" s="1118" t="s">
        <v>2058</v>
      </c>
      <c r="AD61" s="1118"/>
      <c r="AE61" s="1118"/>
      <c r="AF61" s="1118"/>
      <c r="AG61" s="1118"/>
      <c r="AH61" s="414">
        <f>IF(AND(F15&lt;&gt;4,F15&lt;&gt;5),0,IF(AX8="○",1,2))</f>
        <v>2</v>
      </c>
      <c r="AI61" s="140"/>
      <c r="AJ61" s="140"/>
      <c r="AK61" s="1118" t="s">
        <v>2058</v>
      </c>
      <c r="AL61" s="1118"/>
      <c r="AM61" s="1118"/>
      <c r="AN61" s="1118"/>
      <c r="AO61" s="1118"/>
      <c r="AP61" s="414">
        <f>IF(AX8="○",1,2)</f>
        <v>2</v>
      </c>
      <c r="AQ61" s="136"/>
      <c r="AR61" s="136"/>
      <c r="AS61" s="984" t="str">
        <f>IF(OR(AND(Z61=1,AH61=2),AND(Z61=1,AP61=2)),"○","")</f>
        <v/>
      </c>
      <c r="AT61" s="984"/>
      <c r="AU61" s="984"/>
      <c r="AV61" s="984"/>
      <c r="AW61" s="1145" t="str">
        <f>IF(OR((AD61-AL61)&lt;0,(AD61-AT61)&lt;0),"!","")</f>
        <v/>
      </c>
      <c r="AX61" s="1145"/>
      <c r="AY61" s="1145"/>
      <c r="AZ61" s="1145"/>
      <c r="BP61" s="142"/>
      <c r="BR61" s="142"/>
      <c r="BS61" s="142"/>
      <c r="BT61" s="142"/>
      <c r="BU61" s="142"/>
      <c r="BV61" s="142"/>
      <c r="BW61" s="142"/>
      <c r="BX61" s="142"/>
      <c r="BY61" s="142"/>
      <c r="BZ61" s="142"/>
      <c r="CA61" s="142"/>
      <c r="CB61" s="142"/>
      <c r="CC61" s="142"/>
      <c r="CD61" s="142"/>
      <c r="CE61" s="142"/>
      <c r="CF61" s="142"/>
      <c r="CH61" s="144"/>
    </row>
    <row r="62" spans="2:86" ht="15.9" customHeight="1">
      <c r="U62" s="1118" t="s">
        <v>2059</v>
      </c>
      <c r="V62" s="1118"/>
      <c r="W62" s="1118"/>
      <c r="X62" s="1118"/>
      <c r="Y62" s="1118"/>
      <c r="Z62" s="143" t="str">
        <f>IF(AND(B9&lt;&gt;"処遇加算なし",F15=4),IF(V40="✓",1,IF(V41="✓",2,"")),"")</f>
        <v/>
      </c>
      <c r="AA62" s="136"/>
      <c r="AB62" s="140"/>
      <c r="AC62" s="1118" t="s">
        <v>2059</v>
      </c>
      <c r="AD62" s="1118"/>
      <c r="AE62" s="1118"/>
      <c r="AF62" s="1118"/>
      <c r="AG62" s="1118"/>
      <c r="AH62" s="414">
        <f>IF(AND(F15&lt;&gt;4,F15&lt;&gt;5),0,IF(AY8="○",1,2))</f>
        <v>2</v>
      </c>
      <c r="AI62" s="140"/>
      <c r="AJ62" s="140"/>
      <c r="AK62" s="1118" t="s">
        <v>2059</v>
      </c>
      <c r="AL62" s="1118"/>
      <c r="AM62" s="1118"/>
      <c r="AN62" s="1118"/>
      <c r="AO62" s="1118"/>
      <c r="AP62" s="414">
        <f>IF(AY8="○",1,2)</f>
        <v>2</v>
      </c>
      <c r="AQ62" s="136"/>
      <c r="AR62" s="136"/>
      <c r="AS62" s="984" t="str">
        <f>IF(OR(AND(Z62=1,AH62=2),AND(Z62=1,AP62=2)),"○","")</f>
        <v/>
      </c>
      <c r="AT62" s="984"/>
      <c r="AU62" s="984"/>
      <c r="AV62" s="984"/>
      <c r="AW62" s="1145" t="str">
        <f>IF(OR((AD62-AL62)&lt;0,(AD62-AT62)&lt;0),"!","")</f>
        <v/>
      </c>
      <c r="AX62" s="1145"/>
      <c r="AY62" s="1145"/>
      <c r="AZ62" s="1145"/>
      <c r="BP62" s="142"/>
      <c r="BR62" s="142"/>
      <c r="BS62" s="142"/>
      <c r="BT62" s="142"/>
      <c r="BU62" s="142"/>
      <c r="BV62" s="142"/>
      <c r="BW62" s="142"/>
      <c r="BX62" s="142"/>
      <c r="BY62" s="142"/>
      <c r="BZ62" s="142"/>
      <c r="CA62" s="142"/>
      <c r="CB62" s="142"/>
      <c r="CC62" s="142"/>
      <c r="CD62" s="142"/>
      <c r="CE62" s="142"/>
      <c r="CF62" s="142"/>
      <c r="CH62" s="144"/>
    </row>
    <row r="63" spans="2:86" ht="15.9" customHeight="1">
      <c r="U63" s="984" t="s">
        <v>2060</v>
      </c>
      <c r="V63" s="984"/>
      <c r="W63" s="984"/>
      <c r="X63" s="984"/>
      <c r="Y63" s="984"/>
      <c r="Z63" s="143" t="str">
        <f>IF(AND(B9&lt;&gt;"処遇加算なし",F15=4),IF(V44="✓",1,IF(V45="✓",2,"")),"")</f>
        <v/>
      </c>
      <c r="AA63" s="136"/>
      <c r="AB63" s="140"/>
      <c r="AC63" s="984" t="s">
        <v>2060</v>
      </c>
      <c r="AD63" s="984"/>
      <c r="AE63" s="984"/>
      <c r="AF63" s="984"/>
      <c r="AG63" s="984"/>
      <c r="AH63" s="414">
        <f>IF(AND(F15&lt;&gt;4,F15&lt;&gt;5),0,IF(AZ8="○",1,2))</f>
        <v>2</v>
      </c>
      <c r="AI63" s="140"/>
      <c r="AJ63" s="140"/>
      <c r="AK63" s="984" t="s">
        <v>2060</v>
      </c>
      <c r="AL63" s="984"/>
      <c r="AM63" s="984"/>
      <c r="AN63" s="984"/>
      <c r="AO63" s="984"/>
      <c r="AP63" s="414">
        <f>IF(AZ8="○",1,2)</f>
        <v>2</v>
      </c>
      <c r="AQ63" s="136"/>
      <c r="AR63" s="136"/>
      <c r="AS63" s="984" t="str">
        <f>IF(OR(AND(Z63=1,AH63=2),AND(Z63=1,AP63=2)),"○","")</f>
        <v/>
      </c>
      <c r="AT63" s="984"/>
      <c r="AU63" s="984"/>
      <c r="AV63" s="984"/>
      <c r="AW63" s="1145" t="str">
        <f>IF(OR((AD63-AL63)&lt;0,(AD63-AT63)&lt;0),"!","")</f>
        <v/>
      </c>
      <c r="AX63" s="1145"/>
      <c r="AY63" s="1145"/>
      <c r="AZ63" s="1145"/>
      <c r="BP63" s="142"/>
      <c r="BR63" s="142"/>
      <c r="BS63" s="142"/>
      <c r="BT63" s="142"/>
      <c r="BU63" s="142"/>
      <c r="BV63" s="142"/>
      <c r="BW63" s="142"/>
      <c r="BX63" s="142"/>
      <c r="BY63" s="142"/>
      <c r="BZ63" s="142"/>
      <c r="CA63" s="142"/>
      <c r="CB63" s="142"/>
      <c r="CC63" s="142"/>
      <c r="CD63" s="142"/>
      <c r="CE63" s="142"/>
      <c r="CF63" s="142"/>
      <c r="CH63" s="144"/>
    </row>
    <row r="64" spans="2:86" ht="15.9" customHeight="1">
      <c r="BP64" s="93"/>
      <c r="BQ64" s="93"/>
      <c r="BR64" s="93"/>
      <c r="BS64" s="93"/>
      <c r="BT64" s="93"/>
      <c r="BU64" s="93"/>
      <c r="BV64" s="93"/>
      <c r="BW64" s="93"/>
      <c r="BX64" s="93"/>
      <c r="BY64" s="93"/>
      <c r="BZ64" s="93"/>
      <c r="CA64" s="93"/>
      <c r="CB64" s="93"/>
      <c r="CC64" s="93"/>
      <c r="CD64" s="93"/>
      <c r="CE64" s="93"/>
      <c r="CF64" s="93"/>
    </row>
    <row r="65" spans="20:71" ht="15.9" customHeight="1">
      <c r="BS65" s="93"/>
    </row>
    <row r="66" spans="20:71" ht="15.9" customHeight="1"/>
    <row r="67" spans="20:71" ht="15.9" customHeight="1">
      <c r="T67" s="68">
        <f>SUM(事業所個票３!BU51)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B8:S11 V7:Z16 AA8:AP9 AA11:AP12 AA14:AP16 V20:Z45">
    <cfRule type="expression" dxfId="231" priority="14">
      <formula>$F$15&lt;&gt;4</formula>
    </cfRule>
  </conditionalFormatting>
  <conditionalFormatting sqref="B12:S12">
    <cfRule type="expression" dxfId="230" priority="21">
      <formula>OR($B$9="",$G$9="",$L$9="")</formula>
    </cfRule>
  </conditionalFormatting>
  <conditionalFormatting sqref="B21:U22">
    <cfRule type="expression" dxfId="229" priority="26">
      <formula>$L$9="ベア加算"</formula>
    </cfRule>
  </conditionalFormatting>
  <conditionalFormatting sqref="G9:S9">
    <cfRule type="expression" dxfId="228" priority="12">
      <formula>$B$9="処遇加算なし"</formula>
    </cfRule>
  </conditionalFormatting>
  <conditionalFormatting sqref="G10:S11">
    <cfRule type="expression" dxfId="227" priority="11">
      <formula>$B$9="処遇加算なし"</formula>
    </cfRule>
  </conditionalFormatting>
  <conditionalFormatting sqref="P5">
    <cfRule type="expression" dxfId="226" priority="16">
      <formula>OR($Y$5="訪問型サービス（総合事業）",$Y$5="通所型サービス（総合事業）")</formula>
    </cfRule>
  </conditionalFormatting>
  <conditionalFormatting sqref="P15">
    <cfRule type="expression" dxfId="225" priority="15">
      <formula>OR($P$15&lt;1,$P$15&gt;12)</formula>
    </cfRule>
  </conditionalFormatting>
  <conditionalFormatting sqref="V7:Z16 AA8:AP9 AA11:AP12 AA14:AP16 V20:Z45">
    <cfRule type="expression" dxfId="224" priority="13">
      <formula>$B$9="処遇加算なし"</formula>
    </cfRule>
  </conditionalFormatting>
  <conditionalFormatting sqref="V10:AP12">
    <cfRule type="expression" dxfId="223" priority="20">
      <formula>$V$11=""</formula>
    </cfRule>
  </conditionalFormatting>
  <conditionalFormatting sqref="V13:AP16">
    <cfRule type="expression" dxfId="222" priority="19">
      <formula>$V$14=""</formula>
    </cfRule>
  </conditionalFormatting>
  <conditionalFormatting sqref="V21:AP22">
    <cfRule type="expression" dxfId="221" priority="25">
      <formula>$L$9="ベア加算"</formula>
    </cfRule>
  </conditionalFormatting>
  <conditionalFormatting sqref="AA21:AB45 AA48:AB50">
    <cfRule type="expression" dxfId="220" priority="29">
      <formula>AND($F$15&lt;&gt;4,$F$15&lt;&gt;5)</formula>
    </cfRule>
  </conditionalFormatting>
  <conditionalFormatting sqref="AC20:AH45">
    <cfRule type="expression" dxfId="219" priority="2">
      <formula>AND($F$15&lt;&gt;4,$F$15&lt;&gt;5)</formula>
    </cfRule>
  </conditionalFormatting>
  <conditionalFormatting sqref="AD24:AH24">
    <cfRule type="expression" dxfId="218" priority="10">
      <formula>AND($F$15&lt;&gt;4,$F$15&lt;&gt;5)</formula>
    </cfRule>
  </conditionalFormatting>
  <conditionalFormatting sqref="AD28:AH28">
    <cfRule type="expression" dxfId="217" priority="9">
      <formula>AND($F$15&lt;&gt;4,$F$15&lt;&gt;5)</formula>
    </cfRule>
  </conditionalFormatting>
  <conditionalFormatting sqref="AD32:AH32">
    <cfRule type="expression" dxfId="216" priority="8">
      <formula>AND($F$15&lt;&gt;4,$F$15&lt;&gt;5)</formula>
    </cfRule>
  </conditionalFormatting>
  <conditionalFormatting sqref="AD41:AH41">
    <cfRule type="expression" dxfId="215" priority="3">
      <formula>$AH$62=2</formula>
    </cfRule>
  </conditionalFormatting>
  <conditionalFormatting sqref="AG37:AH37">
    <cfRule type="expression" dxfId="21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13" priority="4">
      <formula>$AP$62=2</formula>
    </cfRule>
  </conditionalFormatting>
  <conditionalFormatting sqref="AO37:AP37">
    <cfRule type="expression" dxfId="21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11" priority="27">
      <formula>OR($AS$20="－",$AS$20="")</formula>
    </cfRule>
  </conditionalFormatting>
  <conditionalFormatting sqref="AS24:BH26">
    <cfRule type="expression" dxfId="210" priority="7">
      <formula>OR($AS$24="－",$AS$24="")</formula>
    </cfRule>
  </conditionalFormatting>
  <conditionalFormatting sqref="AS28:BH30">
    <cfRule type="expression" dxfId="209" priority="6">
      <formula>OR($AS$28="－",$AS$28="")</formula>
    </cfRule>
  </conditionalFormatting>
  <conditionalFormatting sqref="AS32:BH34">
    <cfRule type="expression" dxfId="208" priority="5">
      <formula>OR($AS$32="－",$AS$32="")</formula>
    </cfRule>
  </conditionalFormatting>
  <conditionalFormatting sqref="AS36:BH38">
    <cfRule type="expression" dxfId="207" priority="24">
      <formula>OR($AS$36="－",$AS$36="")</formula>
    </cfRule>
  </conditionalFormatting>
  <conditionalFormatting sqref="AS40:BH42">
    <cfRule type="expression" dxfId="206" priority="23">
      <formula>OR($AS$40="－",$AS$40="")</formula>
    </cfRule>
  </conditionalFormatting>
  <conditionalFormatting sqref="AS44:BH45">
    <cfRule type="expression" dxfId="205" priority="22">
      <formula>OR($AS$44="－",$AS$44="")</formula>
    </cfRule>
  </conditionalFormatting>
  <conditionalFormatting sqref="AT11:AZ12">
    <cfRule type="expression" dxfId="204" priority="17">
      <formula>$V$11=""</formula>
    </cfRule>
  </conditionalFormatting>
  <conditionalFormatting sqref="AT14:AZ16">
    <cfRule type="expression" dxfId="203" priority="18">
      <formula>$V$14=""</formula>
    </cfRule>
  </conditionalFormatting>
  <dataValidations count="8">
    <dataValidation type="list" allowBlank="1" showInputMessage="1" showErrorMessage="1" sqref="Y5:AD5" xr:uid="{539D05A3-F2FF-4A1D-874B-8017490D8B8D}">
      <formula1>サービス名</formula1>
    </dataValidation>
    <dataValidation type="list" allowBlank="1" showInputMessage="1" showErrorMessage="1" sqref="M5:O5" xr:uid="{116473D0-4126-465A-9564-B0A9DAA2B4BB}">
      <formula1>INDIRECT(J5)</formula1>
    </dataValidation>
    <dataValidation type="list" allowBlank="1" showInputMessage="1" showErrorMessage="1" sqref="M15:M16" xr:uid="{35CBDD0B-F6E3-47B8-9EF5-99AC4B9A271D}">
      <formula1>"1,2,3,6,7,8,9,10,11,12"</formula1>
    </dataValidation>
    <dataValidation type="list" allowBlank="1" showInputMessage="1" showErrorMessage="1" sqref="K15:K16 D15:D16" xr:uid="{D9478D67-DE27-4FD8-930B-33E421622BFA}">
      <formula1>"6,7"</formula1>
    </dataValidation>
    <dataValidation type="textLength" operator="equal" allowBlank="1" showInputMessage="1" showErrorMessage="1" error="10桁の介護保険事業所番号を入力してください。_x000a_（桁数が異なるとエラーになります）" sqref="B5:F5" xr:uid="{FB98800B-E280-4134-931F-6B6C70D7DD6B}">
      <formula1>10</formula1>
    </dataValidation>
    <dataValidation type="list" allowBlank="1" showInputMessage="1" showErrorMessage="1" sqref="AD41:AH41" xr:uid="{F751D9F0-FCC4-47A2-9889-C7FD93AC665C}">
      <formula1>INDIRECT(BF1)</formula1>
    </dataValidation>
    <dataValidation type="list" allowBlank="1" showInputMessage="1" showErrorMessage="1" sqref="AL41:AP41" xr:uid="{CA76AAA2-08B0-46AA-AEBA-E5A73FBCAC1E}">
      <formula1>INDIRECT(BF1)</formula1>
    </dataValidation>
    <dataValidation type="whole" operator="greaterThanOrEqual" allowBlank="1" showInputMessage="1" showErrorMessage="1" prompt="要件を満たす職員数を記入してください。" sqref="AG37:AH37 AO37:AP37" xr:uid="{13961FED-0271-4422-BE80-EECD2D8016F2}">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144780</xdr:colOff>
                    <xdr:row>20</xdr:row>
                    <xdr:rowOff>15240</xdr:rowOff>
                  </from>
                  <to>
                    <xdr:col>29</xdr:col>
                    <xdr:colOff>129540</xdr:colOff>
                    <xdr:row>21</xdr:row>
                    <xdr:rowOff>15240</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144780</xdr:colOff>
                    <xdr:row>21</xdr:row>
                    <xdr:rowOff>15240</xdr:rowOff>
                  </from>
                  <to>
                    <xdr:col>29</xdr:col>
                    <xdr:colOff>129540</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129540</xdr:colOff>
                    <xdr:row>23</xdr:row>
                    <xdr:rowOff>15240</xdr:rowOff>
                  </from>
                  <to>
                    <xdr:col>29</xdr:col>
                    <xdr:colOff>114300</xdr:colOff>
                    <xdr:row>24</xdr:row>
                    <xdr:rowOff>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129540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129540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129540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129540</xdr:colOff>
                    <xdr:row>28</xdr:row>
                    <xdr:rowOff>22860</xdr:rowOff>
                  </from>
                  <to>
                    <xdr:col>29</xdr:col>
                    <xdr:colOff>114300</xdr:colOff>
                    <xdr:row>28</xdr:row>
                    <xdr:rowOff>228600</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129540</xdr:colOff>
                    <xdr:row>29</xdr:row>
                    <xdr:rowOff>7620</xdr:rowOff>
                  </from>
                  <to>
                    <xdr:col>29</xdr:col>
                    <xdr:colOff>114300</xdr:colOff>
                    <xdr:row>29</xdr:row>
                    <xdr:rowOff>205740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129540</xdr:colOff>
                    <xdr:row>43</xdr:row>
                    <xdr:rowOff>15240</xdr:rowOff>
                  </from>
                  <to>
                    <xdr:col>37</xdr:col>
                    <xdr:colOff>114300</xdr:colOff>
                    <xdr:row>43</xdr:row>
                    <xdr:rowOff>198120</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129540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129540</xdr:colOff>
                    <xdr:row>31</xdr:row>
                    <xdr:rowOff>15240</xdr:rowOff>
                  </from>
                  <to>
                    <xdr:col>29</xdr:col>
                    <xdr:colOff>114300</xdr:colOff>
                    <xdr:row>32</xdr:row>
                    <xdr:rowOff>30480</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129540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129540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137160</xdr:colOff>
                    <xdr:row>39</xdr:row>
                    <xdr:rowOff>0</xdr:rowOff>
                  </from>
                  <to>
                    <xdr:col>37</xdr:col>
                    <xdr:colOff>30480</xdr:colOff>
                    <xdr:row>40</xdr:row>
                    <xdr:rowOff>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129540</xdr:colOff>
                    <xdr:row>40</xdr:row>
                    <xdr:rowOff>281940</xdr:rowOff>
                  </from>
                  <to>
                    <xdr:col>37</xdr:col>
                    <xdr:colOff>30480</xdr:colOff>
                    <xdr:row>41</xdr:row>
                    <xdr:rowOff>198120</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129540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129540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129540</xdr:colOff>
                    <xdr:row>27</xdr:row>
                    <xdr:rowOff>15240</xdr:rowOff>
                  </from>
                  <to>
                    <xdr:col>37</xdr:col>
                    <xdr:colOff>114300</xdr:colOff>
                    <xdr:row>27</xdr:row>
                    <xdr:rowOff>220980</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129540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129540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137160</xdr:colOff>
                    <xdr:row>34</xdr:row>
                    <xdr:rowOff>129540</xdr:rowOff>
                  </from>
                  <to>
                    <xdr:col>29</xdr:col>
                    <xdr:colOff>30480</xdr:colOff>
                    <xdr:row>36</xdr:row>
                    <xdr:rowOff>22860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137160</xdr:colOff>
                    <xdr:row>36</xdr:row>
                    <xdr:rowOff>243840</xdr:rowOff>
                  </from>
                  <to>
                    <xdr:col>29</xdr:col>
                    <xdr:colOff>38100</xdr:colOff>
                    <xdr:row>38</xdr:row>
                    <xdr:rowOff>15240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144780</xdr:colOff>
                    <xdr:row>38</xdr:row>
                    <xdr:rowOff>129540</xdr:rowOff>
                  </from>
                  <to>
                    <xdr:col>29</xdr:col>
                    <xdr:colOff>22860</xdr:colOff>
                    <xdr:row>40</xdr:row>
                    <xdr:rowOff>22860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137160</xdr:colOff>
                    <xdr:row>40</xdr:row>
                    <xdr:rowOff>259080</xdr:rowOff>
                  </from>
                  <to>
                    <xdr:col>29</xdr:col>
                    <xdr:colOff>0</xdr:colOff>
                    <xdr:row>42</xdr:row>
                    <xdr:rowOff>30480</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137160</xdr:colOff>
                    <xdr:row>34</xdr:row>
                    <xdr:rowOff>129540</xdr:rowOff>
                  </from>
                  <to>
                    <xdr:col>37</xdr:col>
                    <xdr:colOff>121920</xdr:colOff>
                    <xdr:row>36</xdr:row>
                    <xdr:rowOff>30480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137160</xdr:colOff>
                    <xdr:row>36</xdr:row>
                    <xdr:rowOff>243840</xdr:rowOff>
                  </from>
                  <to>
                    <xdr:col>37</xdr:col>
                    <xdr:colOff>121920</xdr:colOff>
                    <xdr:row>38</xdr:row>
                    <xdr:rowOff>15240</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129540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129540</xdr:colOff>
                    <xdr:row>24</xdr:row>
                    <xdr:rowOff>22860</xdr:rowOff>
                  </from>
                  <to>
                    <xdr:col>37</xdr:col>
                    <xdr:colOff>114300</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129540</xdr:colOff>
                    <xdr:row>25</xdr:row>
                    <xdr:rowOff>7620</xdr:rowOff>
                  </from>
                  <to>
                    <xdr:col>37</xdr:col>
                    <xdr:colOff>30480</xdr:colOff>
                    <xdr:row>25</xdr:row>
                    <xdr:rowOff>205740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129540</xdr:colOff>
                    <xdr:row>31</xdr:row>
                    <xdr:rowOff>15240</xdr:rowOff>
                  </from>
                  <to>
                    <xdr:col>37</xdr:col>
                    <xdr:colOff>114300</xdr:colOff>
                    <xdr:row>32</xdr:row>
                    <xdr:rowOff>15240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129540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129540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458FF2E1-1477-4577-9FA6-0923C268C3BD}">
          <x14:formula1>
            <xm:f>【参考】数式用3!$A$3:$A$49</xm:f>
          </x14:formula1>
          <xm:sqref>J5:L5</xm:sqref>
        </x14:dataValidation>
        <x14:dataValidation type="list" allowBlank="1" showInputMessage="1" showErrorMessage="1" xr:uid="{A3DE9C4E-F772-4776-99CA-B6ACBB9D1DD0}">
          <x14:formula1>
            <xm:f>【参考】数式用!$I$4:$J$4</xm:f>
          </x14:formula1>
          <xm:sqref>L9</xm:sqref>
        </x14:dataValidation>
        <x14:dataValidation type="list" allowBlank="1" showInputMessage="1" showErrorMessage="1" xr:uid="{4E48A1B6-1EAE-47C1-9AF5-1038888D1A93}">
          <x14:formula1>
            <xm:f>【参考】数式用!$F$4:$H$4</xm:f>
          </x14:formula1>
          <xm:sqref>G9</xm:sqref>
        </x14:dataValidation>
        <x14:dataValidation type="list" allowBlank="1" showInputMessage="1" showErrorMessage="1" xr:uid="{2C7AF818-D107-4A6E-BFEE-260BC43094BA}">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pageSetUpPr fitToPage="1"/>
  </sheetPr>
  <dimension ref="A1:CJ73"/>
  <sheetViews>
    <sheetView showGridLines="0" view="pageBreakPreview" topLeftCell="A42" zoomScaleNormal="53" zoomScaleSheetLayoutView="100" workbookViewId="0">
      <selection activeCell="BA48" sqref="BA48:BD48"/>
    </sheetView>
  </sheetViews>
  <sheetFormatPr defaultColWidth="9" defaultRowHeight="13.2"/>
  <cols>
    <col min="1" max="1" width="1.59765625" style="68" customWidth="1"/>
    <col min="2" max="6" width="2.5" style="68" customWidth="1"/>
    <col min="7" max="9" width="2.09765625" style="68" customWidth="1"/>
    <col min="10" max="10" width="1.8984375" style="68" customWidth="1"/>
    <col min="11" max="12" width="2.09765625" style="68" customWidth="1"/>
    <col min="13" max="13" width="2.3984375" style="68" customWidth="1"/>
    <col min="14" max="15" width="2.09765625" style="68" customWidth="1"/>
    <col min="16" max="16" width="2.69921875" style="68" customWidth="1"/>
    <col min="17" max="19" width="2.09765625" style="68" customWidth="1"/>
    <col min="20" max="20" width="1.3984375" style="68" customWidth="1"/>
    <col min="21" max="30" width="2.09765625" style="68" customWidth="1"/>
    <col min="31" max="31" width="2.5" style="68" customWidth="1"/>
    <col min="32" max="32" width="2.69921875" style="68" customWidth="1"/>
    <col min="33" max="38" width="2.09765625" style="68" customWidth="1"/>
    <col min="39" max="39" width="2.69921875" style="68" customWidth="1"/>
    <col min="40" max="40" width="2.5" style="68" customWidth="1"/>
    <col min="41" max="42" width="2.09765625" style="68" customWidth="1"/>
    <col min="43" max="43" width="1.59765625" style="68" customWidth="1"/>
    <col min="44" max="44" width="2" style="68" customWidth="1"/>
    <col min="45" max="48" width="2.59765625" style="68" customWidth="1"/>
    <col min="49" max="62" width="2.8984375" style="68" customWidth="1"/>
    <col min="63" max="72" width="2.19921875" style="68" customWidth="1"/>
    <col min="73" max="73" width="3.09765625" style="68" customWidth="1"/>
    <col min="74" max="75" width="2.19921875" style="68" customWidth="1"/>
    <col min="76" max="76" width="3" style="68" customWidth="1"/>
    <col min="77" max="78" width="2.19921875" style="68" customWidth="1"/>
    <col min="79" max="81" width="2.09765625" style="68" customWidth="1"/>
    <col min="82" max="82" width="2" style="68" customWidth="1"/>
    <col min="83" max="85" width="2.3984375" style="68" customWidth="1"/>
    <col min="86" max="86" width="3.09765625" style="68" customWidth="1"/>
    <col min="87" max="92" width="2.3984375" style="68" customWidth="1"/>
    <col min="93" max="102" width="1.59765625" style="68" customWidth="1"/>
    <col min="103" max="16384" width="9" style="68"/>
  </cols>
  <sheetData>
    <row r="1" spans="1:88" ht="18" customHeight="1">
      <c r="B1" s="69" t="s">
        <v>2119</v>
      </c>
      <c r="M1" s="70"/>
      <c r="N1" s="1117" t="s">
        <v>2326</v>
      </c>
      <c r="O1" s="1117"/>
      <c r="P1" s="1117"/>
      <c r="Q1" s="1117"/>
      <c r="R1" s="1117"/>
      <c r="S1" s="1117"/>
      <c r="T1" s="1117"/>
      <c r="U1" s="1117"/>
      <c r="V1" s="1117"/>
      <c r="W1" s="1117"/>
      <c r="X1" s="1117"/>
      <c r="Y1" s="1117"/>
      <c r="Z1" s="1117"/>
      <c r="AA1" s="1117"/>
      <c r="AB1" s="1117"/>
      <c r="AC1" s="1117"/>
      <c r="AD1" s="1117"/>
      <c r="AE1" s="1117"/>
      <c r="AF1" s="979" t="s">
        <v>25</v>
      </c>
      <c r="AG1" s="979"/>
      <c r="AH1" s="979"/>
      <c r="AI1" s="980" t="str">
        <f>IF(G5="","",G5)</f>
        <v/>
      </c>
      <c r="AJ1" s="980"/>
      <c r="AK1" s="980"/>
      <c r="AL1" s="980"/>
      <c r="AM1" s="980"/>
      <c r="AN1" s="980"/>
      <c r="AO1" s="980"/>
      <c r="AP1" s="980"/>
      <c r="AS1" s="1147" t="str">
        <f>B9&amp;G9&amp;L9</f>
        <v/>
      </c>
      <c r="AT1" s="1148"/>
      <c r="AU1" s="1148"/>
      <c r="AV1" s="1148"/>
      <c r="AW1" s="1148"/>
      <c r="AX1" s="1148"/>
      <c r="AY1" s="1148"/>
      <c r="AZ1" s="1148"/>
      <c r="BA1" s="1148"/>
      <c r="BB1" s="1148"/>
      <c r="BC1" s="1148"/>
      <c r="BD1" s="1148"/>
      <c r="BE1" s="1149"/>
      <c r="BF1" s="1146" t="str">
        <f>IFERROR(VLOOKUP(Y5,【参考】数式用!$AH$2:$AI$34,2,FALSE),"")</f>
        <v/>
      </c>
      <c r="BG1" s="1146"/>
      <c r="BH1" s="1146"/>
      <c r="BI1" s="1146"/>
      <c r="BJ1" s="1146"/>
      <c r="BK1" s="1146"/>
      <c r="BL1" s="1146"/>
      <c r="BM1" s="1146"/>
      <c r="BN1" s="1146"/>
      <c r="BO1" s="1146"/>
      <c r="BP1" s="1146"/>
      <c r="CE1" s="71" t="s">
        <v>2189</v>
      </c>
    </row>
    <row r="2" spans="1:88" s="72" customFormat="1" ht="19.5" customHeight="1" thickBot="1">
      <c r="C2" s="70"/>
      <c r="D2" s="70"/>
      <c r="E2" s="70"/>
      <c r="F2" s="70"/>
      <c r="G2" s="70"/>
      <c r="H2" s="70"/>
      <c r="I2" s="70"/>
      <c r="J2" s="70"/>
      <c r="K2" s="70"/>
      <c r="L2" s="70"/>
      <c r="M2" s="70"/>
      <c r="N2" s="1117"/>
      <c r="O2" s="1117"/>
      <c r="P2" s="1117"/>
      <c r="Q2" s="1117"/>
      <c r="R2" s="1117"/>
      <c r="S2" s="1117"/>
      <c r="T2" s="1117"/>
      <c r="U2" s="1117"/>
      <c r="V2" s="1117"/>
      <c r="W2" s="1117"/>
      <c r="X2" s="1117"/>
      <c r="Y2" s="1117"/>
      <c r="Z2" s="1117"/>
      <c r="AA2" s="1117"/>
      <c r="AB2" s="1117"/>
      <c r="AC2" s="1117"/>
      <c r="AD2" s="1117"/>
      <c r="AE2" s="1117"/>
      <c r="AF2" s="70"/>
      <c r="AG2" s="70"/>
      <c r="AH2" s="70"/>
      <c r="AI2" s="70"/>
      <c r="AJ2" s="70"/>
      <c r="AK2" s="70"/>
      <c r="AL2" s="70"/>
      <c r="AM2" s="70"/>
      <c r="AN2" s="70"/>
      <c r="AO2" s="70"/>
      <c r="AP2" s="70"/>
      <c r="AQ2" s="73"/>
      <c r="AR2" s="73"/>
      <c r="CE2" s="971" t="s">
        <v>2192</v>
      </c>
      <c r="CF2" s="971"/>
      <c r="CG2" s="971"/>
      <c r="CH2" s="971"/>
      <c r="CI2" s="952" t="str">
        <f>IF(AI1&lt;&gt;"",1,"")</f>
        <v/>
      </c>
      <c r="CJ2" s="953"/>
    </row>
    <row r="3" spans="1:88" ht="15.75" customHeight="1">
      <c r="B3" s="74" t="s">
        <v>2021</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2137</v>
      </c>
      <c r="AU3" s="78"/>
      <c r="AV3" s="78"/>
      <c r="AW3" s="78"/>
      <c r="AX3" s="78"/>
      <c r="AY3" s="78"/>
      <c r="AZ3" s="78"/>
      <c r="BA3" s="79"/>
      <c r="CE3" s="971" t="s">
        <v>2186</v>
      </c>
      <c r="CF3" s="971"/>
      <c r="CG3" s="971"/>
      <c r="CH3" s="971"/>
      <c r="CI3" s="957" t="str">
        <f>IF(AND(L9="ベア加算",Q49="ベア加算"),1,"")</f>
        <v/>
      </c>
      <c r="CJ3" s="958"/>
    </row>
    <row r="4" spans="1:88" ht="28.5" customHeight="1">
      <c r="B4" s="1072" t="s">
        <v>2237</v>
      </c>
      <c r="C4" s="1072"/>
      <c r="D4" s="1072"/>
      <c r="E4" s="1072"/>
      <c r="F4" s="1072"/>
      <c r="G4" s="1073" t="s">
        <v>0</v>
      </c>
      <c r="H4" s="1073"/>
      <c r="I4" s="1073"/>
      <c r="J4" s="1074" t="s">
        <v>1</v>
      </c>
      <c r="K4" s="1075"/>
      <c r="L4" s="1075"/>
      <c r="M4" s="1075"/>
      <c r="N4" s="1075"/>
      <c r="O4" s="1076"/>
      <c r="P4" s="1163" t="s">
        <v>2</v>
      </c>
      <c r="Q4" s="1164"/>
      <c r="R4" s="1164"/>
      <c r="S4" s="1164"/>
      <c r="T4" s="1164"/>
      <c r="U4" s="1164"/>
      <c r="V4" s="1164"/>
      <c r="W4" s="1164"/>
      <c r="X4" s="1165"/>
      <c r="Y4" s="1074" t="s">
        <v>3</v>
      </c>
      <c r="Z4" s="1075"/>
      <c r="AA4" s="1075"/>
      <c r="AB4" s="1075"/>
      <c r="AC4" s="1075"/>
      <c r="AD4" s="1076"/>
      <c r="AE4" s="1120" t="s">
        <v>2317</v>
      </c>
      <c r="AF4" s="1121"/>
      <c r="AG4" s="1121"/>
      <c r="AH4" s="1122"/>
      <c r="AI4" s="1120" t="s">
        <v>2318</v>
      </c>
      <c r="AJ4" s="1121"/>
      <c r="AK4" s="1121"/>
      <c r="AL4" s="1122"/>
      <c r="AM4" s="1120" t="s">
        <v>2319</v>
      </c>
      <c r="AN4" s="1121"/>
      <c r="AO4" s="1121"/>
      <c r="AP4" s="1122"/>
      <c r="AS4" s="80"/>
      <c r="AT4" s="1151" t="s">
        <v>2095</v>
      </c>
      <c r="AU4" s="1151" t="s">
        <v>2055</v>
      </c>
      <c r="AV4" s="1151" t="s">
        <v>2056</v>
      </c>
      <c r="AW4" s="1151" t="s">
        <v>2057</v>
      </c>
      <c r="AX4" s="1151" t="s">
        <v>2058</v>
      </c>
      <c r="AY4" s="1151" t="s">
        <v>2059</v>
      </c>
      <c r="AZ4" s="1151" t="s">
        <v>2094</v>
      </c>
      <c r="BA4" s="81"/>
      <c r="CE4" s="971" t="s">
        <v>2191</v>
      </c>
      <c r="CF4" s="971"/>
      <c r="CG4" s="971"/>
      <c r="CH4" s="971"/>
      <c r="CI4" s="959" t="str">
        <f>IF(OR(OR(G49="処遇加算Ⅰ",G49="処遇加算Ⅱ"),OR(AS48="処遇加算Ⅰ",AS48="処遇加算Ⅱ")),1,"")</f>
        <v/>
      </c>
      <c r="CJ4" s="960"/>
    </row>
    <row r="5" spans="1:88" ht="33" customHeight="1">
      <c r="B5" s="1066"/>
      <c r="C5" s="1066"/>
      <c r="D5" s="1066"/>
      <c r="E5" s="1066"/>
      <c r="F5" s="1066"/>
      <c r="G5" s="1067"/>
      <c r="H5" s="1067"/>
      <c r="I5" s="1067"/>
      <c r="J5" s="1068"/>
      <c r="K5" s="1068"/>
      <c r="L5" s="1068"/>
      <c r="M5" s="1069"/>
      <c r="N5" s="1069"/>
      <c r="O5" s="1069"/>
      <c r="P5" s="1182"/>
      <c r="Q5" s="1183"/>
      <c r="R5" s="1183"/>
      <c r="S5" s="1183"/>
      <c r="T5" s="1183"/>
      <c r="U5" s="1183"/>
      <c r="V5" s="1183"/>
      <c r="W5" s="1183"/>
      <c r="X5" s="1184"/>
      <c r="Y5" s="1123"/>
      <c r="Z5" s="1123"/>
      <c r="AA5" s="1123"/>
      <c r="AB5" s="1123"/>
      <c r="AC5" s="1123"/>
      <c r="AD5" s="1123"/>
      <c r="AE5" s="1166"/>
      <c r="AF5" s="1167"/>
      <c r="AG5" s="1167"/>
      <c r="AH5" s="1168"/>
      <c r="AI5" s="1166"/>
      <c r="AJ5" s="1167"/>
      <c r="AK5" s="1167"/>
      <c r="AL5" s="1168"/>
      <c r="AM5" s="1169">
        <f>AE5-AI5</f>
        <v>0</v>
      </c>
      <c r="AN5" s="1170"/>
      <c r="AO5" s="1170"/>
      <c r="AP5" s="1171"/>
      <c r="AS5" s="80"/>
      <c r="AT5" s="1152"/>
      <c r="AU5" s="1152"/>
      <c r="AV5" s="1152"/>
      <c r="AW5" s="1152"/>
      <c r="AX5" s="1152"/>
      <c r="AY5" s="1152"/>
      <c r="AZ5" s="1152"/>
      <c r="BA5" s="81"/>
      <c r="CE5" s="971" t="s">
        <v>2185</v>
      </c>
      <c r="CF5" s="971"/>
      <c r="CG5" s="971"/>
      <c r="CH5" s="971"/>
      <c r="CI5" s="959" t="str">
        <f>IF(OR(G49="処遇加算Ⅰ",AS48="処遇加算Ⅰ"),1,"")</f>
        <v/>
      </c>
      <c r="CJ5" s="960"/>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1152"/>
      <c r="AU6" s="1152"/>
      <c r="AV6" s="1152"/>
      <c r="AW6" s="1152"/>
      <c r="AX6" s="1152"/>
      <c r="AY6" s="1152"/>
      <c r="AZ6" s="1152"/>
      <c r="BA6" s="81"/>
      <c r="CE6" s="971" t="s">
        <v>2188</v>
      </c>
      <c r="CF6" s="971"/>
      <c r="CG6" s="971"/>
      <c r="CH6" s="971"/>
      <c r="CI6" s="959" t="str">
        <f>IF(OR(AH61=1,AP61=1),1,"")</f>
        <v/>
      </c>
      <c r="CJ6" s="960"/>
    </row>
    <row r="7" spans="1:88" ht="15" customHeight="1">
      <c r="B7" s="87" t="s">
        <v>2061</v>
      </c>
      <c r="C7" s="75"/>
      <c r="D7" s="75"/>
      <c r="E7" s="75"/>
      <c r="F7" s="75"/>
      <c r="G7" s="75"/>
      <c r="H7" s="75"/>
      <c r="I7" s="75"/>
      <c r="J7" s="75"/>
      <c r="K7" s="75"/>
      <c r="L7" s="75"/>
      <c r="M7" s="75"/>
      <c r="N7" s="75"/>
      <c r="O7" s="75"/>
      <c r="P7" s="75"/>
      <c r="Q7" s="75"/>
      <c r="R7" s="75"/>
      <c r="S7" s="75"/>
      <c r="T7" s="75"/>
      <c r="U7" s="75"/>
      <c r="V7" s="88" t="s">
        <v>2099</v>
      </c>
      <c r="W7" s="75"/>
      <c r="X7" s="75"/>
      <c r="Y7" s="75"/>
      <c r="Z7" s="75"/>
      <c r="AA7" s="75"/>
      <c r="AB7" s="75"/>
      <c r="AC7" s="75"/>
      <c r="AD7" s="75"/>
      <c r="AE7" s="75"/>
      <c r="AF7" s="75"/>
      <c r="AG7" s="75"/>
      <c r="AH7" s="75"/>
      <c r="AI7" s="75"/>
      <c r="AJ7" s="75"/>
      <c r="AK7" s="75"/>
      <c r="AL7" s="75"/>
      <c r="AM7" s="75"/>
      <c r="AN7" s="75"/>
      <c r="AO7" s="75"/>
      <c r="AP7" s="75"/>
      <c r="AS7" s="80"/>
      <c r="AT7" s="1153"/>
      <c r="AU7" s="1153"/>
      <c r="AV7" s="1153"/>
      <c r="AW7" s="1153"/>
      <c r="AX7" s="1153"/>
      <c r="AY7" s="1153"/>
      <c r="AZ7" s="1153"/>
      <c r="BA7" s="81"/>
      <c r="CE7" s="972" t="s">
        <v>2187</v>
      </c>
      <c r="CF7" s="972"/>
      <c r="CG7" s="972"/>
      <c r="CH7" s="972"/>
      <c r="CI7" s="959" t="str">
        <f>IF(AND(AH62=1,AD41=""),1,"")</f>
        <v/>
      </c>
      <c r="CJ7" s="960"/>
    </row>
    <row r="8" spans="1:88" ht="17.25" customHeight="1" thickBot="1">
      <c r="B8" s="1015" t="s">
        <v>2145</v>
      </c>
      <c r="C8" s="1016"/>
      <c r="D8" s="1016"/>
      <c r="E8" s="1016"/>
      <c r="F8" s="1016"/>
      <c r="G8" s="1016"/>
      <c r="H8" s="1016"/>
      <c r="I8" s="1016"/>
      <c r="J8" s="1016"/>
      <c r="K8" s="1016"/>
      <c r="L8" s="1016"/>
      <c r="M8" s="1016"/>
      <c r="N8" s="1016"/>
      <c r="O8" s="1016"/>
      <c r="P8" s="1016"/>
      <c r="Q8" s="1016"/>
      <c r="R8" s="1016"/>
      <c r="S8" s="1017"/>
      <c r="T8" s="1008" t="s">
        <v>12</v>
      </c>
      <c r="U8" s="1009"/>
      <c r="V8" s="1172" t="str">
        <f>IFERROR(IF(VLOOKUP(AS1,【参考】数式用2!E6:L23,3,FALSE)="","",VLOOKUP(AS1,【参考】数式用2!E6:L23,3,FALSE)),"")</f>
        <v/>
      </c>
      <c r="W8" s="1173"/>
      <c r="X8" s="1173"/>
      <c r="Y8" s="1173"/>
      <c r="Z8" s="1174"/>
      <c r="AA8" s="1154" t="str">
        <f>IFERROR(VLOOKUP(AS1,【参考】数式用2!E6:L23,4,FALSE),"")</f>
        <v/>
      </c>
      <c r="AB8" s="1154"/>
      <c r="AC8" s="1154"/>
      <c r="AD8" s="1154"/>
      <c r="AE8" s="1154"/>
      <c r="AF8" s="1154"/>
      <c r="AG8" s="1154"/>
      <c r="AH8" s="1154"/>
      <c r="AI8" s="1154"/>
      <c r="AJ8" s="1154"/>
      <c r="AK8" s="1154"/>
      <c r="AL8" s="1154"/>
      <c r="AM8" s="1154"/>
      <c r="AN8" s="1154"/>
      <c r="AO8" s="1154"/>
      <c r="AP8" s="1155"/>
      <c r="AS8" s="80"/>
      <c r="AT8" s="955" t="str">
        <f>IF(L9="ベア加算","",IF(OR(V8="新加算Ⅰ",V8="新加算Ⅱ",V8="新加算Ⅲ",V8="新加算Ⅳ"),"○",""))</f>
        <v/>
      </c>
      <c r="AU8" s="95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5" t="str">
        <f>IF(OR(V8="新加算Ⅰ",V8="新加算Ⅱ",V8="新加算Ⅲ",V8="新加算Ⅴ(１)",V8="新加算Ⅴ(３)",V8="新加算Ⅴ(８)"),"○","")</f>
        <v/>
      </c>
      <c r="AX8" s="955" t="str">
        <f>IF(OR(V8="新加算Ⅰ",V8="新加算Ⅱ",V8="新加算Ⅴ(１)",V8="新加算Ⅴ(２)",V8="新加算Ⅴ(３)",V8="新加算Ⅴ(４)",V8="新加算Ⅴ(５)",V8="新加算Ⅴ(６)",V8="新加算Ⅴ(７)",V8="新加算Ⅴ(９)",V8="新加算Ⅴ(10)",V8="新加算Ⅴ(12)"),"○","")</f>
        <v/>
      </c>
      <c r="AY8" s="955" t="str">
        <f>IF(OR(V8="新加算Ⅰ",V8="新加算Ⅴ(１)",V8="新加算Ⅴ(２)",V8="新加算Ⅴ(５)",V8="新加算Ⅴ(７)",V8="新加算Ⅴ(10)"),"○","")</f>
        <v/>
      </c>
      <c r="AZ8" s="955" t="str">
        <f>IF(OR(V8="新加算Ⅰ",V8="新加算Ⅱ",V8="新加算Ⅴ(１)",V8="新加算Ⅴ(２)",V8="新加算Ⅴ(３)",V8="新加算Ⅴ(４)",V8="新加算Ⅴ(５)",V8="新加算Ⅴ(６)",V8="新加算Ⅴ(７)",V8="新加算Ⅴ(９)",V8="新加算Ⅴ(10)",V8="新加算Ⅴ(12)"),"○","")</f>
        <v/>
      </c>
      <c r="BA8" s="81"/>
      <c r="CE8" s="972" t="s">
        <v>2187</v>
      </c>
      <c r="CF8" s="972"/>
      <c r="CG8" s="972"/>
      <c r="CH8" s="972"/>
      <c r="CI8" s="959" t="str">
        <f>IF(AND(AP62=1,AL41=""),1,"")</f>
        <v/>
      </c>
      <c r="CJ8" s="960"/>
    </row>
    <row r="9" spans="1:88" ht="26.25" customHeight="1">
      <c r="B9" s="1080"/>
      <c r="C9" s="1081"/>
      <c r="D9" s="1081"/>
      <c r="E9" s="1081"/>
      <c r="F9" s="1082"/>
      <c r="G9" s="1083"/>
      <c r="H9" s="1084"/>
      <c r="I9" s="1084"/>
      <c r="J9" s="1084"/>
      <c r="K9" s="1085"/>
      <c r="L9" s="1086"/>
      <c r="M9" s="1087"/>
      <c r="N9" s="1087"/>
      <c r="O9" s="1087"/>
      <c r="P9" s="1088"/>
      <c r="Q9" s="1070" t="s">
        <v>2051</v>
      </c>
      <c r="R9" s="1071"/>
      <c r="S9" s="1071"/>
      <c r="T9" s="1008"/>
      <c r="U9" s="1009"/>
      <c r="V9" s="1175" t="str">
        <f>IFERROR(VLOOKUP(Y5,【参考】数式用!$A$5:$AB$37,MATCH(V8,【参考】数式用!$B$4:$AB$4,0)+1,FALSE),"")</f>
        <v/>
      </c>
      <c r="W9" s="1176"/>
      <c r="X9" s="1176"/>
      <c r="Y9" s="1176"/>
      <c r="Z9" s="1177"/>
      <c r="AA9" s="1156"/>
      <c r="AB9" s="1156"/>
      <c r="AC9" s="1156"/>
      <c r="AD9" s="1156"/>
      <c r="AE9" s="1156"/>
      <c r="AF9" s="1156"/>
      <c r="AG9" s="1156"/>
      <c r="AH9" s="1156"/>
      <c r="AI9" s="1156"/>
      <c r="AJ9" s="1156"/>
      <c r="AK9" s="1156"/>
      <c r="AL9" s="1156"/>
      <c r="AM9" s="1156"/>
      <c r="AN9" s="1156"/>
      <c r="AO9" s="1156"/>
      <c r="AP9" s="1157"/>
      <c r="AS9" s="80"/>
      <c r="AT9" s="956"/>
      <c r="AU9" s="956"/>
      <c r="AV9" s="956"/>
      <c r="AW9" s="956"/>
      <c r="AX9" s="956"/>
      <c r="AY9" s="956"/>
      <c r="AZ9" s="956"/>
      <c r="BA9" s="81"/>
      <c r="CE9" s="971" t="s">
        <v>2187</v>
      </c>
      <c r="CF9" s="971"/>
      <c r="CG9" s="971"/>
      <c r="CH9" s="971"/>
      <c r="CI9" s="959" t="str">
        <f>IF(OR(AH62=1,AP62=1),1,"")</f>
        <v/>
      </c>
      <c r="CJ9" s="960"/>
    </row>
    <row r="10" spans="1:88" ht="11.25" customHeight="1">
      <c r="B10" s="1089" t="str">
        <f>IFERROR(VLOOKUP(Y5,【参考】数式用!$A$5:$J$37,MATCH(B9,【参考】数式用!$B$4:$J$4,0)+1,0),"")</f>
        <v/>
      </c>
      <c r="C10" s="1090"/>
      <c r="D10" s="1090"/>
      <c r="E10" s="1090"/>
      <c r="F10" s="1091"/>
      <c r="G10" s="1089" t="str">
        <f>IFERROR(VLOOKUP(Y5,【参考】数式用!$A$5:$J$37,MATCH(G9,【参考】数式用!$B$4:$J$4,0)+1,0),"")</f>
        <v/>
      </c>
      <c r="H10" s="1090"/>
      <c r="I10" s="1090"/>
      <c r="J10" s="1090"/>
      <c r="K10" s="1091"/>
      <c r="L10" s="1095" t="str">
        <f>IFERROR(VLOOKUP(Y5,【参考】数式用!$A$5:$J$37,MATCH(L9,【参考】数式用!$B$4:$J$4,0)+1,0),"")</f>
        <v/>
      </c>
      <c r="M10" s="1096"/>
      <c r="N10" s="1096"/>
      <c r="O10" s="1096"/>
      <c r="P10" s="1097"/>
      <c r="Q10" s="1003">
        <f>SUM(B10,G10,L10)</f>
        <v>0</v>
      </c>
      <c r="R10" s="1004"/>
      <c r="S10" s="1004"/>
      <c r="T10" s="89"/>
      <c r="U10" s="89"/>
      <c r="V10" s="90" t="s">
        <v>2100</v>
      </c>
      <c r="W10" s="91"/>
      <c r="X10" s="91"/>
      <c r="Y10" s="91"/>
      <c r="Z10" s="91"/>
      <c r="AA10" s="92"/>
      <c r="AB10" s="92"/>
      <c r="AC10" s="92"/>
      <c r="AD10" s="92"/>
      <c r="AE10" s="92"/>
      <c r="AF10" s="92"/>
      <c r="AG10" s="92"/>
      <c r="AH10" s="92"/>
      <c r="AI10" s="92"/>
      <c r="AJ10" s="92"/>
      <c r="AK10" s="92"/>
      <c r="AL10" s="92"/>
      <c r="AM10" s="92"/>
      <c r="AN10" s="92"/>
      <c r="AO10" s="92"/>
      <c r="AP10" s="93"/>
      <c r="AS10" s="80"/>
      <c r="BA10" s="81"/>
      <c r="CE10" s="971" t="s">
        <v>2190</v>
      </c>
      <c r="CF10" s="971"/>
      <c r="CG10" s="971"/>
      <c r="CH10" s="971"/>
      <c r="CI10" s="959">
        <f>IF(OR(AH63=1,AP63=1),1,0)</f>
        <v>0</v>
      </c>
      <c r="CJ10" s="960"/>
    </row>
    <row r="11" spans="1:88" s="91" customFormat="1" ht="20.25" customHeight="1" thickBot="1">
      <c r="B11" s="1092"/>
      <c r="C11" s="1093"/>
      <c r="D11" s="1093"/>
      <c r="E11" s="1093"/>
      <c r="F11" s="1094"/>
      <c r="G11" s="1092"/>
      <c r="H11" s="1093"/>
      <c r="I11" s="1093"/>
      <c r="J11" s="1093"/>
      <c r="K11" s="1094"/>
      <c r="L11" s="1098"/>
      <c r="M11" s="1099"/>
      <c r="N11" s="1099"/>
      <c r="O11" s="1099"/>
      <c r="P11" s="1100"/>
      <c r="Q11" s="1003"/>
      <c r="R11" s="1004"/>
      <c r="S11" s="1004"/>
      <c r="T11" s="1010"/>
      <c r="U11" s="1009"/>
      <c r="V11" s="1065" t="str">
        <f>IFERROR(IF(VLOOKUP(AS1,【参考】数式用2!E6:L23,5,FALSE)="","",VLOOKUP(AS1,【参考】数式用2!E6:L23,5,FALSE)),"")</f>
        <v/>
      </c>
      <c r="W11" s="1065"/>
      <c r="X11" s="1065"/>
      <c r="Y11" s="1065"/>
      <c r="Z11" s="1065"/>
      <c r="AA11" s="1154" t="str">
        <f>IFERROR(VLOOKUP(AS1,【参考】数式用2!E6:L23,6,FALSE),"")</f>
        <v/>
      </c>
      <c r="AB11" s="1154"/>
      <c r="AC11" s="1154"/>
      <c r="AD11" s="1154"/>
      <c r="AE11" s="1154"/>
      <c r="AF11" s="1154"/>
      <c r="AG11" s="1154"/>
      <c r="AH11" s="1154"/>
      <c r="AI11" s="1154"/>
      <c r="AJ11" s="1154"/>
      <c r="AK11" s="1154"/>
      <c r="AL11" s="1154"/>
      <c r="AM11" s="1154"/>
      <c r="AN11" s="1154"/>
      <c r="AO11" s="1154"/>
      <c r="AP11" s="1155"/>
      <c r="AS11" s="94"/>
      <c r="AT11" s="955" t="str">
        <f>IF(L9="ベア加算","",IF(OR(V11="新加算Ⅰ",V11="新加算Ⅱ",V11="新加算Ⅲ",V11="新加算Ⅳ"),"○",""))</f>
        <v/>
      </c>
      <c r="AU11" s="95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5" t="str">
        <f>IF(OR(V11="新加算Ⅰ",V11="新加算Ⅱ",V11="新加算Ⅲ",V11="新加算Ⅴ(１)",V11="新加算Ⅴ(３)",V11="新加算Ⅴ(８)"),"○","")</f>
        <v/>
      </c>
      <c r="AX11" s="955" t="str">
        <f>IF(OR(V11="新加算Ⅰ",V11="新加算Ⅱ",V11="新加算Ⅴ(１)",V11="新加算Ⅴ(２)",V11="新加算Ⅴ(３)",V11="新加算Ⅴ(４)",V11="新加算Ⅴ(５)",V11="新加算Ⅴ(６)",V11="新加算Ⅴ(７)",V11="新加算Ⅴ(９)",V11="新加算Ⅴ(10)",V11="新加算Ⅴ(12)"),"○","")</f>
        <v/>
      </c>
      <c r="AY11" s="955" t="str">
        <f>IF(OR(V11="新加算Ⅰ",V11="新加算Ⅴ(１)",V11="新加算Ⅴ(２)",V11="新加算Ⅴ(５)",V11="新加算Ⅴ(７)",V11="新加算Ⅴ(10)"),"○","")</f>
        <v/>
      </c>
      <c r="AZ11" s="955" t="str">
        <f>IF(OR(V11="新加算Ⅰ",V11="新加算Ⅱ",V11="新加算Ⅴ(１)",V11="新加算Ⅴ(２)",V11="新加算Ⅴ(３)",V11="新加算Ⅴ(４)",V11="新加算Ⅴ(５)",V11="新加算Ⅴ(６)",V11="新加算Ⅴ(７)",V11="新加算Ⅴ(９)",V11="新加算Ⅴ(10)",V11="新加算Ⅴ(12)"),"○","")</f>
        <v/>
      </c>
      <c r="BA11" s="95"/>
    </row>
    <row r="12" spans="1:88" ht="25.5" customHeight="1" thickBot="1">
      <c r="A12" s="75"/>
      <c r="B12" s="113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5"/>
      <c r="D12" s="1135"/>
      <c r="E12" s="1135"/>
      <c r="F12" s="1135"/>
      <c r="G12" s="1135"/>
      <c r="H12" s="1135"/>
      <c r="I12" s="1135"/>
      <c r="J12" s="1135"/>
      <c r="K12" s="1135"/>
      <c r="L12" s="1135"/>
      <c r="M12" s="1135"/>
      <c r="N12" s="1135"/>
      <c r="O12" s="1135"/>
      <c r="P12" s="1135"/>
      <c r="Q12" s="1135"/>
      <c r="R12" s="1135"/>
      <c r="S12" s="1135"/>
      <c r="T12" s="1010"/>
      <c r="U12" s="1009"/>
      <c r="V12" s="1181" t="str">
        <f>IFERROR(VLOOKUP(Y5,【参考】数式用!$A$5:$AB$37,MATCH(V11,【参考】数式用!$B$4:$AB$4,0)+1,FALSE),"")</f>
        <v/>
      </c>
      <c r="W12" s="1181"/>
      <c r="X12" s="1181"/>
      <c r="Y12" s="1181"/>
      <c r="Z12" s="1181"/>
      <c r="AA12" s="1156"/>
      <c r="AB12" s="1156"/>
      <c r="AC12" s="1156"/>
      <c r="AD12" s="1156"/>
      <c r="AE12" s="1156"/>
      <c r="AF12" s="1156"/>
      <c r="AG12" s="1156"/>
      <c r="AH12" s="1156"/>
      <c r="AI12" s="1156"/>
      <c r="AJ12" s="1156"/>
      <c r="AK12" s="1156"/>
      <c r="AL12" s="1156"/>
      <c r="AM12" s="1156"/>
      <c r="AN12" s="1156"/>
      <c r="AO12" s="1156"/>
      <c r="AP12" s="1157"/>
      <c r="AS12" s="80"/>
      <c r="AT12" s="956"/>
      <c r="AU12" s="956"/>
      <c r="AV12" s="956"/>
      <c r="AW12" s="956"/>
      <c r="AX12" s="956"/>
      <c r="AY12" s="956"/>
      <c r="AZ12" s="956"/>
      <c r="BA12" s="81"/>
    </row>
    <row r="13" spans="1:88" ht="12" customHeight="1">
      <c r="A13" s="75"/>
      <c r="B13" s="1110" t="s">
        <v>2115</v>
      </c>
      <c r="C13" s="1111"/>
      <c r="D13" s="1111"/>
      <c r="E13" s="1111"/>
      <c r="F13" s="1111"/>
      <c r="G13" s="1111"/>
      <c r="H13" s="1111"/>
      <c r="I13" s="1111"/>
      <c r="J13" s="1111"/>
      <c r="K13" s="1111"/>
      <c r="L13" s="1111"/>
      <c r="M13" s="1111"/>
      <c r="N13" s="1111"/>
      <c r="O13" s="1111"/>
      <c r="P13" s="1111"/>
      <c r="Q13" s="1111"/>
      <c r="R13" s="1111"/>
      <c r="S13" s="1112"/>
      <c r="V13" s="90" t="s">
        <v>2101</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113"/>
      <c r="C14" s="1114"/>
      <c r="D14" s="1114"/>
      <c r="E14" s="1114"/>
      <c r="F14" s="1114"/>
      <c r="G14" s="1114"/>
      <c r="H14" s="1114"/>
      <c r="I14" s="1114"/>
      <c r="J14" s="1114"/>
      <c r="K14" s="1114"/>
      <c r="L14" s="1114"/>
      <c r="M14" s="1114"/>
      <c r="N14" s="1114"/>
      <c r="O14" s="1114"/>
      <c r="P14" s="1114"/>
      <c r="Q14" s="1114"/>
      <c r="R14" s="1114"/>
      <c r="S14" s="1115"/>
      <c r="U14" s="96"/>
      <c r="V14" s="1065" t="str">
        <f>IFERROR(IF(VLOOKUP(AS1,【参考】数式用2!E6:L23,7,FALSE)="","",VLOOKUP(AS1,【参考】数式用2!E6:L23,7,FALSE)),"")</f>
        <v/>
      </c>
      <c r="W14" s="1065"/>
      <c r="X14" s="1065"/>
      <c r="Y14" s="1065"/>
      <c r="Z14" s="1065"/>
      <c r="AA14" s="1158" t="str">
        <f>IFERROR(VLOOKUP(AS1,【参考】数式用2!E6:L23,8,FALSE),"")</f>
        <v/>
      </c>
      <c r="AB14" s="1154"/>
      <c r="AC14" s="1154"/>
      <c r="AD14" s="1154"/>
      <c r="AE14" s="1154"/>
      <c r="AF14" s="1154"/>
      <c r="AG14" s="1154"/>
      <c r="AH14" s="1154"/>
      <c r="AI14" s="1154"/>
      <c r="AJ14" s="1154"/>
      <c r="AK14" s="1154"/>
      <c r="AL14" s="1154"/>
      <c r="AM14" s="1154"/>
      <c r="AN14" s="1154"/>
      <c r="AO14" s="1154"/>
      <c r="AP14" s="1155"/>
      <c r="AS14" s="80"/>
      <c r="AT14" s="955" t="str">
        <f>IF(L9="ベア加算","",IF(OR(V14="新加算Ⅰ",V14="新加算Ⅱ",V14="新加算Ⅲ",V14="新加算Ⅳ"),"○",""))</f>
        <v/>
      </c>
      <c r="AU14" s="95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5" t="str">
        <f>IF(OR(V14="新加算Ⅰ",V14="新加算Ⅱ",V14="新加算Ⅲ",V14="新加算Ⅴ(１)",V14="新加算Ⅴ(３)",V14="新加算Ⅴ(８)"),"○","")</f>
        <v/>
      </c>
      <c r="AX14" s="955" t="str">
        <f>IF(OR(V14="新加算Ⅰ",V14="新加算Ⅱ",V14="新加算Ⅴ(１)",V14="新加算Ⅴ(２)",V14="新加算Ⅴ(３)",V14="新加算Ⅴ(４)",V14="新加算Ⅴ(５)",V14="新加算Ⅴ(６)",V14="新加算Ⅴ(７)",V14="新加算Ⅴ(９)",V14="新加算Ⅴ(10)",V14="新加算Ⅴ(12)"),"○","")</f>
        <v/>
      </c>
      <c r="AY14" s="955" t="str">
        <f>IF(OR(V14="新加算Ⅰ",V14="新加算Ⅴ(１)",V14="新加算Ⅴ(２)",V14="新加算Ⅴ(５)",V14="新加算Ⅴ(７)",V14="新加算Ⅴ(10)"),"○","")</f>
        <v/>
      </c>
      <c r="AZ14" s="955"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101" t="s">
        <v>2109</v>
      </c>
      <c r="C15" s="1102"/>
      <c r="D15" s="51">
        <v>6</v>
      </c>
      <c r="E15" s="97" t="s">
        <v>2110</v>
      </c>
      <c r="F15" s="51">
        <v>4</v>
      </c>
      <c r="G15" s="97" t="s">
        <v>2111</v>
      </c>
      <c r="H15" s="1103" t="s">
        <v>2112</v>
      </c>
      <c r="I15" s="1103"/>
      <c r="J15" s="1116"/>
      <c r="K15" s="51">
        <v>7</v>
      </c>
      <c r="L15" s="97" t="s">
        <v>2110</v>
      </c>
      <c r="M15" s="51">
        <v>3</v>
      </c>
      <c r="N15" s="97" t="s">
        <v>2111</v>
      </c>
      <c r="O15" s="97" t="s">
        <v>2113</v>
      </c>
      <c r="P15" s="98">
        <f>(K15*12+M15)-(D15*12+F15)+1</f>
        <v>12</v>
      </c>
      <c r="Q15" s="1103" t="s">
        <v>2114</v>
      </c>
      <c r="R15" s="1103"/>
      <c r="S15" s="99" t="s">
        <v>69</v>
      </c>
      <c r="U15" s="96"/>
      <c r="V15" s="1104" t="str">
        <f>IFERROR(VLOOKUP(Y5,【参考】数式用!$A$5:$AB$37,MATCH(V14,【参考】数式用!$B$4:$AB$4,0)+1,FALSE),"")</f>
        <v/>
      </c>
      <c r="W15" s="1105"/>
      <c r="X15" s="1105"/>
      <c r="Y15" s="1105"/>
      <c r="Z15" s="1106"/>
      <c r="AA15" s="1062"/>
      <c r="AB15" s="1063"/>
      <c r="AC15" s="1063"/>
      <c r="AD15" s="1063"/>
      <c r="AE15" s="1063"/>
      <c r="AF15" s="1063"/>
      <c r="AG15" s="1063"/>
      <c r="AH15" s="1063"/>
      <c r="AI15" s="1063"/>
      <c r="AJ15" s="1063"/>
      <c r="AK15" s="1063"/>
      <c r="AL15" s="1063"/>
      <c r="AM15" s="1063"/>
      <c r="AN15" s="1063"/>
      <c r="AO15" s="1063"/>
      <c r="AP15" s="1159"/>
      <c r="AS15" s="80"/>
      <c r="AT15" s="961"/>
      <c r="AU15" s="961"/>
      <c r="AV15" s="961"/>
      <c r="AW15" s="961"/>
      <c r="AX15" s="961"/>
      <c r="AY15" s="961"/>
      <c r="AZ15" s="961"/>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107"/>
      <c r="W16" s="1108"/>
      <c r="X16" s="1108"/>
      <c r="Y16" s="1108"/>
      <c r="Z16" s="1109"/>
      <c r="AA16" s="1160"/>
      <c r="AB16" s="1161"/>
      <c r="AC16" s="1161"/>
      <c r="AD16" s="1161"/>
      <c r="AE16" s="1161"/>
      <c r="AF16" s="1161"/>
      <c r="AG16" s="1161"/>
      <c r="AH16" s="1161"/>
      <c r="AI16" s="1161"/>
      <c r="AJ16" s="1161"/>
      <c r="AK16" s="1161"/>
      <c r="AL16" s="1161"/>
      <c r="AM16" s="1161"/>
      <c r="AN16" s="1161"/>
      <c r="AO16" s="1161"/>
      <c r="AP16" s="1162"/>
      <c r="AS16" s="80"/>
      <c r="AT16" s="956"/>
      <c r="AU16" s="956"/>
      <c r="AV16" s="956"/>
      <c r="AW16" s="956"/>
      <c r="AX16" s="956"/>
      <c r="AY16" s="956"/>
      <c r="AZ16" s="956"/>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19" t="s">
        <v>2062</v>
      </c>
      <c r="C18" s="1019"/>
      <c r="D18" s="1019"/>
      <c r="E18" s="1019"/>
      <c r="F18" s="1019"/>
      <c r="G18" s="1019"/>
      <c r="H18" s="1019"/>
      <c r="I18" s="1019"/>
      <c r="J18" s="1019"/>
      <c r="K18" s="1019"/>
      <c r="L18" s="1019"/>
      <c r="M18" s="1019"/>
      <c r="N18" s="1019"/>
      <c r="O18" s="1019"/>
      <c r="P18" s="1019"/>
      <c r="Q18" s="1019"/>
      <c r="R18" s="1019"/>
      <c r="S18" s="1019"/>
      <c r="AI18" s="110"/>
      <c r="AJ18" s="110"/>
      <c r="AK18" s="110"/>
      <c r="AL18" s="110"/>
      <c r="AM18" s="110"/>
      <c r="AN18" s="110"/>
      <c r="AO18" s="110"/>
      <c r="AP18" s="110"/>
      <c r="AQ18" s="110"/>
    </row>
    <row r="19" spans="2:60" ht="6" customHeight="1" thickBot="1">
      <c r="B19" s="1019"/>
      <c r="C19" s="1019"/>
      <c r="D19" s="1019"/>
      <c r="E19" s="1019"/>
      <c r="F19" s="1019"/>
      <c r="G19" s="1019"/>
      <c r="H19" s="1019"/>
      <c r="I19" s="1019"/>
      <c r="J19" s="1019"/>
      <c r="K19" s="1019"/>
      <c r="L19" s="1019"/>
      <c r="M19" s="1019"/>
      <c r="N19" s="1019"/>
      <c r="O19" s="1019"/>
      <c r="P19" s="1019"/>
      <c r="Q19" s="1019"/>
      <c r="R19" s="1019"/>
      <c r="S19" s="1019"/>
      <c r="AI19" s="110"/>
      <c r="AJ19" s="110"/>
      <c r="AK19" s="110"/>
      <c r="AL19" s="110"/>
      <c r="AM19" s="110"/>
      <c r="AN19" s="110"/>
      <c r="AO19" s="110"/>
      <c r="AP19" s="110"/>
      <c r="AQ19" s="110"/>
    </row>
    <row r="20" spans="2:60" ht="12.9" customHeight="1">
      <c r="B20" s="1056"/>
      <c r="C20" s="1056"/>
      <c r="D20" s="1056"/>
      <c r="E20" s="1056"/>
      <c r="F20" s="1056"/>
      <c r="G20" s="1056"/>
      <c r="H20" s="1056"/>
      <c r="I20" s="1056"/>
      <c r="J20" s="1056"/>
      <c r="K20" s="1056"/>
      <c r="L20" s="1056"/>
      <c r="M20" s="1056"/>
      <c r="N20" s="1056"/>
      <c r="O20" s="1056"/>
      <c r="P20" s="1056"/>
      <c r="Q20" s="1056"/>
      <c r="R20" s="1056"/>
      <c r="S20" s="1056"/>
      <c r="T20" s="111"/>
      <c r="U20" s="75"/>
      <c r="V20" s="954" t="s">
        <v>215</v>
      </c>
      <c r="W20" s="954"/>
      <c r="X20" s="954"/>
      <c r="Y20" s="954"/>
      <c r="Z20" s="954"/>
      <c r="AA20" s="88"/>
      <c r="AB20" s="88"/>
      <c r="AC20" s="954" t="str">
        <f>IF(F15=4,"R6.4～R6.5",IF(F15=5,"R6.5",""))</f>
        <v>R6.4～R6.5</v>
      </c>
      <c r="AD20" s="954"/>
      <c r="AE20" s="954"/>
      <c r="AF20" s="954"/>
      <c r="AG20" s="954"/>
      <c r="AH20" s="954"/>
      <c r="AI20" s="88"/>
      <c r="AJ20" s="88"/>
      <c r="AK20" s="954" t="str">
        <f>IF(OR(F15=4,F15=5),"R6.6","R"&amp;D15&amp;"."&amp;F15)&amp;"～R"&amp;K15&amp;"."&amp;M15</f>
        <v>R6.6～R7.3</v>
      </c>
      <c r="AL20" s="954"/>
      <c r="AM20" s="954"/>
      <c r="AN20" s="954"/>
      <c r="AO20" s="954"/>
      <c r="AP20" s="954"/>
      <c r="AS20" s="962" t="str">
        <f>IFERROR(VLOOKUP(AS1,【参考】数式用2!E6:S23,9,FALSE),"")</f>
        <v/>
      </c>
      <c r="AT20" s="963"/>
      <c r="AU20" s="963"/>
      <c r="AV20" s="963"/>
      <c r="AW20" s="963"/>
      <c r="AX20" s="963"/>
      <c r="AY20" s="963"/>
      <c r="AZ20" s="963"/>
      <c r="BA20" s="963"/>
      <c r="BB20" s="963"/>
      <c r="BC20" s="963"/>
      <c r="BD20" s="963"/>
      <c r="BE20" s="963"/>
      <c r="BF20" s="963"/>
      <c r="BG20" s="963"/>
      <c r="BH20" s="964"/>
    </row>
    <row r="21" spans="2:60" ht="17.100000000000001" customHeight="1">
      <c r="B21" s="1043" t="s">
        <v>2121</v>
      </c>
      <c r="C21" s="1044"/>
      <c r="D21" s="1044"/>
      <c r="E21" s="1044"/>
      <c r="F21" s="1045"/>
      <c r="G21" s="1037" t="s">
        <v>216</v>
      </c>
      <c r="H21" s="1038"/>
      <c r="I21" s="1038"/>
      <c r="J21" s="1038"/>
      <c r="K21" s="1038"/>
      <c r="L21" s="1038"/>
      <c r="M21" s="1038"/>
      <c r="N21" s="1038"/>
      <c r="O21" s="1038"/>
      <c r="P21" s="1038"/>
      <c r="Q21" s="1038"/>
      <c r="R21" s="1038"/>
      <c r="S21" s="1038"/>
      <c r="T21" s="1039"/>
      <c r="U21" s="112"/>
      <c r="V21" s="113" t="str">
        <f>IFERROR(IF(L9="ベア加算","✓",""),"")</f>
        <v/>
      </c>
      <c r="W21" s="981" t="s">
        <v>14</v>
      </c>
      <c r="X21" s="981"/>
      <c r="Y21" s="981"/>
      <c r="Z21" s="981"/>
      <c r="AA21" s="1008" t="s">
        <v>12</v>
      </c>
      <c r="AB21" s="1009"/>
      <c r="AC21" s="114"/>
      <c r="AD21" s="1036" t="s">
        <v>14</v>
      </c>
      <c r="AE21" s="1036"/>
      <c r="AF21" s="1036"/>
      <c r="AG21" s="1036"/>
      <c r="AH21" s="1036"/>
      <c r="AI21" s="1008" t="s">
        <v>12</v>
      </c>
      <c r="AJ21" s="1009"/>
      <c r="AK21" s="115"/>
      <c r="AL21" s="1036" t="s">
        <v>14</v>
      </c>
      <c r="AM21" s="1036"/>
      <c r="AN21" s="1036"/>
      <c r="AO21" s="1036"/>
      <c r="AP21" s="1036"/>
      <c r="AS21" s="965"/>
      <c r="AT21" s="966"/>
      <c r="AU21" s="966"/>
      <c r="AV21" s="966"/>
      <c r="AW21" s="966"/>
      <c r="AX21" s="966"/>
      <c r="AY21" s="966"/>
      <c r="AZ21" s="966"/>
      <c r="BA21" s="966"/>
      <c r="BB21" s="966"/>
      <c r="BC21" s="966"/>
      <c r="BD21" s="966"/>
      <c r="BE21" s="966"/>
      <c r="BF21" s="966"/>
      <c r="BG21" s="966"/>
      <c r="BH21" s="967"/>
    </row>
    <row r="22" spans="2:60" ht="17.100000000000001" customHeight="1" thickBot="1">
      <c r="B22" s="1046"/>
      <c r="C22" s="1047"/>
      <c r="D22" s="1047"/>
      <c r="E22" s="1047"/>
      <c r="F22" s="1048"/>
      <c r="G22" s="1040"/>
      <c r="H22" s="1041"/>
      <c r="I22" s="1041"/>
      <c r="J22" s="1041"/>
      <c r="K22" s="1041"/>
      <c r="L22" s="1041"/>
      <c r="M22" s="1041"/>
      <c r="N22" s="1041"/>
      <c r="O22" s="1041"/>
      <c r="P22" s="1041"/>
      <c r="Q22" s="1041"/>
      <c r="R22" s="1041"/>
      <c r="S22" s="1041"/>
      <c r="T22" s="1042"/>
      <c r="U22" s="112"/>
      <c r="V22" s="116" t="str">
        <f>IFERROR(IF(L9="ベア加算なし","✓",""),"")</f>
        <v/>
      </c>
      <c r="W22" s="989" t="s">
        <v>15</v>
      </c>
      <c r="X22" s="981"/>
      <c r="Y22" s="990"/>
      <c r="Z22" s="991"/>
      <c r="AA22" s="1008"/>
      <c r="AB22" s="1009"/>
      <c r="AC22" s="114"/>
      <c r="AD22" s="981" t="s">
        <v>15</v>
      </c>
      <c r="AE22" s="981"/>
      <c r="AF22" s="981"/>
      <c r="AG22" s="981"/>
      <c r="AH22" s="981"/>
      <c r="AI22" s="1008"/>
      <c r="AJ22" s="1009"/>
      <c r="AK22" s="115"/>
      <c r="AL22" s="981" t="s">
        <v>15</v>
      </c>
      <c r="AM22" s="981"/>
      <c r="AN22" s="981"/>
      <c r="AO22" s="981"/>
      <c r="AP22" s="981"/>
      <c r="AS22" s="968"/>
      <c r="AT22" s="969"/>
      <c r="AU22" s="969"/>
      <c r="AV22" s="969"/>
      <c r="AW22" s="969"/>
      <c r="AX22" s="969"/>
      <c r="AY22" s="969"/>
      <c r="AZ22" s="969"/>
      <c r="BA22" s="969"/>
      <c r="BB22" s="969"/>
      <c r="BC22" s="969"/>
      <c r="BD22" s="969"/>
      <c r="BE22" s="969"/>
      <c r="BF22" s="969"/>
      <c r="BG22" s="969"/>
      <c r="BH22" s="970"/>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043" t="s">
        <v>2067</v>
      </c>
      <c r="C24" s="1044"/>
      <c r="D24" s="1044"/>
      <c r="E24" s="1044"/>
      <c r="F24" s="1045"/>
      <c r="G24" s="1037" t="s">
        <v>2320</v>
      </c>
      <c r="H24" s="1038"/>
      <c r="I24" s="1038"/>
      <c r="J24" s="1038"/>
      <c r="K24" s="1038"/>
      <c r="L24" s="1038"/>
      <c r="M24" s="1038"/>
      <c r="N24" s="1038"/>
      <c r="O24" s="1038"/>
      <c r="P24" s="1038"/>
      <c r="Q24" s="1038"/>
      <c r="R24" s="1038"/>
      <c r="S24" s="1038"/>
      <c r="T24" s="1039"/>
      <c r="U24" s="112"/>
      <c r="V24" s="113" t="str">
        <f>IFERROR(IF(OR(B9="処遇加算Ⅰ",B9="処遇加算Ⅱ"),"✓",""),"")</f>
        <v/>
      </c>
      <c r="W24" s="1053" t="s">
        <v>2096</v>
      </c>
      <c r="X24" s="1054"/>
      <c r="Y24" s="1054"/>
      <c r="Z24" s="1055"/>
      <c r="AA24" s="1008" t="s">
        <v>12</v>
      </c>
      <c r="AB24" s="1009"/>
      <c r="AC24" s="114"/>
      <c r="AD24" s="1057" t="s">
        <v>14</v>
      </c>
      <c r="AE24" s="1057"/>
      <c r="AF24" s="1057"/>
      <c r="AG24" s="1057"/>
      <c r="AH24" s="1057"/>
      <c r="AI24" s="1008" t="s">
        <v>12</v>
      </c>
      <c r="AJ24" s="1009"/>
      <c r="AK24" s="114"/>
      <c r="AL24" s="1057" t="s">
        <v>14</v>
      </c>
      <c r="AM24" s="1057"/>
      <c r="AN24" s="1057"/>
      <c r="AO24" s="1057"/>
      <c r="AP24" s="1057"/>
      <c r="AS24" s="96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3"/>
      <c r="AU24" s="963"/>
      <c r="AV24" s="963"/>
      <c r="AW24" s="963"/>
      <c r="AX24" s="963"/>
      <c r="AY24" s="963"/>
      <c r="AZ24" s="963"/>
      <c r="BA24" s="963"/>
      <c r="BB24" s="963"/>
      <c r="BC24" s="963"/>
      <c r="BD24" s="963"/>
      <c r="BE24" s="963"/>
      <c r="BF24" s="963"/>
      <c r="BG24" s="963"/>
      <c r="BH24" s="964"/>
    </row>
    <row r="25" spans="2:60" ht="21">
      <c r="B25" s="1058"/>
      <c r="C25" s="1059"/>
      <c r="D25" s="1059"/>
      <c r="E25" s="1059"/>
      <c r="F25" s="1060"/>
      <c r="G25" s="1062"/>
      <c r="H25" s="1063"/>
      <c r="I25" s="1063"/>
      <c r="J25" s="1063"/>
      <c r="K25" s="1063"/>
      <c r="L25" s="1063"/>
      <c r="M25" s="1063"/>
      <c r="N25" s="1063"/>
      <c r="O25" s="1063"/>
      <c r="P25" s="1063"/>
      <c r="Q25" s="1063"/>
      <c r="R25" s="1063"/>
      <c r="S25" s="1063"/>
      <c r="T25" s="1064"/>
      <c r="U25" s="112"/>
      <c r="V25" s="113" t="str">
        <f>IFERROR(IF(B9="処遇加算Ⅲ","✓",""),"")</f>
        <v/>
      </c>
      <c r="W25" s="1053" t="s">
        <v>19</v>
      </c>
      <c r="X25" s="1054"/>
      <c r="Y25" s="1054"/>
      <c r="Z25" s="1055"/>
      <c r="AA25" s="1008"/>
      <c r="AB25" s="1009"/>
      <c r="AC25" s="114"/>
      <c r="AD25" s="982" t="s">
        <v>17</v>
      </c>
      <c r="AE25" s="982"/>
      <c r="AF25" s="982"/>
      <c r="AG25" s="982"/>
      <c r="AH25" s="982"/>
      <c r="AI25" s="1008"/>
      <c r="AJ25" s="1009"/>
      <c r="AK25" s="115"/>
      <c r="AL25" s="982" t="s">
        <v>17</v>
      </c>
      <c r="AM25" s="982"/>
      <c r="AN25" s="982"/>
      <c r="AO25" s="982"/>
      <c r="AP25" s="982"/>
      <c r="AS25" s="965"/>
      <c r="AT25" s="966"/>
      <c r="AU25" s="966"/>
      <c r="AV25" s="966"/>
      <c r="AW25" s="966"/>
      <c r="AX25" s="966"/>
      <c r="AY25" s="966"/>
      <c r="AZ25" s="966"/>
      <c r="BA25" s="966"/>
      <c r="BB25" s="966"/>
      <c r="BC25" s="966"/>
      <c r="BD25" s="966"/>
      <c r="BE25" s="966"/>
      <c r="BF25" s="966"/>
      <c r="BG25" s="966"/>
      <c r="BH25" s="967"/>
    </row>
    <row r="26" spans="2:60" ht="18" customHeight="1" thickBot="1">
      <c r="B26" s="1046"/>
      <c r="C26" s="1047"/>
      <c r="D26" s="1047"/>
      <c r="E26" s="1047"/>
      <c r="F26" s="1048"/>
      <c r="G26" s="1040"/>
      <c r="H26" s="1041"/>
      <c r="I26" s="1041"/>
      <c r="J26" s="1041"/>
      <c r="K26" s="1041"/>
      <c r="L26" s="1041"/>
      <c r="M26" s="1041"/>
      <c r="N26" s="1041"/>
      <c r="O26" s="1041"/>
      <c r="P26" s="1041"/>
      <c r="Q26" s="1041"/>
      <c r="R26" s="1041"/>
      <c r="S26" s="1041"/>
      <c r="T26" s="1042"/>
      <c r="U26" s="89"/>
      <c r="V26" s="113" t="str">
        <f>IFERROR(IF(B9="処遇加算なし","✓",""),"")</f>
        <v/>
      </c>
      <c r="W26" s="1053" t="s">
        <v>2097</v>
      </c>
      <c r="X26" s="1054"/>
      <c r="Y26" s="1054"/>
      <c r="Z26" s="1055"/>
      <c r="AA26" s="1008"/>
      <c r="AB26" s="1009"/>
      <c r="AC26" s="114"/>
      <c r="AD26" s="1057" t="s">
        <v>15</v>
      </c>
      <c r="AE26" s="1057"/>
      <c r="AF26" s="1057"/>
      <c r="AG26" s="1057"/>
      <c r="AH26" s="1057"/>
      <c r="AI26" s="1008"/>
      <c r="AJ26" s="1009"/>
      <c r="AK26" s="115"/>
      <c r="AL26" s="1057" t="s">
        <v>15</v>
      </c>
      <c r="AM26" s="1057"/>
      <c r="AN26" s="1057"/>
      <c r="AO26" s="1057"/>
      <c r="AP26" s="1057"/>
      <c r="AS26" s="968"/>
      <c r="AT26" s="969"/>
      <c r="AU26" s="969"/>
      <c r="AV26" s="969"/>
      <c r="AW26" s="969"/>
      <c r="AX26" s="969"/>
      <c r="AY26" s="969"/>
      <c r="AZ26" s="969"/>
      <c r="BA26" s="969"/>
      <c r="BB26" s="969"/>
      <c r="BC26" s="969"/>
      <c r="BD26" s="969"/>
      <c r="BE26" s="969"/>
      <c r="BF26" s="969"/>
      <c r="BG26" s="969"/>
      <c r="BH26" s="970"/>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043" t="s">
        <v>2068</v>
      </c>
      <c r="C28" s="1044"/>
      <c r="D28" s="1044"/>
      <c r="E28" s="1044"/>
      <c r="F28" s="1045"/>
      <c r="G28" s="1037" t="s">
        <v>2321</v>
      </c>
      <c r="H28" s="1038"/>
      <c r="I28" s="1038"/>
      <c r="J28" s="1038"/>
      <c r="K28" s="1038"/>
      <c r="L28" s="1038"/>
      <c r="M28" s="1038"/>
      <c r="N28" s="1038"/>
      <c r="O28" s="1038"/>
      <c r="P28" s="1038"/>
      <c r="Q28" s="1038"/>
      <c r="R28" s="1038"/>
      <c r="S28" s="1038"/>
      <c r="T28" s="1039"/>
      <c r="U28" s="112"/>
      <c r="V28" s="113" t="str">
        <f>IFERROR(IF(OR(B9="処遇加算Ⅰ",B9="処遇加算Ⅱ"),"✓",""),"")</f>
        <v/>
      </c>
      <c r="W28" s="1053" t="s">
        <v>2096</v>
      </c>
      <c r="X28" s="1054"/>
      <c r="Y28" s="1054"/>
      <c r="Z28" s="1055"/>
      <c r="AA28" s="1008" t="s">
        <v>12</v>
      </c>
      <c r="AB28" s="1009"/>
      <c r="AC28" s="114"/>
      <c r="AD28" s="1057" t="s">
        <v>14</v>
      </c>
      <c r="AE28" s="1057"/>
      <c r="AF28" s="1057"/>
      <c r="AG28" s="1057"/>
      <c r="AH28" s="1057"/>
      <c r="AI28" s="1008" t="s">
        <v>12</v>
      </c>
      <c r="AJ28" s="1009"/>
      <c r="AK28" s="114"/>
      <c r="AL28" s="1057" t="s">
        <v>14</v>
      </c>
      <c r="AM28" s="1057"/>
      <c r="AN28" s="1057"/>
      <c r="AO28" s="1057"/>
      <c r="AP28" s="1057"/>
      <c r="AS28" s="96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3"/>
      <c r="AU28" s="963"/>
      <c r="AV28" s="963"/>
      <c r="AW28" s="963"/>
      <c r="AX28" s="963"/>
      <c r="AY28" s="963"/>
      <c r="AZ28" s="963"/>
      <c r="BA28" s="963"/>
      <c r="BB28" s="963"/>
      <c r="BC28" s="963"/>
      <c r="BD28" s="963"/>
      <c r="BE28" s="963"/>
      <c r="BF28" s="963"/>
      <c r="BG28" s="963"/>
      <c r="BH28" s="964"/>
    </row>
    <row r="29" spans="2:60" ht="21" customHeight="1">
      <c r="B29" s="1058"/>
      <c r="C29" s="1059"/>
      <c r="D29" s="1059"/>
      <c r="E29" s="1059"/>
      <c r="F29" s="1060"/>
      <c r="G29" s="1062"/>
      <c r="H29" s="1063"/>
      <c r="I29" s="1063"/>
      <c r="J29" s="1063"/>
      <c r="K29" s="1063"/>
      <c r="L29" s="1063"/>
      <c r="M29" s="1063"/>
      <c r="N29" s="1063"/>
      <c r="O29" s="1063"/>
      <c r="P29" s="1063"/>
      <c r="Q29" s="1063"/>
      <c r="R29" s="1063"/>
      <c r="S29" s="1063"/>
      <c r="T29" s="1064"/>
      <c r="U29" s="112"/>
      <c r="V29" s="113" t="str">
        <f>IFERROR(IF(B9="処遇加算Ⅲ","✓",""),"")</f>
        <v/>
      </c>
      <c r="W29" s="1053" t="s">
        <v>19</v>
      </c>
      <c r="X29" s="1054"/>
      <c r="Y29" s="1054"/>
      <c r="Z29" s="1055"/>
      <c r="AA29" s="1008"/>
      <c r="AB29" s="1009"/>
      <c r="AC29" s="114"/>
      <c r="AD29" s="982" t="s">
        <v>17</v>
      </c>
      <c r="AE29" s="982"/>
      <c r="AF29" s="982"/>
      <c r="AG29" s="982"/>
      <c r="AH29" s="982"/>
      <c r="AI29" s="1008"/>
      <c r="AJ29" s="1009"/>
      <c r="AK29" s="115"/>
      <c r="AL29" s="982" t="s">
        <v>17</v>
      </c>
      <c r="AM29" s="982"/>
      <c r="AN29" s="982"/>
      <c r="AO29" s="982"/>
      <c r="AP29" s="982"/>
      <c r="AS29" s="965"/>
      <c r="AT29" s="966"/>
      <c r="AU29" s="966"/>
      <c r="AV29" s="966"/>
      <c r="AW29" s="966"/>
      <c r="AX29" s="966"/>
      <c r="AY29" s="966"/>
      <c r="AZ29" s="966"/>
      <c r="BA29" s="966"/>
      <c r="BB29" s="966"/>
      <c r="BC29" s="966"/>
      <c r="BD29" s="966"/>
      <c r="BE29" s="966"/>
      <c r="BF29" s="966"/>
      <c r="BG29" s="966"/>
      <c r="BH29" s="967"/>
    </row>
    <row r="30" spans="2:60" ht="18" customHeight="1" thickBot="1">
      <c r="B30" s="1046"/>
      <c r="C30" s="1047"/>
      <c r="D30" s="1047"/>
      <c r="E30" s="1047"/>
      <c r="F30" s="1048"/>
      <c r="G30" s="1040"/>
      <c r="H30" s="1041"/>
      <c r="I30" s="1041"/>
      <c r="J30" s="1041"/>
      <c r="K30" s="1041"/>
      <c r="L30" s="1041"/>
      <c r="M30" s="1041"/>
      <c r="N30" s="1041"/>
      <c r="O30" s="1041"/>
      <c r="P30" s="1041"/>
      <c r="Q30" s="1041"/>
      <c r="R30" s="1041"/>
      <c r="S30" s="1041"/>
      <c r="T30" s="1042"/>
      <c r="U30" s="89"/>
      <c r="V30" s="113" t="str">
        <f>IFERROR(IF(B9="処遇加算なし","✓",""),"")</f>
        <v/>
      </c>
      <c r="W30" s="1053" t="s">
        <v>2097</v>
      </c>
      <c r="X30" s="1054"/>
      <c r="Y30" s="1054"/>
      <c r="Z30" s="1055"/>
      <c r="AA30" s="1008"/>
      <c r="AB30" s="1009"/>
      <c r="AC30" s="114"/>
      <c r="AD30" s="1057" t="s">
        <v>15</v>
      </c>
      <c r="AE30" s="1057"/>
      <c r="AF30" s="1057"/>
      <c r="AG30" s="1057"/>
      <c r="AH30" s="1057"/>
      <c r="AI30" s="1008"/>
      <c r="AJ30" s="1009"/>
      <c r="AK30" s="115"/>
      <c r="AL30" s="1057" t="s">
        <v>15</v>
      </c>
      <c r="AM30" s="1057"/>
      <c r="AN30" s="1057"/>
      <c r="AO30" s="1057"/>
      <c r="AP30" s="1057"/>
      <c r="AS30" s="968"/>
      <c r="AT30" s="969"/>
      <c r="AU30" s="969"/>
      <c r="AV30" s="969"/>
      <c r="AW30" s="969"/>
      <c r="AX30" s="969"/>
      <c r="AY30" s="969"/>
      <c r="AZ30" s="969"/>
      <c r="BA30" s="969"/>
      <c r="BB30" s="969"/>
      <c r="BC30" s="969"/>
      <c r="BD30" s="969"/>
      <c r="BE30" s="969"/>
      <c r="BF30" s="969"/>
      <c r="BG30" s="969"/>
      <c r="BH30" s="970"/>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061" t="s">
        <v>2069</v>
      </c>
      <c r="C32" s="1061"/>
      <c r="D32" s="1061"/>
      <c r="E32" s="1061"/>
      <c r="F32" s="1061"/>
      <c r="G32" s="1037" t="s">
        <v>2322</v>
      </c>
      <c r="H32" s="1038"/>
      <c r="I32" s="1038"/>
      <c r="J32" s="1038"/>
      <c r="K32" s="1038"/>
      <c r="L32" s="1038"/>
      <c r="M32" s="1038"/>
      <c r="N32" s="1038"/>
      <c r="O32" s="1038"/>
      <c r="P32" s="1038"/>
      <c r="Q32" s="1038"/>
      <c r="R32" s="1038"/>
      <c r="S32" s="1038"/>
      <c r="T32" s="1039"/>
      <c r="U32" s="112"/>
      <c r="V32" s="113" t="str">
        <f>IFERROR(IF(B9="処遇加算Ⅰ","✓",""),"")</f>
        <v/>
      </c>
      <c r="W32" s="989" t="s">
        <v>14</v>
      </c>
      <c r="X32" s="990"/>
      <c r="Y32" s="990"/>
      <c r="Z32" s="991"/>
      <c r="AA32" s="1010" t="s">
        <v>12</v>
      </c>
      <c r="AB32" s="1009"/>
      <c r="AC32" s="114"/>
      <c r="AD32" s="1057" t="s">
        <v>14</v>
      </c>
      <c r="AE32" s="1057"/>
      <c r="AF32" s="1057"/>
      <c r="AG32" s="1057"/>
      <c r="AH32" s="1057"/>
      <c r="AI32" s="1010" t="s">
        <v>12</v>
      </c>
      <c r="AJ32" s="1009"/>
      <c r="AK32" s="114"/>
      <c r="AL32" s="1057" t="s">
        <v>14</v>
      </c>
      <c r="AM32" s="1057"/>
      <c r="AN32" s="1057"/>
      <c r="AO32" s="1057"/>
      <c r="AP32" s="1057"/>
      <c r="AS32" s="96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3"/>
      <c r="AU32" s="963"/>
      <c r="AV32" s="963"/>
      <c r="AW32" s="963"/>
      <c r="AX32" s="963"/>
      <c r="AY32" s="963"/>
      <c r="AZ32" s="963"/>
      <c r="BA32" s="963"/>
      <c r="BB32" s="963"/>
      <c r="BC32" s="963"/>
      <c r="BD32" s="963"/>
      <c r="BE32" s="963"/>
      <c r="BF32" s="963"/>
      <c r="BG32" s="963"/>
      <c r="BH32" s="964"/>
    </row>
    <row r="33" spans="2:82" ht="21" customHeight="1">
      <c r="B33" s="1061"/>
      <c r="C33" s="1061"/>
      <c r="D33" s="1061"/>
      <c r="E33" s="1061"/>
      <c r="F33" s="1061"/>
      <c r="G33" s="1062"/>
      <c r="H33" s="1063"/>
      <c r="I33" s="1063"/>
      <c r="J33" s="1063"/>
      <c r="K33" s="1063"/>
      <c r="L33" s="1063"/>
      <c r="M33" s="1063"/>
      <c r="N33" s="1063"/>
      <c r="O33" s="1063"/>
      <c r="P33" s="1063"/>
      <c r="Q33" s="1063"/>
      <c r="R33" s="1063"/>
      <c r="S33" s="1063"/>
      <c r="T33" s="1064"/>
      <c r="U33" s="112"/>
      <c r="V33" s="113" t="str">
        <f>IFERROR(IF(AND(B9&lt;&gt;"",B9&lt;&gt;"処遇加算Ⅰ"),"✓",""),"")</f>
        <v/>
      </c>
      <c r="W33" s="989" t="s">
        <v>15</v>
      </c>
      <c r="X33" s="990"/>
      <c r="Y33" s="990"/>
      <c r="Z33" s="991"/>
      <c r="AA33" s="1010"/>
      <c r="AB33" s="1009"/>
      <c r="AC33" s="114"/>
      <c r="AD33" s="1137" t="s">
        <v>17</v>
      </c>
      <c r="AE33" s="1137"/>
      <c r="AF33" s="1137"/>
      <c r="AG33" s="1137"/>
      <c r="AH33" s="1137"/>
      <c r="AI33" s="1010"/>
      <c r="AJ33" s="1009"/>
      <c r="AK33" s="121"/>
      <c r="AL33" s="982" t="s">
        <v>17</v>
      </c>
      <c r="AM33" s="982"/>
      <c r="AN33" s="982"/>
      <c r="AO33" s="982"/>
      <c r="AP33" s="982"/>
      <c r="AS33" s="965"/>
      <c r="AT33" s="966"/>
      <c r="AU33" s="966"/>
      <c r="AV33" s="966"/>
      <c r="AW33" s="966"/>
      <c r="AX33" s="966"/>
      <c r="AY33" s="966"/>
      <c r="AZ33" s="966"/>
      <c r="BA33" s="966"/>
      <c r="BB33" s="966"/>
      <c r="BC33" s="966"/>
      <c r="BD33" s="966"/>
      <c r="BE33" s="966"/>
      <c r="BF33" s="966"/>
      <c r="BG33" s="966"/>
      <c r="BH33" s="967"/>
    </row>
    <row r="34" spans="2:82" ht="18.75" customHeight="1" thickBot="1">
      <c r="B34" s="1061"/>
      <c r="C34" s="1061"/>
      <c r="D34" s="1061"/>
      <c r="E34" s="1061"/>
      <c r="F34" s="1061"/>
      <c r="G34" s="1040"/>
      <c r="H34" s="1041"/>
      <c r="I34" s="1041"/>
      <c r="J34" s="1041"/>
      <c r="K34" s="1041"/>
      <c r="L34" s="1041"/>
      <c r="M34" s="1041"/>
      <c r="N34" s="1041"/>
      <c r="O34" s="1041"/>
      <c r="P34" s="1041"/>
      <c r="Q34" s="1041"/>
      <c r="R34" s="1041"/>
      <c r="S34" s="1041"/>
      <c r="T34" s="1042"/>
      <c r="U34" s="89"/>
      <c r="V34" s="118"/>
      <c r="W34" s="93"/>
      <c r="X34" s="93"/>
      <c r="Y34" s="93"/>
      <c r="Z34" s="93"/>
      <c r="AA34" s="1010"/>
      <c r="AB34" s="1009"/>
      <c r="AC34" s="114"/>
      <c r="AD34" s="981" t="s">
        <v>15</v>
      </c>
      <c r="AE34" s="981"/>
      <c r="AF34" s="981"/>
      <c r="AG34" s="981"/>
      <c r="AH34" s="981"/>
      <c r="AI34" s="1010"/>
      <c r="AJ34" s="1009"/>
      <c r="AK34" s="114"/>
      <c r="AL34" s="981" t="s">
        <v>15</v>
      </c>
      <c r="AM34" s="981"/>
      <c r="AN34" s="981"/>
      <c r="AO34" s="981"/>
      <c r="AP34" s="981"/>
      <c r="AS34" s="968"/>
      <c r="AT34" s="969"/>
      <c r="AU34" s="969"/>
      <c r="AV34" s="969"/>
      <c r="AW34" s="969"/>
      <c r="AX34" s="969"/>
      <c r="AY34" s="969"/>
      <c r="AZ34" s="969"/>
      <c r="BA34" s="969"/>
      <c r="BB34" s="969"/>
      <c r="BC34" s="969"/>
      <c r="BD34" s="969"/>
      <c r="BE34" s="969"/>
      <c r="BF34" s="969"/>
      <c r="BG34" s="969"/>
      <c r="BH34" s="970"/>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061" t="s">
        <v>2070</v>
      </c>
      <c r="C36" s="1061"/>
      <c r="D36" s="1061"/>
      <c r="E36" s="1061"/>
      <c r="F36" s="1061"/>
      <c r="G36" s="1126" t="s">
        <v>2323</v>
      </c>
      <c r="H36" s="1127"/>
      <c r="I36" s="1127"/>
      <c r="J36" s="1127"/>
      <c r="K36" s="1127"/>
      <c r="L36" s="1127"/>
      <c r="M36" s="1127"/>
      <c r="N36" s="1127"/>
      <c r="O36" s="1127"/>
      <c r="P36" s="1127"/>
      <c r="Q36" s="1127"/>
      <c r="R36" s="1127"/>
      <c r="S36" s="1127"/>
      <c r="T36" s="1128"/>
      <c r="U36" s="112"/>
      <c r="V36" s="113" t="str">
        <f>IFERROR(IF(OR(G9="特定加算Ⅰ",G9="特定加算Ⅱ"),"✓",""),"")</f>
        <v/>
      </c>
      <c r="W36" s="989" t="s">
        <v>14</v>
      </c>
      <c r="X36" s="990"/>
      <c r="Y36" s="990"/>
      <c r="Z36" s="991"/>
      <c r="AA36" s="1008" t="s">
        <v>12</v>
      </c>
      <c r="AB36" s="1009"/>
      <c r="AC36" s="114"/>
      <c r="AD36" s="981" t="s">
        <v>14</v>
      </c>
      <c r="AE36" s="981"/>
      <c r="AF36" s="981"/>
      <c r="AG36" s="981"/>
      <c r="AH36" s="981"/>
      <c r="AI36" s="1008" t="s">
        <v>12</v>
      </c>
      <c r="AJ36" s="1009"/>
      <c r="AK36" s="114"/>
      <c r="AL36" s="981" t="s">
        <v>14</v>
      </c>
      <c r="AM36" s="981"/>
      <c r="AN36" s="981"/>
      <c r="AO36" s="981"/>
      <c r="AP36" s="981"/>
      <c r="AS36" s="96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3"/>
      <c r="AU36" s="963"/>
      <c r="AV36" s="963"/>
      <c r="AW36" s="963"/>
      <c r="AX36" s="963"/>
      <c r="AY36" s="963"/>
      <c r="AZ36" s="963"/>
      <c r="BA36" s="963"/>
      <c r="BB36" s="963"/>
      <c r="BC36" s="963"/>
      <c r="BD36" s="963"/>
      <c r="BE36" s="963"/>
      <c r="BF36" s="963"/>
      <c r="BG36" s="963"/>
      <c r="BH36" s="964"/>
    </row>
    <row r="37" spans="2:82" ht="21" customHeight="1">
      <c r="B37" s="1061"/>
      <c r="C37" s="1061"/>
      <c r="D37" s="1061"/>
      <c r="E37" s="1061"/>
      <c r="F37" s="1061"/>
      <c r="G37" s="1129"/>
      <c r="H37" s="1130"/>
      <c r="I37" s="1130"/>
      <c r="J37" s="1130"/>
      <c r="K37" s="1130"/>
      <c r="L37" s="1130"/>
      <c r="M37" s="1130"/>
      <c r="N37" s="1130"/>
      <c r="O37" s="1130"/>
      <c r="P37" s="1130"/>
      <c r="Q37" s="1130"/>
      <c r="R37" s="1130"/>
      <c r="S37" s="1130"/>
      <c r="T37" s="1131"/>
      <c r="U37" s="112"/>
      <c r="V37" s="113" t="str">
        <f>IFERROR(IF(G9="特定加算なし","✓",""),"")</f>
        <v/>
      </c>
      <c r="W37" s="989" t="s">
        <v>15</v>
      </c>
      <c r="X37" s="990"/>
      <c r="Y37" s="990"/>
      <c r="Z37" s="991"/>
      <c r="AA37" s="1008"/>
      <c r="AB37" s="1009"/>
      <c r="AC37" s="1138" t="s">
        <v>2175</v>
      </c>
      <c r="AD37" s="1139"/>
      <c r="AE37" s="1139"/>
      <c r="AF37" s="1139"/>
      <c r="AG37" s="1140"/>
      <c r="AH37" s="1141"/>
      <c r="AI37" s="1008"/>
      <c r="AJ37" s="1009"/>
      <c r="AK37" s="1138" t="s">
        <v>2175</v>
      </c>
      <c r="AL37" s="1139"/>
      <c r="AM37" s="1139"/>
      <c r="AN37" s="1139"/>
      <c r="AO37" s="1140"/>
      <c r="AP37" s="1141"/>
      <c r="AS37" s="965"/>
      <c r="AT37" s="966"/>
      <c r="AU37" s="966"/>
      <c r="AV37" s="966"/>
      <c r="AW37" s="966"/>
      <c r="AX37" s="966"/>
      <c r="AY37" s="966"/>
      <c r="AZ37" s="966"/>
      <c r="BA37" s="966"/>
      <c r="BB37" s="966"/>
      <c r="BC37" s="966"/>
      <c r="BD37" s="966"/>
      <c r="BE37" s="966"/>
      <c r="BF37" s="966"/>
      <c r="BG37" s="966"/>
      <c r="BH37" s="967"/>
    </row>
    <row r="38" spans="2:82" ht="17.100000000000001" customHeight="1" thickBot="1">
      <c r="B38" s="1061"/>
      <c r="C38" s="1061"/>
      <c r="D38" s="1061"/>
      <c r="E38" s="1061"/>
      <c r="F38" s="1061"/>
      <c r="G38" s="1132"/>
      <c r="H38" s="1133"/>
      <c r="I38" s="1133"/>
      <c r="J38" s="1133"/>
      <c r="K38" s="1133"/>
      <c r="L38" s="1133"/>
      <c r="M38" s="1133"/>
      <c r="N38" s="1133"/>
      <c r="O38" s="1133"/>
      <c r="P38" s="1133"/>
      <c r="Q38" s="1133"/>
      <c r="R38" s="1133"/>
      <c r="S38" s="1133"/>
      <c r="T38" s="1134"/>
      <c r="U38" s="112"/>
      <c r="Z38" s="124"/>
      <c r="AA38" s="1010"/>
      <c r="AB38" s="1009"/>
      <c r="AC38" s="114"/>
      <c r="AD38" s="981" t="s">
        <v>15</v>
      </c>
      <c r="AE38" s="981"/>
      <c r="AF38" s="981"/>
      <c r="AG38" s="981"/>
      <c r="AH38" s="981"/>
      <c r="AI38" s="1008"/>
      <c r="AJ38" s="1009"/>
      <c r="AK38" s="114"/>
      <c r="AL38" s="981" t="s">
        <v>15</v>
      </c>
      <c r="AM38" s="981"/>
      <c r="AN38" s="981"/>
      <c r="AO38" s="981"/>
      <c r="AP38" s="981"/>
      <c r="AS38" s="968"/>
      <c r="AT38" s="969"/>
      <c r="AU38" s="969"/>
      <c r="AV38" s="969"/>
      <c r="AW38" s="969"/>
      <c r="AX38" s="969"/>
      <c r="AY38" s="969"/>
      <c r="AZ38" s="969"/>
      <c r="BA38" s="969"/>
      <c r="BB38" s="969"/>
      <c r="BC38" s="969"/>
      <c r="BD38" s="969"/>
      <c r="BE38" s="969"/>
      <c r="BF38" s="969"/>
      <c r="BG38" s="969"/>
      <c r="BH38" s="970"/>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061" t="s">
        <v>2071</v>
      </c>
      <c r="C40" s="1061"/>
      <c r="D40" s="1061"/>
      <c r="E40" s="1061"/>
      <c r="F40" s="1061"/>
      <c r="G40" s="1037" t="str">
        <f>IFERROR(VLOOKUP(Y5,【参考】数式用!AQ5:AR37,2,0),"")</f>
        <v/>
      </c>
      <c r="H40" s="1038"/>
      <c r="I40" s="1038"/>
      <c r="J40" s="1038"/>
      <c r="K40" s="1038"/>
      <c r="L40" s="1038"/>
      <c r="M40" s="1038"/>
      <c r="N40" s="1038"/>
      <c r="O40" s="1038"/>
      <c r="P40" s="1038"/>
      <c r="Q40" s="1038"/>
      <c r="R40" s="1038"/>
      <c r="S40" s="1038"/>
      <c r="T40" s="1039"/>
      <c r="U40" s="89"/>
      <c r="V40" s="113" t="str">
        <f>IFERROR(IF(G9="特定加算Ⅰ","✓",""),"")</f>
        <v/>
      </c>
      <c r="W40" s="989" t="s">
        <v>14</v>
      </c>
      <c r="X40" s="990"/>
      <c r="Y40" s="990"/>
      <c r="Z40" s="991"/>
      <c r="AA40" s="1008" t="s">
        <v>12</v>
      </c>
      <c r="AB40" s="1009"/>
      <c r="AC40" s="114"/>
      <c r="AD40" s="981" t="s">
        <v>14</v>
      </c>
      <c r="AE40" s="981"/>
      <c r="AF40" s="981"/>
      <c r="AG40" s="981"/>
      <c r="AH40" s="981"/>
      <c r="AI40" s="1008" t="s">
        <v>12</v>
      </c>
      <c r="AJ40" s="1009"/>
      <c r="AK40" s="114"/>
      <c r="AL40" s="981" t="s">
        <v>14</v>
      </c>
      <c r="AM40" s="981"/>
      <c r="AN40" s="981"/>
      <c r="AO40" s="981"/>
      <c r="AP40" s="981"/>
      <c r="AS40" s="96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3"/>
      <c r="AU40" s="963"/>
      <c r="AV40" s="963"/>
      <c r="AW40" s="963"/>
      <c r="AX40" s="963"/>
      <c r="AY40" s="963"/>
      <c r="AZ40" s="963"/>
      <c r="BA40" s="963"/>
      <c r="BB40" s="963"/>
      <c r="BC40" s="963"/>
      <c r="BD40" s="963"/>
      <c r="BE40" s="963"/>
      <c r="BF40" s="963"/>
      <c r="BG40" s="963"/>
      <c r="BH40" s="964"/>
    </row>
    <row r="41" spans="2:82" ht="22.5" customHeight="1">
      <c r="B41" s="1061"/>
      <c r="C41" s="1061"/>
      <c r="D41" s="1061"/>
      <c r="E41" s="1061"/>
      <c r="F41" s="1061"/>
      <c r="G41" s="1062"/>
      <c r="H41" s="1063"/>
      <c r="I41" s="1063"/>
      <c r="J41" s="1063"/>
      <c r="K41" s="1063"/>
      <c r="L41" s="1063"/>
      <c r="M41" s="1063"/>
      <c r="N41" s="1063"/>
      <c r="O41" s="1063"/>
      <c r="P41" s="1063"/>
      <c r="Q41" s="1063"/>
      <c r="R41" s="1063"/>
      <c r="S41" s="1063"/>
      <c r="T41" s="1064"/>
      <c r="U41" s="89"/>
      <c r="V41" s="113" t="str">
        <f>IFERROR(IF(OR(G9="特定加算Ⅱ",G9="特定加算なし"),"✓",""),"")</f>
        <v/>
      </c>
      <c r="W41" s="989" t="s">
        <v>15</v>
      </c>
      <c r="X41" s="990"/>
      <c r="Y41" s="990"/>
      <c r="Z41" s="991"/>
      <c r="AA41" s="1008"/>
      <c r="AB41" s="1009"/>
      <c r="AC41" s="125" t="s">
        <v>82</v>
      </c>
      <c r="AD41" s="1033"/>
      <c r="AE41" s="1034"/>
      <c r="AF41" s="1034"/>
      <c r="AG41" s="1034"/>
      <c r="AH41" s="1035"/>
      <c r="AI41" s="1008"/>
      <c r="AJ41" s="1009"/>
      <c r="AK41" s="125" t="s">
        <v>82</v>
      </c>
      <c r="AL41" s="1033"/>
      <c r="AM41" s="1034"/>
      <c r="AN41" s="1034"/>
      <c r="AO41" s="1034"/>
      <c r="AP41" s="1035"/>
      <c r="AS41" s="965"/>
      <c r="AT41" s="966"/>
      <c r="AU41" s="966"/>
      <c r="AV41" s="966"/>
      <c r="AW41" s="966"/>
      <c r="AX41" s="966"/>
      <c r="AY41" s="966"/>
      <c r="AZ41" s="966"/>
      <c r="BA41" s="966"/>
      <c r="BB41" s="966"/>
      <c r="BC41" s="966"/>
      <c r="BD41" s="966"/>
      <c r="BE41" s="966"/>
      <c r="BF41" s="966"/>
      <c r="BG41" s="966"/>
      <c r="BH41" s="967"/>
    </row>
    <row r="42" spans="2:82" ht="17.100000000000001" customHeight="1" thickBot="1">
      <c r="B42" s="1061"/>
      <c r="C42" s="1061"/>
      <c r="D42" s="1061"/>
      <c r="E42" s="1061"/>
      <c r="F42" s="1061"/>
      <c r="G42" s="1040"/>
      <c r="H42" s="1041"/>
      <c r="I42" s="1041"/>
      <c r="J42" s="1041"/>
      <c r="K42" s="1041"/>
      <c r="L42" s="1041"/>
      <c r="M42" s="1041"/>
      <c r="N42" s="1041"/>
      <c r="O42" s="1041"/>
      <c r="P42" s="1041"/>
      <c r="Q42" s="1041"/>
      <c r="R42" s="1041"/>
      <c r="S42" s="1041"/>
      <c r="T42" s="1042"/>
      <c r="U42" s="89"/>
      <c r="V42" s="82"/>
      <c r="W42" s="126"/>
      <c r="X42" s="126"/>
      <c r="Y42" s="126"/>
      <c r="Z42" s="126"/>
      <c r="AA42" s="104"/>
      <c r="AB42" s="104"/>
      <c r="AC42" s="127"/>
      <c r="AD42" s="981" t="s">
        <v>15</v>
      </c>
      <c r="AE42" s="981"/>
      <c r="AF42" s="981"/>
      <c r="AG42" s="981"/>
      <c r="AH42" s="981"/>
      <c r="AI42" s="104"/>
      <c r="AJ42" s="104"/>
      <c r="AK42" s="127"/>
      <c r="AL42" s="981" t="s">
        <v>15</v>
      </c>
      <c r="AM42" s="981"/>
      <c r="AN42" s="981"/>
      <c r="AO42" s="981"/>
      <c r="AP42" s="981"/>
      <c r="AS42" s="968"/>
      <c r="AT42" s="969"/>
      <c r="AU42" s="969"/>
      <c r="AV42" s="969"/>
      <c r="AW42" s="969"/>
      <c r="AX42" s="969"/>
      <c r="AY42" s="969"/>
      <c r="AZ42" s="969"/>
      <c r="BA42" s="969"/>
      <c r="BB42" s="969"/>
      <c r="BC42" s="969"/>
      <c r="BD42" s="969"/>
      <c r="BE42" s="969"/>
      <c r="BF42" s="969"/>
      <c r="BG42" s="969"/>
      <c r="BH42" s="970"/>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061" t="s">
        <v>2072</v>
      </c>
      <c r="C44" s="1061"/>
      <c r="D44" s="1061"/>
      <c r="E44" s="1061"/>
      <c r="F44" s="1061"/>
      <c r="G44" s="1037" t="s">
        <v>2356</v>
      </c>
      <c r="H44" s="1038"/>
      <c r="I44" s="1038"/>
      <c r="J44" s="1038"/>
      <c r="K44" s="1038"/>
      <c r="L44" s="1038"/>
      <c r="M44" s="1038"/>
      <c r="N44" s="1038"/>
      <c r="O44" s="1038"/>
      <c r="P44" s="1038"/>
      <c r="Q44" s="1038"/>
      <c r="R44" s="1038"/>
      <c r="S44" s="1038"/>
      <c r="T44" s="1039"/>
      <c r="U44" s="112"/>
      <c r="V44" s="113" t="str">
        <f>IFERROR(IF(OR(G9="特定加算Ⅰ",G9="特定加算Ⅱ"),"✓",""),"")</f>
        <v/>
      </c>
      <c r="W44" s="989" t="s">
        <v>14</v>
      </c>
      <c r="X44" s="990"/>
      <c r="Y44" s="990"/>
      <c r="Z44" s="991"/>
      <c r="AA44" s="1008" t="s">
        <v>12</v>
      </c>
      <c r="AB44" s="1009"/>
      <c r="AC44" s="114"/>
      <c r="AD44" s="981" t="s">
        <v>14</v>
      </c>
      <c r="AE44" s="981"/>
      <c r="AF44" s="981"/>
      <c r="AG44" s="981"/>
      <c r="AH44" s="981"/>
      <c r="AI44" s="1008" t="s">
        <v>12</v>
      </c>
      <c r="AJ44" s="1009"/>
      <c r="AK44" s="114"/>
      <c r="AL44" s="981" t="s">
        <v>14</v>
      </c>
      <c r="AM44" s="981"/>
      <c r="AN44" s="981"/>
      <c r="AO44" s="981"/>
      <c r="AP44" s="981"/>
      <c r="AS44" s="962" t="str">
        <f>IFERROR(IF(AS63="○","！R5年度に満たしていた要件を満たさない計画になっている。",IF(OR(AH63=2,AP63=2),VLOOKUP(AS1,【参考】数式用2!E6:S23,15,FALSE),"")),"")</f>
        <v/>
      </c>
      <c r="AT44" s="963"/>
      <c r="AU44" s="963"/>
      <c r="AV44" s="963"/>
      <c r="AW44" s="963"/>
      <c r="AX44" s="963"/>
      <c r="AY44" s="963"/>
      <c r="AZ44" s="963"/>
      <c r="BA44" s="963"/>
      <c r="BB44" s="963"/>
      <c r="BC44" s="963"/>
      <c r="BD44" s="963"/>
      <c r="BE44" s="963"/>
      <c r="BF44" s="963"/>
      <c r="BG44" s="963"/>
      <c r="BH44" s="964"/>
    </row>
    <row r="45" spans="2:82" ht="17.100000000000001" customHeight="1" thickBot="1">
      <c r="B45" s="1061"/>
      <c r="C45" s="1061"/>
      <c r="D45" s="1061"/>
      <c r="E45" s="1061"/>
      <c r="F45" s="1061"/>
      <c r="G45" s="1040"/>
      <c r="H45" s="1041"/>
      <c r="I45" s="1041"/>
      <c r="J45" s="1041"/>
      <c r="K45" s="1041"/>
      <c r="L45" s="1041"/>
      <c r="M45" s="1041"/>
      <c r="N45" s="1041"/>
      <c r="O45" s="1041"/>
      <c r="P45" s="1041"/>
      <c r="Q45" s="1041"/>
      <c r="R45" s="1041"/>
      <c r="S45" s="1041"/>
      <c r="T45" s="1042"/>
      <c r="U45" s="112"/>
      <c r="V45" s="113" t="str">
        <f>IFERROR(IF(G9="特定加算なし","✓",""),"")</f>
        <v/>
      </c>
      <c r="W45" s="989" t="s">
        <v>15</v>
      </c>
      <c r="X45" s="990"/>
      <c r="Y45" s="990"/>
      <c r="Z45" s="991"/>
      <c r="AA45" s="1008"/>
      <c r="AB45" s="1009"/>
      <c r="AC45" s="114"/>
      <c r="AD45" s="981" t="s">
        <v>15</v>
      </c>
      <c r="AE45" s="981"/>
      <c r="AF45" s="981"/>
      <c r="AG45" s="981"/>
      <c r="AH45" s="981"/>
      <c r="AI45" s="1008"/>
      <c r="AJ45" s="1009"/>
      <c r="AK45" s="114"/>
      <c r="AL45" s="981" t="s">
        <v>15</v>
      </c>
      <c r="AM45" s="981"/>
      <c r="AN45" s="981"/>
      <c r="AO45" s="981"/>
      <c r="AP45" s="981"/>
      <c r="AS45" s="968"/>
      <c r="AT45" s="969"/>
      <c r="AU45" s="969"/>
      <c r="AV45" s="969"/>
      <c r="AW45" s="969"/>
      <c r="AX45" s="969"/>
      <c r="AY45" s="969"/>
      <c r="AZ45" s="969"/>
      <c r="BA45" s="969"/>
      <c r="BB45" s="969"/>
      <c r="BC45" s="969"/>
      <c r="BD45" s="969"/>
      <c r="BE45" s="969"/>
      <c r="BF45" s="969"/>
      <c r="BG45" s="969"/>
      <c r="BH45" s="970"/>
      <c r="BO45" s="129"/>
    </row>
    <row r="46" spans="2:82" ht="6.75" customHeight="1">
      <c r="AJ46" s="130"/>
      <c r="AK46" s="130"/>
      <c r="AL46" s="130"/>
      <c r="AM46" s="130"/>
      <c r="AN46" s="130"/>
      <c r="AO46" s="130"/>
      <c r="AP46" s="130"/>
    </row>
    <row r="47" spans="2:82" ht="21" customHeight="1">
      <c r="B47" s="1019" t="s">
        <v>2136</v>
      </c>
      <c r="C47" s="1019"/>
      <c r="D47" s="1019"/>
      <c r="E47" s="1019"/>
      <c r="F47" s="1019"/>
      <c r="G47" s="1019"/>
      <c r="H47" s="1019"/>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1019"/>
      <c r="AE47" s="1019"/>
      <c r="AF47" s="1019"/>
      <c r="AG47" s="1019"/>
      <c r="AH47" s="1019"/>
      <c r="AS47" s="131" t="s">
        <v>2105</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 customHeight="1" thickBot="1">
      <c r="B48" s="1077"/>
      <c r="C48" s="1078"/>
      <c r="D48" s="1078"/>
      <c r="E48" s="1078"/>
      <c r="F48" s="1079"/>
      <c r="G48" s="1015" t="str">
        <f>IF(F15=4,"R6.4～R6.5",IF(F15=5,"R6.5",""))</f>
        <v>R6.4～R6.5</v>
      </c>
      <c r="H48" s="1016"/>
      <c r="I48" s="1016"/>
      <c r="J48" s="1016"/>
      <c r="K48" s="1016"/>
      <c r="L48" s="1016"/>
      <c r="M48" s="1016"/>
      <c r="N48" s="1016"/>
      <c r="O48" s="1016"/>
      <c r="P48" s="1016"/>
      <c r="Q48" s="1016"/>
      <c r="R48" s="1016"/>
      <c r="S48" s="1016"/>
      <c r="T48" s="1016"/>
      <c r="U48" s="1016"/>
      <c r="V48" s="1016"/>
      <c r="W48" s="1016"/>
      <c r="X48" s="1016"/>
      <c r="Y48" s="1016"/>
      <c r="Z48" s="1017"/>
      <c r="AA48" s="1008" t="s">
        <v>12</v>
      </c>
      <c r="AB48" s="1009"/>
      <c r="AC48" s="1011" t="str">
        <f>IF(OR(F15=4,F15=5),"R6.6","R"&amp;D15&amp;"."&amp;F15)&amp;"～R"&amp;K15&amp;"."&amp;M15</f>
        <v>R6.6～R7.3</v>
      </c>
      <c r="AD48" s="1011"/>
      <c r="AE48" s="1011"/>
      <c r="AF48" s="1011"/>
      <c r="AG48" s="1011"/>
      <c r="AH48" s="1011"/>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IFERROR(IF(OR(L9="ベア加算",AP57=1),"ベア加算",IF(AP57=2,"ベア加算なし","")),"")</f>
        <v/>
      </c>
      <c r="BB48" s="985"/>
      <c r="BC48" s="985"/>
      <c r="BD48" s="985"/>
      <c r="BE48" s="1136" t="str">
        <f>AS48&amp;AW48&amp;BA48</f>
        <v>特定加算なし</v>
      </c>
      <c r="BF48" s="1136"/>
      <c r="BG48" s="1136"/>
      <c r="BH48" s="1136"/>
      <c r="BI48" s="1136"/>
      <c r="BJ48" s="1136"/>
      <c r="BK48" s="1136"/>
      <c r="BL48" s="1136"/>
      <c r="BM48" s="1136"/>
      <c r="BN48" s="1136"/>
      <c r="BO48" s="1136"/>
      <c r="BP48" s="1136"/>
      <c r="BQ48" s="132"/>
      <c r="BR48" s="132"/>
      <c r="BS48" s="132"/>
      <c r="BT48" s="132"/>
      <c r="BU48" s="132"/>
      <c r="BV48" s="132"/>
      <c r="BW48" s="132"/>
      <c r="BX48" s="132"/>
      <c r="BY48" s="132"/>
      <c r="BZ48" s="132"/>
      <c r="CD48" s="133"/>
    </row>
    <row r="49" spans="2:86" ht="18" customHeight="1">
      <c r="B49" s="1030" t="s">
        <v>2015</v>
      </c>
      <c r="C49" s="1031"/>
      <c r="D49" s="1031"/>
      <c r="E49" s="1031"/>
      <c r="F49" s="1032"/>
      <c r="G49" s="1012" t="str">
        <f>IFERROR(IF(AND(OR(AH58=1,AH58=2),OR(AH59=1,AH59=2),OR(AH60=1,AH60=2)),"処遇加算Ⅰ",IF(AND(OR(AH58=1,AH58=2),OR(AH59=1,AH59=2),OR(AH60=0,AH60=3)),"処遇加算Ⅱ",IF(OR(OR(AH58=1,AH58=2),OR(AH59=1,AH59=2)),"処遇加算Ⅲ",""))),"")</f>
        <v/>
      </c>
      <c r="H49" s="1013"/>
      <c r="I49" s="1013"/>
      <c r="J49" s="1013"/>
      <c r="K49" s="1014"/>
      <c r="L49" s="1027" t="str">
        <f>IFERROR(IF(G9="","",IF(AND(OR(AH61=1,AH61=2),AH62=1,AH63=1),"特定加算Ⅰ",IF(AND(OR(AH61=1,AH61=2),AH62=2,AH63=1),"特定加算Ⅱ",IF(OR(AH61=3,AH62=2,AH63=2),"特定加算なし","")))),"")</f>
        <v/>
      </c>
      <c r="M49" s="1028"/>
      <c r="N49" s="1028"/>
      <c r="O49" s="1028"/>
      <c r="P49" s="1029"/>
      <c r="Q49" s="1049" t="str">
        <f>IFERROR(IF(OR(L9="ベア加算",AND(L9="ベア加算なし",AH57=1)),"ベア加算",IF(AH57=2,"ベア加算なし","")),"")</f>
        <v/>
      </c>
      <c r="R49" s="1013"/>
      <c r="S49" s="1013"/>
      <c r="T49" s="1013"/>
      <c r="U49" s="1050"/>
      <c r="V49" s="1051" t="s">
        <v>10</v>
      </c>
      <c r="W49" s="1052"/>
      <c r="X49" s="1052"/>
      <c r="Y49" s="1052"/>
      <c r="Z49" s="1052"/>
      <c r="AA49" s="1010"/>
      <c r="AB49" s="1010"/>
      <c r="AC49" s="992" t="str">
        <f>IFERROR(VLOOKUP(BE48,【参考】数式用2!E6:F23,2,FALSE),"")</f>
        <v/>
      </c>
      <c r="AD49" s="993"/>
      <c r="AE49" s="993"/>
      <c r="AF49" s="993"/>
      <c r="AG49" s="993"/>
      <c r="AH49" s="994"/>
      <c r="AS49" s="131" t="s">
        <v>2045</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2049</v>
      </c>
      <c r="BO49" s="132"/>
      <c r="BP49" s="132"/>
      <c r="BQ49" s="132"/>
      <c r="BR49" s="132"/>
      <c r="BS49" s="132"/>
      <c r="BT49" s="132"/>
      <c r="BV49" s="131" t="s">
        <v>2052</v>
      </c>
      <c r="BW49" s="132"/>
      <c r="BX49" s="132"/>
      <c r="BY49" s="132"/>
      <c r="BZ49" s="132"/>
      <c r="CA49" s="132"/>
      <c r="CD49" s="133"/>
    </row>
    <row r="50" spans="2:86" ht="18" customHeight="1" thickBot="1">
      <c r="B50" s="1030" t="s">
        <v>2016</v>
      </c>
      <c r="C50" s="1031"/>
      <c r="D50" s="1031"/>
      <c r="E50" s="1031"/>
      <c r="F50" s="1032"/>
      <c r="G50" s="995" t="str">
        <f>IFERROR(VLOOKUP(Y5,【参考】数式用!$A$5:$J$37,MATCH(G49,【参考】数式用!$B$4:$J$4,0)+1,0),"")</f>
        <v/>
      </c>
      <c r="H50" s="996"/>
      <c r="I50" s="996"/>
      <c r="J50" s="996"/>
      <c r="K50" s="997"/>
      <c r="L50" s="998" t="str">
        <f>IFERROR(VLOOKUP(Y5,【参考】数式用!$A$5:$J$37,MATCH(L49,【参考】数式用!$B$4:$J$4,0)+1,0),"")</f>
        <v/>
      </c>
      <c r="M50" s="999"/>
      <c r="N50" s="999"/>
      <c r="O50" s="999"/>
      <c r="P50" s="1000"/>
      <c r="Q50" s="1001" t="str">
        <f>IFERROR(VLOOKUP(Y5,【参考】数式用!$A$5:$J$37,MATCH(Q49,【参考】数式用!$B$4:$J$4,0)+1,0),"")</f>
        <v/>
      </c>
      <c r="R50" s="996"/>
      <c r="S50" s="996"/>
      <c r="T50" s="996"/>
      <c r="U50" s="1002"/>
      <c r="V50" s="1003">
        <f>SUM(G50,L50,Q50)</f>
        <v>0</v>
      </c>
      <c r="W50" s="1004"/>
      <c r="X50" s="1004"/>
      <c r="Y50" s="1004"/>
      <c r="Z50" s="1004"/>
      <c r="AA50" s="1010"/>
      <c r="AB50" s="1010"/>
      <c r="AC50" s="1005" t="str">
        <f>IFERROR(VLOOKUP(Y5,【参考】数式用!$A$5:$AB$37,MATCH(AC49,【参考】数式用!$B$4:$AB$4,0)+1,FALSE),"")</f>
        <v/>
      </c>
      <c r="AD50" s="1006"/>
      <c r="AE50" s="1006"/>
      <c r="AF50" s="1006"/>
      <c r="AG50" s="1006"/>
      <c r="AH50" s="1007"/>
      <c r="AS50" s="984" t="s">
        <v>2046</v>
      </c>
      <c r="AT50" s="984"/>
      <c r="AU50" s="984"/>
      <c r="AV50" s="984"/>
      <c r="AW50" s="984" t="s">
        <v>2047</v>
      </c>
      <c r="AX50" s="984"/>
      <c r="AY50" s="984"/>
      <c r="AZ50" s="984"/>
      <c r="BA50" s="984" t="s">
        <v>13</v>
      </c>
      <c r="BB50" s="984"/>
      <c r="BC50" s="984"/>
      <c r="BD50" s="984"/>
      <c r="BE50" s="984" t="s">
        <v>2048</v>
      </c>
      <c r="BF50" s="984"/>
      <c r="BG50" s="984"/>
      <c r="BH50" s="984"/>
      <c r="BI50" s="984" t="s">
        <v>2051</v>
      </c>
      <c r="BJ50" s="984"/>
      <c r="BK50" s="984"/>
      <c r="BL50" s="984"/>
      <c r="BM50" s="132"/>
      <c r="BN50" s="984" t="s">
        <v>2050</v>
      </c>
      <c r="BO50" s="984"/>
      <c r="BP50" s="984"/>
      <c r="BQ50" s="984"/>
      <c r="BR50" s="984"/>
      <c r="BS50" s="984"/>
      <c r="BT50" s="132"/>
      <c r="BV50" s="973" t="s">
        <v>2053</v>
      </c>
      <c r="BW50" s="974"/>
      <c r="BX50" s="974"/>
      <c r="BY50" s="974"/>
      <c r="BZ50" s="974"/>
      <c r="CA50" s="975"/>
      <c r="CD50" s="133"/>
    </row>
    <row r="51" spans="2:86" ht="17.25" customHeight="1">
      <c r="B51" s="986" t="s">
        <v>2120</v>
      </c>
      <c r="C51" s="987"/>
      <c r="D51" s="987"/>
      <c r="E51" s="987"/>
      <c r="F51" s="988"/>
      <c r="G51" s="1018" t="str">
        <f>IFERROR(ROUNDDOWN(ROUND(AM5*G50,0),0)*H53,"")</f>
        <v/>
      </c>
      <c r="H51" s="1018"/>
      <c r="I51" s="1018"/>
      <c r="J51" s="1018"/>
      <c r="K51" s="52" t="s">
        <v>2116</v>
      </c>
      <c r="L51" s="1124" t="str">
        <f>IFERROR(ROUNDDOWN(ROUND(AM5*L50,0),0)*H53,"")</f>
        <v/>
      </c>
      <c r="M51" s="1125"/>
      <c r="N51" s="1125"/>
      <c r="O51" s="1125"/>
      <c r="P51" s="52" t="s">
        <v>2116</v>
      </c>
      <c r="Q51" s="1024" t="str">
        <f>IFERROR(ROUNDDOWN(ROUND(AM5*Q50,0),0)*H53,"")</f>
        <v/>
      </c>
      <c r="R51" s="1018"/>
      <c r="S51" s="1018"/>
      <c r="T51" s="1018"/>
      <c r="U51" s="53" t="s">
        <v>2116</v>
      </c>
      <c r="V51" s="1025">
        <f>IFERROR(SUM(G51,L51,Q51),"")</f>
        <v>0</v>
      </c>
      <c r="W51" s="1026"/>
      <c r="X51" s="1026"/>
      <c r="Y51" s="1026"/>
      <c r="Z51" s="54" t="s">
        <v>2116</v>
      </c>
      <c r="AB51" s="55"/>
      <c r="AC51" s="1024" t="str">
        <f>IFERROR(ROUNDDOWN(ROUND(AM5*AC50,0),0)*AD53,"")</f>
        <v/>
      </c>
      <c r="AD51" s="1018"/>
      <c r="AE51" s="1018"/>
      <c r="AF51" s="1018"/>
      <c r="AG51" s="1018"/>
      <c r="AH51" s="53" t="s">
        <v>2116</v>
      </c>
      <c r="AS51" s="983" t="str">
        <f>IFERROR(ROUNDDOWN(ROUND(AM5*(G50-B10),0),0)*H53,"")</f>
        <v/>
      </c>
      <c r="AT51" s="983"/>
      <c r="AU51" s="983"/>
      <c r="AV51" s="983"/>
      <c r="AW51" s="983" t="str">
        <f>IFERROR(ROUNDDOWN(ROUND(AM5*(L50-G10),0),0)*H53,"")</f>
        <v/>
      </c>
      <c r="AX51" s="983"/>
      <c r="AY51" s="983"/>
      <c r="AZ51" s="983"/>
      <c r="BA51" s="983" t="str">
        <f>IFERROR(ROUNDDOWN(ROUND(AM5*(Q50-L10),0),0)*H53,"")</f>
        <v/>
      </c>
      <c r="BB51" s="983"/>
      <c r="BC51" s="983"/>
      <c r="BD51" s="983"/>
      <c r="BE51" s="983" t="str">
        <f>IFERROR(ROUNDDOWN(ROUND(AM5*(AC50-Q10),0),0)*AD53,"")</f>
        <v/>
      </c>
      <c r="BF51" s="983"/>
      <c r="BG51" s="983"/>
      <c r="BH51" s="983"/>
      <c r="BI51" s="983">
        <f>SUM(AS51:BH51)</f>
        <v>0</v>
      </c>
      <c r="BJ51" s="983"/>
      <c r="BK51" s="983"/>
      <c r="BL51" s="983"/>
      <c r="BM51" s="132"/>
      <c r="BN51" s="983" t="str">
        <f>IFERROR(ROUNDDOWN(ROUNDDOWN(ROUND(AM5*(VLOOKUP(Y5,【参考】数式用!$A$5:$AB$37,14,FALSE)),0),0)*AD53*0.5,0),"")</f>
        <v/>
      </c>
      <c r="BO51" s="983"/>
      <c r="BP51" s="983"/>
      <c r="BQ51" s="983"/>
      <c r="BR51" s="983"/>
      <c r="BS51" s="983"/>
      <c r="BT51" s="132"/>
      <c r="BV51" s="976">
        <f>IF(AND(Q49="ベア加算なし",BA48="ベア加算"),ROUNDDOWN(ROUND(AM5*VLOOKUP(Y5,【参考】数式用!$A$5:$AB$37,9,FALSE),0),0)*AD53,0)</f>
        <v>0</v>
      </c>
      <c r="BW51" s="977"/>
      <c r="BX51" s="977"/>
      <c r="BY51" s="977"/>
      <c r="BZ51" s="977"/>
      <c r="CA51" s="978"/>
      <c r="CD51" s="133"/>
    </row>
    <row r="52" spans="2:86" ht="13.5" customHeight="1">
      <c r="B52" s="986"/>
      <c r="C52" s="987"/>
      <c r="D52" s="987"/>
      <c r="E52" s="987"/>
      <c r="F52" s="988"/>
      <c r="G52" s="1022" t="str">
        <f>IFERROR("("&amp;TEXT(G51/H53,"#,##0円")&amp;"/月)","")</f>
        <v/>
      </c>
      <c r="H52" s="1023"/>
      <c r="I52" s="1023"/>
      <c r="J52" s="1023"/>
      <c r="K52" s="1023"/>
      <c r="L52" s="1020" t="str">
        <f>IFERROR("("&amp;TEXT(L51/H53,"#,##0円")&amp;"/月)","")</f>
        <v/>
      </c>
      <c r="M52" s="1021"/>
      <c r="N52" s="1021"/>
      <c r="O52" s="1021"/>
      <c r="P52" s="1022"/>
      <c r="Q52" s="1023" t="str">
        <f>IFERROR("("&amp;TEXT(Q51/H53,"#,##0円")&amp;"/月)","")</f>
        <v/>
      </c>
      <c r="R52" s="1023"/>
      <c r="S52" s="1023"/>
      <c r="T52" s="1023"/>
      <c r="U52" s="1023"/>
      <c r="V52" s="1023" t="str">
        <f>IFERROR("("&amp;TEXT(V51/H53,"#,##0円")&amp;"/月)","")</f>
        <v>(0円/月)</v>
      </c>
      <c r="W52" s="1023"/>
      <c r="X52" s="1023"/>
      <c r="Y52" s="1023"/>
      <c r="Z52" s="1023"/>
      <c r="AB52" s="55"/>
      <c r="AC52" s="1020" t="str">
        <f>IFERROR("("&amp;TEXT(AC51/AD53,"#,##0円")&amp;"/月)","")</f>
        <v/>
      </c>
      <c r="AD52" s="1021"/>
      <c r="AE52" s="1021"/>
      <c r="AF52" s="1021"/>
      <c r="AG52" s="1021"/>
      <c r="AH52" s="1022"/>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177</v>
      </c>
      <c r="H53" s="138">
        <f>IF(F15=4,2,IF(F15=5,1,""))</f>
        <v>2</v>
      </c>
      <c r="I53" s="138" t="s">
        <v>2117</v>
      </c>
      <c r="J53" s="138"/>
      <c r="K53" s="138"/>
      <c r="L53" s="138"/>
      <c r="M53" s="138"/>
      <c r="N53" s="138"/>
      <c r="O53" s="138"/>
      <c r="P53" s="138"/>
      <c r="Q53" s="138"/>
      <c r="R53" s="138"/>
      <c r="S53" s="138"/>
      <c r="T53" s="138"/>
      <c r="U53" s="138"/>
      <c r="V53" s="138"/>
      <c r="W53" s="138"/>
      <c r="X53" s="138"/>
      <c r="Y53" s="138"/>
      <c r="Z53" s="138"/>
      <c r="AA53" s="138"/>
      <c r="AB53" s="138"/>
      <c r="AC53" s="137" t="s">
        <v>177</v>
      </c>
      <c r="AD53" s="138">
        <f>IF(F15=4,P15-2,IF(F15=5,P15-1,P15))</f>
        <v>10</v>
      </c>
      <c r="AE53" s="138" t="s">
        <v>2117</v>
      </c>
      <c r="AF53" s="138"/>
      <c r="AG53" s="138"/>
      <c r="AH53" s="138"/>
    </row>
    <row r="54" spans="2:86" ht="6" customHeight="1">
      <c r="BX54" s="139"/>
    </row>
    <row r="55" spans="2:86" ht="18" customHeight="1"/>
    <row r="56" spans="2:86" ht="23.25" customHeight="1">
      <c r="U56" s="1136" t="s">
        <v>215</v>
      </c>
      <c r="V56" s="1136"/>
      <c r="W56" s="1136"/>
      <c r="X56" s="1136"/>
      <c r="Y56" s="1136"/>
      <c r="Z56" s="1136"/>
      <c r="AA56" s="136"/>
      <c r="AB56" s="140"/>
      <c r="AC56" s="1136" t="str">
        <f>IF(F15=4,"R6.4～R6.5",IF(F15=5,"R6.5",""))</f>
        <v>R6.4～R6.5</v>
      </c>
      <c r="AD56" s="1136"/>
      <c r="AE56" s="1136"/>
      <c r="AF56" s="1136"/>
      <c r="AG56" s="1136"/>
      <c r="AH56" s="1136"/>
      <c r="AI56" s="141"/>
      <c r="AJ56" s="140"/>
      <c r="AK56" s="1136" t="str">
        <f>IF(OR(F15=4,F15=5),"R6.6","R"&amp;D15&amp;"."&amp;F15)&amp;"～R"&amp;K15&amp;"."&amp;M15</f>
        <v>R6.6～R7.3</v>
      </c>
      <c r="AL56" s="1136"/>
      <c r="AM56" s="1136"/>
      <c r="AN56" s="1136"/>
      <c r="AO56" s="1136"/>
      <c r="AP56" s="1136"/>
      <c r="AQ56" s="136"/>
      <c r="AR56" s="136"/>
      <c r="AS56" s="1142" t="s">
        <v>2202</v>
      </c>
      <c r="AT56" s="1142"/>
      <c r="AU56" s="1142"/>
      <c r="AV56" s="1142"/>
      <c r="AW56" s="1142" t="s">
        <v>2201</v>
      </c>
      <c r="AX56" s="1142"/>
      <c r="AY56" s="1142"/>
      <c r="AZ56" s="1142"/>
    </row>
    <row r="57" spans="2:86" ht="15.9" customHeight="1">
      <c r="U57" s="984" t="s">
        <v>2054</v>
      </c>
      <c r="V57" s="984"/>
      <c r="W57" s="984"/>
      <c r="X57" s="984"/>
      <c r="Y57" s="984"/>
      <c r="Z57" s="143" t="str">
        <f>IF(AND(B9&lt;&gt;"処遇加算なし",F15=4),IF(V21="✓",1,IF(V22="✓",2,"")),"")</f>
        <v/>
      </c>
      <c r="AA57" s="136"/>
      <c r="AB57" s="140"/>
      <c r="AC57" s="984" t="s">
        <v>2054</v>
      </c>
      <c r="AD57" s="984"/>
      <c r="AE57" s="984"/>
      <c r="AF57" s="984"/>
      <c r="AG57" s="984"/>
      <c r="AH57" s="414">
        <f>IF(AND(F15&lt;&gt;4,F15&lt;&gt;5),0,IF(AT8="○",1,0))</f>
        <v>0</v>
      </c>
      <c r="AI57" s="140"/>
      <c r="AJ57" s="140"/>
      <c r="AK57" s="984" t="s">
        <v>2054</v>
      </c>
      <c r="AL57" s="984"/>
      <c r="AM57" s="984"/>
      <c r="AN57" s="984"/>
      <c r="AO57" s="984"/>
      <c r="AP57" s="414">
        <f>IF(AT8="○",1,0)</f>
        <v>0</v>
      </c>
      <c r="AQ57" s="136"/>
      <c r="AR57" s="136"/>
      <c r="AS57" s="1150"/>
      <c r="AT57" s="1150"/>
      <c r="AU57" s="1150"/>
      <c r="AV57" s="1150"/>
      <c r="AW57" s="1143"/>
      <c r="AX57" s="1143"/>
      <c r="AY57" s="1143"/>
      <c r="AZ57" s="1143"/>
      <c r="BP57" s="142"/>
      <c r="BR57" s="142"/>
      <c r="BS57" s="142"/>
      <c r="BT57" s="142"/>
      <c r="BU57" s="142"/>
      <c r="BV57" s="142"/>
      <c r="BW57" s="142"/>
      <c r="BX57" s="142"/>
      <c r="BY57" s="142"/>
      <c r="BZ57" s="142"/>
      <c r="CA57" s="142"/>
      <c r="CB57" s="142"/>
      <c r="CC57" s="142"/>
      <c r="CD57" s="142"/>
      <c r="CE57" s="142"/>
      <c r="CF57" s="142"/>
      <c r="CH57" s="144"/>
    </row>
    <row r="58" spans="2:86" ht="15.9" customHeight="1">
      <c r="U58" s="1118" t="s">
        <v>2055</v>
      </c>
      <c r="V58" s="1118"/>
      <c r="W58" s="1118"/>
      <c r="X58" s="1118"/>
      <c r="Y58" s="1118"/>
      <c r="Z58" s="143" t="str">
        <f>IF(AND(B9&lt;&gt;"処遇加算なし",F15=4),IF(V24="✓",1,IF(V25="✓",2,IF(V26="✓",3,""))),"")</f>
        <v/>
      </c>
      <c r="AA58" s="136"/>
      <c r="AB58" s="140"/>
      <c r="AC58" s="1118" t="s">
        <v>2055</v>
      </c>
      <c r="AD58" s="1118"/>
      <c r="AE58" s="1118"/>
      <c r="AF58" s="1118"/>
      <c r="AG58" s="1118"/>
      <c r="AH58" s="414">
        <f>IF(AND(F15&lt;&gt;4,F15&lt;&gt;5),0,IF(AU8="○",1,3))</f>
        <v>3</v>
      </c>
      <c r="AI58" s="140"/>
      <c r="AJ58" s="140"/>
      <c r="AK58" s="1118" t="s">
        <v>2055</v>
      </c>
      <c r="AL58" s="1118"/>
      <c r="AM58" s="1118"/>
      <c r="AN58" s="1118"/>
      <c r="AO58" s="1118"/>
      <c r="AP58" s="414">
        <f>IF(AU8="○",1,3)</f>
        <v>3</v>
      </c>
      <c r="AQ58" s="136"/>
      <c r="AR58" s="136"/>
      <c r="AS58" s="984" t="str">
        <f>IF(OR(AND(Z58=1,AH58=3),AND(Z58=1,AP58=3),AND(Z58=2,AH58=3,AH59=3),AND(Z58=2,AP58=3,AP59=3)),"○","")</f>
        <v/>
      </c>
      <c r="AT58" s="984"/>
      <c r="AU58" s="984"/>
      <c r="AV58" s="984"/>
      <c r="AW58" s="984" t="str">
        <f>IF(OR(AND(Z58=1,AH58=2),AND(Z58=1,AP58=2),AND(Z58=2,AH58=2,AH59=2),AND(Z58=2,AP58=2,AP59=2)),"○","")</f>
        <v/>
      </c>
      <c r="AX58" s="984"/>
      <c r="AY58" s="984"/>
      <c r="AZ58" s="984"/>
      <c r="BP58" s="142"/>
      <c r="BR58" s="142"/>
      <c r="BS58" s="142"/>
      <c r="BT58" s="142"/>
      <c r="BU58" s="142"/>
      <c r="BV58" s="142"/>
      <c r="BW58" s="142"/>
      <c r="BX58" s="142"/>
      <c r="BY58" s="142"/>
      <c r="BZ58" s="142"/>
      <c r="CA58" s="142"/>
      <c r="CB58" s="142"/>
      <c r="CC58" s="142"/>
      <c r="CD58" s="142"/>
      <c r="CE58" s="142"/>
      <c r="CF58" s="142"/>
      <c r="CH58" s="144"/>
    </row>
    <row r="59" spans="2:86" ht="15.9" customHeight="1">
      <c r="U59" s="1118" t="s">
        <v>2056</v>
      </c>
      <c r="V59" s="1118"/>
      <c r="W59" s="1118"/>
      <c r="X59" s="1118"/>
      <c r="Y59" s="1118"/>
      <c r="Z59" s="143" t="str">
        <f>IF(AND(B9&lt;&gt;"処遇加算なし",F15=4),IF(V28="✓",1,IF(V29="✓",2,IF(V30="✓",3,""))),"")</f>
        <v/>
      </c>
      <c r="AA59" s="136"/>
      <c r="AB59" s="140"/>
      <c r="AC59" s="1118" t="s">
        <v>2056</v>
      </c>
      <c r="AD59" s="1118"/>
      <c r="AE59" s="1118"/>
      <c r="AF59" s="1118"/>
      <c r="AG59" s="1118"/>
      <c r="AH59" s="414">
        <f>IF(AND(F15&lt;&gt;4,F15&lt;&gt;5),0,IF(AV8="○",1,3))</f>
        <v>3</v>
      </c>
      <c r="AI59" s="140"/>
      <c r="AJ59" s="140"/>
      <c r="AK59" s="1118" t="s">
        <v>2056</v>
      </c>
      <c r="AL59" s="1118"/>
      <c r="AM59" s="1118"/>
      <c r="AN59" s="1118"/>
      <c r="AO59" s="1118"/>
      <c r="AP59" s="414">
        <f>IF(AV8="○",1,3)</f>
        <v>3</v>
      </c>
      <c r="AQ59" s="136"/>
      <c r="AR59" s="136"/>
      <c r="AS59" s="984" t="str">
        <f>IF(OR(AND(Z59=1,AH59=3),AND(Z59=1,AP59=3),AND(Z59=2,AH58=3,AH59=3),AND(Z59=2,AP58=3,AP59=3)),"○","")</f>
        <v/>
      </c>
      <c r="AT59" s="984"/>
      <c r="AU59" s="984"/>
      <c r="AV59" s="984"/>
      <c r="AW59" s="984" t="str">
        <f>IF(OR(AND(Z59=1,AH58=2),AND(Z59=1,AP58=2),AND(Z59=2,AH58=2,AH59=2),AND(Z59=2,AP58=2,AP59=2)),"○","")</f>
        <v/>
      </c>
      <c r="AX59" s="984"/>
      <c r="AY59" s="984"/>
      <c r="AZ59" s="984"/>
      <c r="BP59" s="142"/>
      <c r="BR59" s="142"/>
      <c r="BS59" s="142"/>
      <c r="BT59" s="142"/>
      <c r="BU59" s="142"/>
      <c r="BV59" s="142"/>
      <c r="BW59" s="142"/>
      <c r="BX59" s="142"/>
      <c r="BY59" s="142"/>
      <c r="BZ59" s="142"/>
      <c r="CA59" s="142"/>
      <c r="CB59" s="142"/>
      <c r="CC59" s="142"/>
      <c r="CD59" s="142"/>
      <c r="CE59" s="142"/>
      <c r="CF59" s="142"/>
      <c r="CH59" s="144"/>
    </row>
    <row r="60" spans="2:86" ht="15.9" customHeight="1">
      <c r="U60" s="1118" t="s">
        <v>2057</v>
      </c>
      <c r="V60" s="1118"/>
      <c r="W60" s="1118"/>
      <c r="X60" s="1118"/>
      <c r="Y60" s="1118"/>
      <c r="Z60" s="143" t="str">
        <f>IF(AND(B9&lt;&gt;"処遇加算なし",F15=4),IF(V32="✓",1,IF(V33="✓",2,"")),"")</f>
        <v/>
      </c>
      <c r="AA60" s="136"/>
      <c r="AB60" s="140"/>
      <c r="AC60" s="1118" t="s">
        <v>2057</v>
      </c>
      <c r="AD60" s="1118"/>
      <c r="AE60" s="1118"/>
      <c r="AF60" s="1118"/>
      <c r="AG60" s="1118"/>
      <c r="AH60" s="414">
        <f>IF(AND(F15&lt;&gt;4,F15&lt;&gt;5),0,IF(AW8="○",1,3))</f>
        <v>3</v>
      </c>
      <c r="AI60" s="140"/>
      <c r="AJ60" s="140"/>
      <c r="AK60" s="1118" t="s">
        <v>2057</v>
      </c>
      <c r="AL60" s="1118"/>
      <c r="AM60" s="1118"/>
      <c r="AN60" s="1118"/>
      <c r="AO60" s="1118"/>
      <c r="AP60" s="414">
        <f>IF(AW8="○",1,3)</f>
        <v>3</v>
      </c>
      <c r="AQ60" s="136"/>
      <c r="AR60" s="136"/>
      <c r="AS60" s="1144" t="str">
        <f>IF(OR(AND(Z60=1,AH60=3),AND(Z60=1,AP60=3)),"○","")</f>
        <v/>
      </c>
      <c r="AT60" s="1144"/>
      <c r="AU60" s="1144"/>
      <c r="AV60" s="1144"/>
      <c r="AW60" s="1144" t="str">
        <f>IF(OR(AND(Z60=1,AH60=2),AND(Z60=1,AP60=2)),"○","")</f>
        <v/>
      </c>
      <c r="AX60" s="1144"/>
      <c r="AY60" s="1144"/>
      <c r="AZ60" s="1144"/>
      <c r="BP60" s="142"/>
      <c r="BR60" s="142"/>
      <c r="BS60" s="142"/>
      <c r="BT60" s="142"/>
      <c r="BU60" s="142"/>
      <c r="BV60" s="142"/>
      <c r="BW60" s="142"/>
      <c r="BX60" s="142"/>
      <c r="BY60" s="142"/>
      <c r="BZ60" s="142"/>
      <c r="CA60" s="142"/>
      <c r="CB60" s="142"/>
      <c r="CC60" s="142"/>
      <c r="CD60" s="142"/>
      <c r="CE60" s="142"/>
      <c r="CF60" s="142"/>
      <c r="CH60" s="144"/>
    </row>
    <row r="61" spans="2:86" ht="15.9" customHeight="1">
      <c r="U61" s="1118" t="s">
        <v>2058</v>
      </c>
      <c r="V61" s="1118"/>
      <c r="W61" s="1118"/>
      <c r="X61" s="1118"/>
      <c r="Y61" s="1118"/>
      <c r="Z61" s="143" t="str">
        <f>IF(AND(B9&lt;&gt;"処遇加算なし",F15=4),IF(V36="✓",1,IF(V37="✓",2,"")),"")</f>
        <v/>
      </c>
      <c r="AA61" s="136"/>
      <c r="AB61" s="140"/>
      <c r="AC61" s="1118" t="s">
        <v>2058</v>
      </c>
      <c r="AD61" s="1118"/>
      <c r="AE61" s="1118"/>
      <c r="AF61" s="1118"/>
      <c r="AG61" s="1118"/>
      <c r="AH61" s="414">
        <f>IF(AND(F15&lt;&gt;4,F15&lt;&gt;5),0,IF(AX8="○",1,2))</f>
        <v>2</v>
      </c>
      <c r="AI61" s="140"/>
      <c r="AJ61" s="140"/>
      <c r="AK61" s="1118" t="s">
        <v>2058</v>
      </c>
      <c r="AL61" s="1118"/>
      <c r="AM61" s="1118"/>
      <c r="AN61" s="1118"/>
      <c r="AO61" s="1118"/>
      <c r="AP61" s="414">
        <f>IF(AX8="○",1,2)</f>
        <v>2</v>
      </c>
      <c r="AQ61" s="136"/>
      <c r="AR61" s="136"/>
      <c r="AS61" s="984" t="str">
        <f>IF(OR(AND(Z61=1,AH61=2),AND(Z61=1,AP61=2)),"○","")</f>
        <v/>
      </c>
      <c r="AT61" s="984"/>
      <c r="AU61" s="984"/>
      <c r="AV61" s="984"/>
      <c r="AW61" s="1145" t="str">
        <f>IF(OR((AD61-AL61)&lt;0,(AD61-AT61)&lt;0),"!","")</f>
        <v/>
      </c>
      <c r="AX61" s="1145"/>
      <c r="AY61" s="1145"/>
      <c r="AZ61" s="1145"/>
      <c r="BP61" s="142"/>
      <c r="BR61" s="142"/>
      <c r="BS61" s="142"/>
      <c r="BT61" s="142"/>
      <c r="BU61" s="142"/>
      <c r="BV61" s="142"/>
      <c r="BW61" s="142"/>
      <c r="BX61" s="142"/>
      <c r="BY61" s="142"/>
      <c r="BZ61" s="142"/>
      <c r="CA61" s="142"/>
      <c r="CB61" s="142"/>
      <c r="CC61" s="142"/>
      <c r="CD61" s="142"/>
      <c r="CE61" s="142"/>
      <c r="CF61" s="142"/>
      <c r="CH61" s="144"/>
    </row>
    <row r="62" spans="2:86" ht="15.9" customHeight="1">
      <c r="U62" s="1118" t="s">
        <v>2059</v>
      </c>
      <c r="V62" s="1118"/>
      <c r="W62" s="1118"/>
      <c r="X62" s="1118"/>
      <c r="Y62" s="1118"/>
      <c r="Z62" s="143" t="str">
        <f>IF(AND(B9&lt;&gt;"処遇加算なし",F15=4),IF(V40="✓",1,IF(V41="✓",2,"")),"")</f>
        <v/>
      </c>
      <c r="AA62" s="136"/>
      <c r="AB62" s="140"/>
      <c r="AC62" s="1118" t="s">
        <v>2059</v>
      </c>
      <c r="AD62" s="1118"/>
      <c r="AE62" s="1118"/>
      <c r="AF62" s="1118"/>
      <c r="AG62" s="1118"/>
      <c r="AH62" s="414">
        <f>IF(AND(F15&lt;&gt;4,F15&lt;&gt;5),0,IF(AY8="○",1,2))</f>
        <v>2</v>
      </c>
      <c r="AI62" s="140"/>
      <c r="AJ62" s="140"/>
      <c r="AK62" s="1118" t="s">
        <v>2059</v>
      </c>
      <c r="AL62" s="1118"/>
      <c r="AM62" s="1118"/>
      <c r="AN62" s="1118"/>
      <c r="AO62" s="1118"/>
      <c r="AP62" s="414">
        <f>IF(AY8="○",1,2)</f>
        <v>2</v>
      </c>
      <c r="AQ62" s="136"/>
      <c r="AR62" s="136"/>
      <c r="AS62" s="984" t="str">
        <f>IF(OR(AND(Z62=1,AH62=2),AND(Z62=1,AP62=2)),"○","")</f>
        <v/>
      </c>
      <c r="AT62" s="984"/>
      <c r="AU62" s="984"/>
      <c r="AV62" s="984"/>
      <c r="AW62" s="1145" t="str">
        <f>IF(OR((AD62-AL62)&lt;0,(AD62-AT62)&lt;0),"!","")</f>
        <v/>
      </c>
      <c r="AX62" s="1145"/>
      <c r="AY62" s="1145"/>
      <c r="AZ62" s="1145"/>
      <c r="BP62" s="142"/>
      <c r="BR62" s="142"/>
      <c r="BS62" s="142"/>
      <c r="BT62" s="142"/>
      <c r="BU62" s="142"/>
      <c r="BV62" s="142"/>
      <c r="BW62" s="142"/>
      <c r="BX62" s="142"/>
      <c r="BY62" s="142"/>
      <c r="BZ62" s="142"/>
      <c r="CA62" s="142"/>
      <c r="CB62" s="142"/>
      <c r="CC62" s="142"/>
      <c r="CD62" s="142"/>
      <c r="CE62" s="142"/>
      <c r="CF62" s="142"/>
      <c r="CH62" s="144"/>
    </row>
    <row r="63" spans="2:86" ht="15.9" customHeight="1">
      <c r="U63" s="984" t="s">
        <v>2060</v>
      </c>
      <c r="V63" s="984"/>
      <c r="W63" s="984"/>
      <c r="X63" s="984"/>
      <c r="Y63" s="984"/>
      <c r="Z63" s="143" t="str">
        <f>IF(AND(B9&lt;&gt;"処遇加算なし",F15=4),IF(V44="✓",1,IF(V45="✓",2,"")),"")</f>
        <v/>
      </c>
      <c r="AA63" s="136"/>
      <c r="AB63" s="140"/>
      <c r="AC63" s="984" t="s">
        <v>2060</v>
      </c>
      <c r="AD63" s="984"/>
      <c r="AE63" s="984"/>
      <c r="AF63" s="984"/>
      <c r="AG63" s="984"/>
      <c r="AH63" s="414">
        <f>IF(AND(F15&lt;&gt;4,F15&lt;&gt;5),0,IF(AZ8="○",1,2))</f>
        <v>2</v>
      </c>
      <c r="AI63" s="140"/>
      <c r="AJ63" s="140"/>
      <c r="AK63" s="984" t="s">
        <v>2060</v>
      </c>
      <c r="AL63" s="984"/>
      <c r="AM63" s="984"/>
      <c r="AN63" s="984"/>
      <c r="AO63" s="984"/>
      <c r="AP63" s="414">
        <f>IF(AZ8="○",1,2)</f>
        <v>2</v>
      </c>
      <c r="AQ63" s="136"/>
      <c r="AR63" s="136"/>
      <c r="AS63" s="984" t="str">
        <f>IF(OR(AND(Z63=1,AH63=2),AND(Z63=1,AP63=2)),"○","")</f>
        <v/>
      </c>
      <c r="AT63" s="984"/>
      <c r="AU63" s="984"/>
      <c r="AV63" s="984"/>
      <c r="AW63" s="1145" t="str">
        <f>IF(OR((AD63-AL63)&lt;0,(AD63-AT63)&lt;0),"!","")</f>
        <v/>
      </c>
      <c r="AX63" s="1145"/>
      <c r="AY63" s="1145"/>
      <c r="AZ63" s="1145"/>
      <c r="BP63" s="142"/>
      <c r="BR63" s="142"/>
      <c r="BS63" s="142"/>
      <c r="BT63" s="142"/>
      <c r="BU63" s="142"/>
      <c r="BV63" s="142"/>
      <c r="BW63" s="142"/>
      <c r="BX63" s="142"/>
      <c r="BY63" s="142"/>
      <c r="BZ63" s="142"/>
      <c r="CA63" s="142"/>
      <c r="CB63" s="142"/>
      <c r="CC63" s="142"/>
      <c r="CD63" s="142"/>
      <c r="CE63" s="142"/>
      <c r="CF63" s="142"/>
      <c r="CH63" s="144"/>
    </row>
    <row r="64" spans="2:86" ht="15.9" customHeight="1">
      <c r="BP64" s="93"/>
      <c r="BQ64" s="93"/>
      <c r="BR64" s="93"/>
      <c r="BS64" s="93"/>
      <c r="BT64" s="93"/>
      <c r="BU64" s="93"/>
      <c r="BV64" s="93"/>
      <c r="BW64" s="93"/>
      <c r="BX64" s="93"/>
      <c r="BY64" s="93"/>
      <c r="BZ64" s="93"/>
      <c r="CA64" s="93"/>
      <c r="CB64" s="93"/>
      <c r="CC64" s="93"/>
      <c r="CD64" s="93"/>
      <c r="CE64" s="93"/>
      <c r="CF64" s="93"/>
    </row>
    <row r="65" spans="20:71" ht="15.9" customHeight="1">
      <c r="BS65" s="93"/>
    </row>
    <row r="66" spans="20:71" ht="15.9" customHeight="1"/>
    <row r="67" spans="20:71" ht="15.9" customHeight="1">
      <c r="T67" s="68">
        <f>SUM(事業所個票４!BU51)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B8:S11 V7:Z16 AA8:AP9 AA11:AP12 AA14:AP16 V20:Z45">
    <cfRule type="expression" dxfId="202" priority="14">
      <formula>$F$15&lt;&gt;4</formula>
    </cfRule>
  </conditionalFormatting>
  <conditionalFormatting sqref="B12:S12">
    <cfRule type="expression" dxfId="201" priority="21">
      <formula>OR($B$9="",$G$9="",$L$9="")</formula>
    </cfRule>
  </conditionalFormatting>
  <conditionalFormatting sqref="B21:U22">
    <cfRule type="expression" dxfId="200" priority="26">
      <formula>$L$9="ベア加算"</formula>
    </cfRule>
  </conditionalFormatting>
  <conditionalFormatting sqref="G9:S9">
    <cfRule type="expression" dxfId="199" priority="12">
      <formula>$B$9="処遇加算なし"</formula>
    </cfRule>
  </conditionalFormatting>
  <conditionalFormatting sqref="G10:S11">
    <cfRule type="expression" dxfId="198" priority="11">
      <formula>$B$9="処遇加算なし"</formula>
    </cfRule>
  </conditionalFormatting>
  <conditionalFormatting sqref="P5">
    <cfRule type="expression" dxfId="197" priority="16">
      <formula>OR($Y$5="訪問型サービス（総合事業）",$Y$5="通所型サービス（総合事業）")</formula>
    </cfRule>
  </conditionalFormatting>
  <conditionalFormatting sqref="P15">
    <cfRule type="expression" dxfId="196" priority="15">
      <formula>OR($P$15&lt;1,$P$15&gt;12)</formula>
    </cfRule>
  </conditionalFormatting>
  <conditionalFormatting sqref="V7:Z16 AA8:AP9 AA11:AP12 AA14:AP16 V20:Z45">
    <cfRule type="expression" dxfId="195" priority="13">
      <formula>$B$9="処遇加算なし"</formula>
    </cfRule>
  </conditionalFormatting>
  <conditionalFormatting sqref="V10:AP12">
    <cfRule type="expression" dxfId="194" priority="20">
      <formula>$V$11=""</formula>
    </cfRule>
  </conditionalFormatting>
  <conditionalFormatting sqref="V13:AP16">
    <cfRule type="expression" dxfId="193" priority="19">
      <formula>$V$14=""</formula>
    </cfRule>
  </conditionalFormatting>
  <conditionalFormatting sqref="V21:AP22">
    <cfRule type="expression" dxfId="192" priority="25">
      <formula>$L$9="ベア加算"</formula>
    </cfRule>
  </conditionalFormatting>
  <conditionalFormatting sqref="AA21:AB45 AA48:AB50">
    <cfRule type="expression" dxfId="191" priority="29">
      <formula>AND($F$15&lt;&gt;4,$F$15&lt;&gt;5)</formula>
    </cfRule>
  </conditionalFormatting>
  <conditionalFormatting sqref="AC20:AH45">
    <cfRule type="expression" dxfId="190" priority="2">
      <formula>AND($F$15&lt;&gt;4,$F$15&lt;&gt;5)</formula>
    </cfRule>
  </conditionalFormatting>
  <conditionalFormatting sqref="AD24:AH24">
    <cfRule type="expression" dxfId="189" priority="10">
      <formula>AND($F$15&lt;&gt;4,$F$15&lt;&gt;5)</formula>
    </cfRule>
  </conditionalFormatting>
  <conditionalFormatting sqref="AD28:AH28">
    <cfRule type="expression" dxfId="188" priority="9">
      <formula>AND($F$15&lt;&gt;4,$F$15&lt;&gt;5)</formula>
    </cfRule>
  </conditionalFormatting>
  <conditionalFormatting sqref="AD32:AH32">
    <cfRule type="expression" dxfId="187" priority="8">
      <formula>AND($F$15&lt;&gt;4,$F$15&lt;&gt;5)</formula>
    </cfRule>
  </conditionalFormatting>
  <conditionalFormatting sqref="AD41:AH41">
    <cfRule type="expression" dxfId="186" priority="3">
      <formula>$AH$62=2</formula>
    </cfRule>
  </conditionalFormatting>
  <conditionalFormatting sqref="AG37:AH37">
    <cfRule type="expression" dxfId="18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84" priority="4">
      <formula>$AP$62=2</formula>
    </cfRule>
  </conditionalFormatting>
  <conditionalFormatting sqref="AO37:AP37">
    <cfRule type="expression" dxfId="18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82" priority="27">
      <formula>OR($AS$20="－",$AS$20="")</formula>
    </cfRule>
  </conditionalFormatting>
  <conditionalFormatting sqref="AS24:BH26">
    <cfRule type="expression" dxfId="181" priority="7">
      <formula>OR($AS$24="－",$AS$24="")</formula>
    </cfRule>
  </conditionalFormatting>
  <conditionalFormatting sqref="AS28:BH30">
    <cfRule type="expression" dxfId="180" priority="6">
      <formula>OR($AS$28="－",$AS$28="")</formula>
    </cfRule>
  </conditionalFormatting>
  <conditionalFormatting sqref="AS32:BH34">
    <cfRule type="expression" dxfId="179" priority="5">
      <formula>OR($AS$32="－",$AS$32="")</formula>
    </cfRule>
  </conditionalFormatting>
  <conditionalFormatting sqref="AS36:BH38">
    <cfRule type="expression" dxfId="178" priority="24">
      <formula>OR($AS$36="－",$AS$36="")</formula>
    </cfRule>
  </conditionalFormatting>
  <conditionalFormatting sqref="AS40:BH42">
    <cfRule type="expression" dxfId="177" priority="23">
      <formula>OR($AS$40="－",$AS$40="")</formula>
    </cfRule>
  </conditionalFormatting>
  <conditionalFormatting sqref="AS44:BH45">
    <cfRule type="expression" dxfId="176" priority="22">
      <formula>OR($AS$44="－",$AS$44="")</formula>
    </cfRule>
  </conditionalFormatting>
  <conditionalFormatting sqref="AT11:AZ12">
    <cfRule type="expression" dxfId="175" priority="17">
      <formula>$V$11=""</formula>
    </cfRule>
  </conditionalFormatting>
  <conditionalFormatting sqref="AT14:AZ16">
    <cfRule type="expression" dxfId="174" priority="18">
      <formula>$V$14=""</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144780</xdr:colOff>
                    <xdr:row>20</xdr:row>
                    <xdr:rowOff>15240</xdr:rowOff>
                  </from>
                  <to>
                    <xdr:col>29</xdr:col>
                    <xdr:colOff>129540</xdr:colOff>
                    <xdr:row>21</xdr:row>
                    <xdr:rowOff>15240</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144780</xdr:colOff>
                    <xdr:row>21</xdr:row>
                    <xdr:rowOff>15240</xdr:rowOff>
                  </from>
                  <to>
                    <xdr:col>29</xdr:col>
                    <xdr:colOff>129540</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129540</xdr:colOff>
                    <xdr:row>23</xdr:row>
                    <xdr:rowOff>15240</xdr:rowOff>
                  </from>
                  <to>
                    <xdr:col>29</xdr:col>
                    <xdr:colOff>114300</xdr:colOff>
                    <xdr:row>24</xdr:row>
                    <xdr:rowOff>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129540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129540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129540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129540</xdr:colOff>
                    <xdr:row>28</xdr:row>
                    <xdr:rowOff>22860</xdr:rowOff>
                  </from>
                  <to>
                    <xdr:col>29</xdr:col>
                    <xdr:colOff>114300</xdr:colOff>
                    <xdr:row>28</xdr:row>
                    <xdr:rowOff>228600</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129540</xdr:colOff>
                    <xdr:row>29</xdr:row>
                    <xdr:rowOff>7620</xdr:rowOff>
                  </from>
                  <to>
                    <xdr:col>29</xdr:col>
                    <xdr:colOff>114300</xdr:colOff>
                    <xdr:row>29</xdr:row>
                    <xdr:rowOff>205740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129540</xdr:colOff>
                    <xdr:row>43</xdr:row>
                    <xdr:rowOff>15240</xdr:rowOff>
                  </from>
                  <to>
                    <xdr:col>37</xdr:col>
                    <xdr:colOff>114300</xdr:colOff>
                    <xdr:row>43</xdr:row>
                    <xdr:rowOff>198120</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129540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129540</xdr:colOff>
                    <xdr:row>31</xdr:row>
                    <xdr:rowOff>15240</xdr:rowOff>
                  </from>
                  <to>
                    <xdr:col>29</xdr:col>
                    <xdr:colOff>114300</xdr:colOff>
                    <xdr:row>32</xdr:row>
                    <xdr:rowOff>30480</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129540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129540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137160</xdr:colOff>
                    <xdr:row>39</xdr:row>
                    <xdr:rowOff>0</xdr:rowOff>
                  </from>
                  <to>
                    <xdr:col>37</xdr:col>
                    <xdr:colOff>30480</xdr:colOff>
                    <xdr:row>40</xdr:row>
                    <xdr:rowOff>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129540</xdr:colOff>
                    <xdr:row>40</xdr:row>
                    <xdr:rowOff>281940</xdr:rowOff>
                  </from>
                  <to>
                    <xdr:col>37</xdr:col>
                    <xdr:colOff>30480</xdr:colOff>
                    <xdr:row>41</xdr:row>
                    <xdr:rowOff>198120</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129540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129540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129540</xdr:colOff>
                    <xdr:row>27</xdr:row>
                    <xdr:rowOff>15240</xdr:rowOff>
                  </from>
                  <to>
                    <xdr:col>37</xdr:col>
                    <xdr:colOff>114300</xdr:colOff>
                    <xdr:row>27</xdr:row>
                    <xdr:rowOff>220980</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129540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129540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137160</xdr:colOff>
                    <xdr:row>34</xdr:row>
                    <xdr:rowOff>129540</xdr:rowOff>
                  </from>
                  <to>
                    <xdr:col>29</xdr:col>
                    <xdr:colOff>30480</xdr:colOff>
                    <xdr:row>36</xdr:row>
                    <xdr:rowOff>22860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137160</xdr:colOff>
                    <xdr:row>36</xdr:row>
                    <xdr:rowOff>243840</xdr:rowOff>
                  </from>
                  <to>
                    <xdr:col>29</xdr:col>
                    <xdr:colOff>38100</xdr:colOff>
                    <xdr:row>38</xdr:row>
                    <xdr:rowOff>15240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144780</xdr:colOff>
                    <xdr:row>38</xdr:row>
                    <xdr:rowOff>129540</xdr:rowOff>
                  </from>
                  <to>
                    <xdr:col>29</xdr:col>
                    <xdr:colOff>22860</xdr:colOff>
                    <xdr:row>40</xdr:row>
                    <xdr:rowOff>22860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137160</xdr:colOff>
                    <xdr:row>40</xdr:row>
                    <xdr:rowOff>259080</xdr:rowOff>
                  </from>
                  <to>
                    <xdr:col>29</xdr:col>
                    <xdr:colOff>0</xdr:colOff>
                    <xdr:row>42</xdr:row>
                    <xdr:rowOff>30480</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137160</xdr:colOff>
                    <xdr:row>34</xdr:row>
                    <xdr:rowOff>129540</xdr:rowOff>
                  </from>
                  <to>
                    <xdr:col>37</xdr:col>
                    <xdr:colOff>121920</xdr:colOff>
                    <xdr:row>36</xdr:row>
                    <xdr:rowOff>30480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137160</xdr:colOff>
                    <xdr:row>36</xdr:row>
                    <xdr:rowOff>243840</xdr:rowOff>
                  </from>
                  <to>
                    <xdr:col>37</xdr:col>
                    <xdr:colOff>121920</xdr:colOff>
                    <xdr:row>38</xdr:row>
                    <xdr:rowOff>15240</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129540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129540</xdr:colOff>
                    <xdr:row>24</xdr:row>
                    <xdr:rowOff>22860</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129540</xdr:colOff>
                    <xdr:row>25</xdr:row>
                    <xdr:rowOff>7620</xdr:rowOff>
                  </from>
                  <to>
                    <xdr:col>37</xdr:col>
                    <xdr:colOff>30480</xdr:colOff>
                    <xdr:row>25</xdr:row>
                    <xdr:rowOff>205740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129540</xdr:colOff>
                    <xdr:row>31</xdr:row>
                    <xdr:rowOff>15240</xdr:rowOff>
                  </from>
                  <to>
                    <xdr:col>37</xdr:col>
                    <xdr:colOff>114300</xdr:colOff>
                    <xdr:row>32</xdr:row>
                    <xdr:rowOff>15240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129540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129540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pageSetUpPr fitToPage="1"/>
  </sheetPr>
  <dimension ref="A1:CJ73"/>
  <sheetViews>
    <sheetView showGridLines="0" view="pageBreakPreview" zoomScaleNormal="53" zoomScaleSheetLayoutView="100" workbookViewId="0">
      <selection activeCell="BA48" sqref="BA48:BD48"/>
    </sheetView>
  </sheetViews>
  <sheetFormatPr defaultColWidth="9" defaultRowHeight="13.2"/>
  <cols>
    <col min="1" max="1" width="1.59765625" style="68" customWidth="1"/>
    <col min="2" max="6" width="2.5" style="68" customWidth="1"/>
    <col min="7" max="9" width="2.09765625" style="68" customWidth="1"/>
    <col min="10" max="10" width="1.8984375" style="68" customWidth="1"/>
    <col min="11" max="12" width="2.09765625" style="68" customWidth="1"/>
    <col min="13" max="13" width="2.3984375" style="68" customWidth="1"/>
    <col min="14" max="15" width="2.09765625" style="68" customWidth="1"/>
    <col min="16" max="16" width="2.69921875" style="68" customWidth="1"/>
    <col min="17" max="19" width="2.09765625" style="68" customWidth="1"/>
    <col min="20" max="20" width="1.3984375" style="68" customWidth="1"/>
    <col min="21" max="30" width="2.09765625" style="68" customWidth="1"/>
    <col min="31" max="31" width="2.5" style="68" customWidth="1"/>
    <col min="32" max="32" width="2.69921875" style="68" customWidth="1"/>
    <col min="33" max="38" width="2.09765625" style="68" customWidth="1"/>
    <col min="39" max="39" width="2.69921875" style="68" customWidth="1"/>
    <col min="40" max="40" width="2.5" style="68" customWidth="1"/>
    <col min="41" max="42" width="2.09765625" style="68" customWidth="1"/>
    <col min="43" max="43" width="1.59765625" style="68" customWidth="1"/>
    <col min="44" max="44" width="2" style="68" customWidth="1"/>
    <col min="45" max="48" width="2.59765625" style="68" customWidth="1"/>
    <col min="49" max="62" width="2.8984375" style="68" customWidth="1"/>
    <col min="63" max="72" width="2.19921875" style="68" customWidth="1"/>
    <col min="73" max="73" width="3.09765625" style="68" customWidth="1"/>
    <col min="74" max="75" width="2.19921875" style="68" customWidth="1"/>
    <col min="76" max="76" width="3" style="68" customWidth="1"/>
    <col min="77" max="78" width="2.19921875" style="68" customWidth="1"/>
    <col min="79" max="81" width="2.09765625" style="68" customWidth="1"/>
    <col min="82" max="82" width="2" style="68" customWidth="1"/>
    <col min="83" max="85" width="2.3984375" style="68" customWidth="1"/>
    <col min="86" max="86" width="3.09765625" style="68" customWidth="1"/>
    <col min="87" max="92" width="2.3984375" style="68" customWidth="1"/>
    <col min="93" max="102" width="1.59765625" style="68" customWidth="1"/>
    <col min="103" max="16384" width="9" style="68"/>
  </cols>
  <sheetData>
    <row r="1" spans="1:88" ht="18" customHeight="1">
      <c r="B1" s="69" t="s">
        <v>2119</v>
      </c>
      <c r="M1" s="70"/>
      <c r="N1" s="1117" t="s">
        <v>2327</v>
      </c>
      <c r="O1" s="1117"/>
      <c r="P1" s="1117"/>
      <c r="Q1" s="1117"/>
      <c r="R1" s="1117"/>
      <c r="S1" s="1117"/>
      <c r="T1" s="1117"/>
      <c r="U1" s="1117"/>
      <c r="V1" s="1117"/>
      <c r="W1" s="1117"/>
      <c r="X1" s="1117"/>
      <c r="Y1" s="1117"/>
      <c r="Z1" s="1117"/>
      <c r="AA1" s="1117"/>
      <c r="AB1" s="1117"/>
      <c r="AC1" s="1117"/>
      <c r="AD1" s="1117"/>
      <c r="AE1" s="1117"/>
      <c r="AF1" s="979" t="s">
        <v>25</v>
      </c>
      <c r="AG1" s="979"/>
      <c r="AH1" s="979"/>
      <c r="AI1" s="980" t="str">
        <f>IF(G5="","",G5)</f>
        <v/>
      </c>
      <c r="AJ1" s="980"/>
      <c r="AK1" s="980"/>
      <c r="AL1" s="980"/>
      <c r="AM1" s="980"/>
      <c r="AN1" s="980"/>
      <c r="AO1" s="980"/>
      <c r="AP1" s="980"/>
      <c r="AS1" s="1147" t="str">
        <f>B9&amp;G9&amp;L9</f>
        <v/>
      </c>
      <c r="AT1" s="1148"/>
      <c r="AU1" s="1148"/>
      <c r="AV1" s="1148"/>
      <c r="AW1" s="1148"/>
      <c r="AX1" s="1148"/>
      <c r="AY1" s="1148"/>
      <c r="AZ1" s="1148"/>
      <c r="BA1" s="1148"/>
      <c r="BB1" s="1148"/>
      <c r="BC1" s="1148"/>
      <c r="BD1" s="1148"/>
      <c r="BE1" s="1149"/>
      <c r="BF1" s="1146" t="str">
        <f>IFERROR(VLOOKUP(Y5,【参考】数式用!$AH$2:$AI$34,2,FALSE),"")</f>
        <v/>
      </c>
      <c r="BG1" s="1146"/>
      <c r="BH1" s="1146"/>
      <c r="BI1" s="1146"/>
      <c r="BJ1" s="1146"/>
      <c r="BK1" s="1146"/>
      <c r="BL1" s="1146"/>
      <c r="BM1" s="1146"/>
      <c r="BN1" s="1146"/>
      <c r="BO1" s="1146"/>
      <c r="BP1" s="1146"/>
      <c r="CE1" s="71" t="s">
        <v>2189</v>
      </c>
    </row>
    <row r="2" spans="1:88" s="72" customFormat="1" ht="19.5" customHeight="1" thickBot="1">
      <c r="C2" s="70"/>
      <c r="D2" s="70"/>
      <c r="E2" s="70"/>
      <c r="F2" s="70"/>
      <c r="G2" s="70"/>
      <c r="H2" s="70"/>
      <c r="I2" s="70"/>
      <c r="J2" s="70"/>
      <c r="K2" s="70"/>
      <c r="L2" s="70"/>
      <c r="M2" s="70"/>
      <c r="N2" s="1117"/>
      <c r="O2" s="1117"/>
      <c r="P2" s="1117"/>
      <c r="Q2" s="1117"/>
      <c r="R2" s="1117"/>
      <c r="S2" s="1117"/>
      <c r="T2" s="1117"/>
      <c r="U2" s="1117"/>
      <c r="V2" s="1117"/>
      <c r="W2" s="1117"/>
      <c r="X2" s="1117"/>
      <c r="Y2" s="1117"/>
      <c r="Z2" s="1117"/>
      <c r="AA2" s="1117"/>
      <c r="AB2" s="1117"/>
      <c r="AC2" s="1117"/>
      <c r="AD2" s="1117"/>
      <c r="AE2" s="1117"/>
      <c r="AF2" s="70"/>
      <c r="AG2" s="70"/>
      <c r="AH2" s="70"/>
      <c r="AI2" s="70"/>
      <c r="AJ2" s="70"/>
      <c r="AK2" s="70"/>
      <c r="AL2" s="70"/>
      <c r="AM2" s="70"/>
      <c r="AN2" s="70"/>
      <c r="AO2" s="70"/>
      <c r="AP2" s="70"/>
      <c r="AQ2" s="73"/>
      <c r="AR2" s="73"/>
      <c r="CE2" s="971" t="s">
        <v>2192</v>
      </c>
      <c r="CF2" s="971"/>
      <c r="CG2" s="971"/>
      <c r="CH2" s="971"/>
      <c r="CI2" s="952" t="str">
        <f>IF(AI1&lt;&gt;"",1,"")</f>
        <v/>
      </c>
      <c r="CJ2" s="953"/>
    </row>
    <row r="3" spans="1:88" ht="15.75" customHeight="1">
      <c r="B3" s="74" t="s">
        <v>2021</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2137</v>
      </c>
      <c r="AU3" s="78"/>
      <c r="AV3" s="78"/>
      <c r="AW3" s="78"/>
      <c r="AX3" s="78"/>
      <c r="AY3" s="78"/>
      <c r="AZ3" s="78"/>
      <c r="BA3" s="79"/>
      <c r="CE3" s="971" t="s">
        <v>2186</v>
      </c>
      <c r="CF3" s="971"/>
      <c r="CG3" s="971"/>
      <c r="CH3" s="971"/>
      <c r="CI3" s="957" t="str">
        <f>IF(AND(L9="ベア加算",Q49="ベア加算"),1,"")</f>
        <v/>
      </c>
      <c r="CJ3" s="958"/>
    </row>
    <row r="4" spans="1:88" ht="28.5" customHeight="1">
      <c r="B4" s="1072" t="s">
        <v>2237</v>
      </c>
      <c r="C4" s="1072"/>
      <c r="D4" s="1072"/>
      <c r="E4" s="1072"/>
      <c r="F4" s="1072"/>
      <c r="G4" s="1073" t="s">
        <v>0</v>
      </c>
      <c r="H4" s="1073"/>
      <c r="I4" s="1073"/>
      <c r="J4" s="1074" t="s">
        <v>1</v>
      </c>
      <c r="K4" s="1075"/>
      <c r="L4" s="1075"/>
      <c r="M4" s="1075"/>
      <c r="N4" s="1075"/>
      <c r="O4" s="1076"/>
      <c r="P4" s="1163" t="s">
        <v>2</v>
      </c>
      <c r="Q4" s="1164"/>
      <c r="R4" s="1164"/>
      <c r="S4" s="1164"/>
      <c r="T4" s="1164"/>
      <c r="U4" s="1164"/>
      <c r="V4" s="1164"/>
      <c r="W4" s="1164"/>
      <c r="X4" s="1165"/>
      <c r="Y4" s="1074" t="s">
        <v>3</v>
      </c>
      <c r="Z4" s="1075"/>
      <c r="AA4" s="1075"/>
      <c r="AB4" s="1075"/>
      <c r="AC4" s="1075"/>
      <c r="AD4" s="1076"/>
      <c r="AE4" s="1120" t="s">
        <v>2317</v>
      </c>
      <c r="AF4" s="1121"/>
      <c r="AG4" s="1121"/>
      <c r="AH4" s="1122"/>
      <c r="AI4" s="1120" t="s">
        <v>2318</v>
      </c>
      <c r="AJ4" s="1121"/>
      <c r="AK4" s="1121"/>
      <c r="AL4" s="1122"/>
      <c r="AM4" s="1120" t="s">
        <v>2319</v>
      </c>
      <c r="AN4" s="1121"/>
      <c r="AO4" s="1121"/>
      <c r="AP4" s="1122"/>
      <c r="AS4" s="80"/>
      <c r="AT4" s="1151" t="s">
        <v>2095</v>
      </c>
      <c r="AU4" s="1151" t="s">
        <v>2055</v>
      </c>
      <c r="AV4" s="1151" t="s">
        <v>2056</v>
      </c>
      <c r="AW4" s="1151" t="s">
        <v>2057</v>
      </c>
      <c r="AX4" s="1151" t="s">
        <v>2058</v>
      </c>
      <c r="AY4" s="1151" t="s">
        <v>2059</v>
      </c>
      <c r="AZ4" s="1151" t="s">
        <v>2094</v>
      </c>
      <c r="BA4" s="81"/>
      <c r="CE4" s="971" t="s">
        <v>2191</v>
      </c>
      <c r="CF4" s="971"/>
      <c r="CG4" s="971"/>
      <c r="CH4" s="971"/>
      <c r="CI4" s="959" t="str">
        <f>IF(OR(OR(G49="処遇加算Ⅰ",G49="処遇加算Ⅱ"),OR(AS48="処遇加算Ⅰ",AS48="処遇加算Ⅱ")),1,"")</f>
        <v/>
      </c>
      <c r="CJ4" s="960"/>
    </row>
    <row r="5" spans="1:88" ht="33" customHeight="1">
      <c r="B5" s="1066"/>
      <c r="C5" s="1066"/>
      <c r="D5" s="1066"/>
      <c r="E5" s="1066"/>
      <c r="F5" s="1066"/>
      <c r="G5" s="1067"/>
      <c r="H5" s="1067"/>
      <c r="I5" s="1067"/>
      <c r="J5" s="1068"/>
      <c r="K5" s="1068"/>
      <c r="L5" s="1068"/>
      <c r="M5" s="1069"/>
      <c r="N5" s="1069"/>
      <c r="O5" s="1069"/>
      <c r="P5" s="1182"/>
      <c r="Q5" s="1183"/>
      <c r="R5" s="1183"/>
      <c r="S5" s="1183"/>
      <c r="T5" s="1183"/>
      <c r="U5" s="1183"/>
      <c r="V5" s="1183"/>
      <c r="W5" s="1183"/>
      <c r="X5" s="1184"/>
      <c r="Y5" s="1123"/>
      <c r="Z5" s="1123"/>
      <c r="AA5" s="1123"/>
      <c r="AB5" s="1123"/>
      <c r="AC5" s="1123"/>
      <c r="AD5" s="1123"/>
      <c r="AE5" s="1166"/>
      <c r="AF5" s="1167"/>
      <c r="AG5" s="1167"/>
      <c r="AH5" s="1168"/>
      <c r="AI5" s="1166"/>
      <c r="AJ5" s="1167"/>
      <c r="AK5" s="1167"/>
      <c r="AL5" s="1168"/>
      <c r="AM5" s="1169">
        <f>AE5-AI5</f>
        <v>0</v>
      </c>
      <c r="AN5" s="1170"/>
      <c r="AO5" s="1170"/>
      <c r="AP5" s="1171"/>
      <c r="AS5" s="80"/>
      <c r="AT5" s="1152"/>
      <c r="AU5" s="1152"/>
      <c r="AV5" s="1152"/>
      <c r="AW5" s="1152"/>
      <c r="AX5" s="1152"/>
      <c r="AY5" s="1152"/>
      <c r="AZ5" s="1152"/>
      <c r="BA5" s="81"/>
      <c r="CE5" s="971" t="s">
        <v>2185</v>
      </c>
      <c r="CF5" s="971"/>
      <c r="CG5" s="971"/>
      <c r="CH5" s="971"/>
      <c r="CI5" s="959" t="str">
        <f>IF(OR(G49="処遇加算Ⅰ",AS48="処遇加算Ⅰ"),1,"")</f>
        <v/>
      </c>
      <c r="CJ5" s="960"/>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1152"/>
      <c r="AU6" s="1152"/>
      <c r="AV6" s="1152"/>
      <c r="AW6" s="1152"/>
      <c r="AX6" s="1152"/>
      <c r="AY6" s="1152"/>
      <c r="AZ6" s="1152"/>
      <c r="BA6" s="81"/>
      <c r="CE6" s="971" t="s">
        <v>2188</v>
      </c>
      <c r="CF6" s="971"/>
      <c r="CG6" s="971"/>
      <c r="CH6" s="971"/>
      <c r="CI6" s="959" t="str">
        <f>IF(OR(AH61=1,AP61=1),1,"")</f>
        <v/>
      </c>
      <c r="CJ6" s="960"/>
    </row>
    <row r="7" spans="1:88" ht="15" customHeight="1">
      <c r="B7" s="87" t="s">
        <v>2061</v>
      </c>
      <c r="C7" s="75"/>
      <c r="D7" s="75"/>
      <c r="E7" s="75"/>
      <c r="F7" s="75"/>
      <c r="G7" s="75"/>
      <c r="H7" s="75"/>
      <c r="I7" s="75"/>
      <c r="J7" s="75"/>
      <c r="K7" s="75"/>
      <c r="L7" s="75"/>
      <c r="M7" s="75"/>
      <c r="N7" s="75"/>
      <c r="O7" s="75"/>
      <c r="P7" s="75"/>
      <c r="Q7" s="75"/>
      <c r="R7" s="75"/>
      <c r="S7" s="75"/>
      <c r="T7" s="75"/>
      <c r="U7" s="75"/>
      <c r="V7" s="88" t="s">
        <v>2099</v>
      </c>
      <c r="W7" s="75"/>
      <c r="X7" s="75"/>
      <c r="Y7" s="75"/>
      <c r="Z7" s="75"/>
      <c r="AA7" s="75"/>
      <c r="AB7" s="75"/>
      <c r="AC7" s="75"/>
      <c r="AD7" s="75"/>
      <c r="AE7" s="75"/>
      <c r="AF7" s="75"/>
      <c r="AG7" s="75"/>
      <c r="AH7" s="75"/>
      <c r="AI7" s="75"/>
      <c r="AJ7" s="75"/>
      <c r="AK7" s="75"/>
      <c r="AL7" s="75"/>
      <c r="AM7" s="75"/>
      <c r="AN7" s="75"/>
      <c r="AO7" s="75"/>
      <c r="AP7" s="75"/>
      <c r="AS7" s="80"/>
      <c r="AT7" s="1153"/>
      <c r="AU7" s="1153"/>
      <c r="AV7" s="1153"/>
      <c r="AW7" s="1153"/>
      <c r="AX7" s="1153"/>
      <c r="AY7" s="1153"/>
      <c r="AZ7" s="1153"/>
      <c r="BA7" s="81"/>
      <c r="CE7" s="972" t="s">
        <v>2187</v>
      </c>
      <c r="CF7" s="972"/>
      <c r="CG7" s="972"/>
      <c r="CH7" s="972"/>
      <c r="CI7" s="959" t="str">
        <f>IF(AND(AH62=1,AD41=""),1,"")</f>
        <v/>
      </c>
      <c r="CJ7" s="960"/>
    </row>
    <row r="8" spans="1:88" ht="17.25" customHeight="1" thickBot="1">
      <c r="B8" s="1015" t="s">
        <v>2145</v>
      </c>
      <c r="C8" s="1016"/>
      <c r="D8" s="1016"/>
      <c r="E8" s="1016"/>
      <c r="F8" s="1016"/>
      <c r="G8" s="1016"/>
      <c r="H8" s="1016"/>
      <c r="I8" s="1016"/>
      <c r="J8" s="1016"/>
      <c r="K8" s="1016"/>
      <c r="L8" s="1016"/>
      <c r="M8" s="1016"/>
      <c r="N8" s="1016"/>
      <c r="O8" s="1016"/>
      <c r="P8" s="1016"/>
      <c r="Q8" s="1016"/>
      <c r="R8" s="1016"/>
      <c r="S8" s="1017"/>
      <c r="T8" s="1008" t="s">
        <v>12</v>
      </c>
      <c r="U8" s="1009"/>
      <c r="V8" s="1172" t="str">
        <f>IFERROR(IF(VLOOKUP(AS1,【参考】数式用2!E6:L23,3,FALSE)="","",VLOOKUP(AS1,【参考】数式用2!E6:L23,3,FALSE)),"")</f>
        <v/>
      </c>
      <c r="W8" s="1173"/>
      <c r="X8" s="1173"/>
      <c r="Y8" s="1173"/>
      <c r="Z8" s="1174"/>
      <c r="AA8" s="1154" t="str">
        <f>IFERROR(VLOOKUP(AS1,【参考】数式用2!E6:L23,4,FALSE),"")</f>
        <v/>
      </c>
      <c r="AB8" s="1154"/>
      <c r="AC8" s="1154"/>
      <c r="AD8" s="1154"/>
      <c r="AE8" s="1154"/>
      <c r="AF8" s="1154"/>
      <c r="AG8" s="1154"/>
      <c r="AH8" s="1154"/>
      <c r="AI8" s="1154"/>
      <c r="AJ8" s="1154"/>
      <c r="AK8" s="1154"/>
      <c r="AL8" s="1154"/>
      <c r="AM8" s="1154"/>
      <c r="AN8" s="1154"/>
      <c r="AO8" s="1154"/>
      <c r="AP8" s="1155"/>
      <c r="AS8" s="80"/>
      <c r="AT8" s="955" t="str">
        <f>IF(L9="ベア加算","",IF(OR(V8="新加算Ⅰ",V8="新加算Ⅱ",V8="新加算Ⅲ",V8="新加算Ⅳ"),"○",""))</f>
        <v/>
      </c>
      <c r="AU8" s="95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5" t="str">
        <f>IF(OR(V8="新加算Ⅰ",V8="新加算Ⅱ",V8="新加算Ⅲ",V8="新加算Ⅴ(１)",V8="新加算Ⅴ(３)",V8="新加算Ⅴ(８)"),"○","")</f>
        <v/>
      </c>
      <c r="AX8" s="955" t="str">
        <f>IF(OR(V8="新加算Ⅰ",V8="新加算Ⅱ",V8="新加算Ⅴ(１)",V8="新加算Ⅴ(２)",V8="新加算Ⅴ(３)",V8="新加算Ⅴ(４)",V8="新加算Ⅴ(５)",V8="新加算Ⅴ(６)",V8="新加算Ⅴ(７)",V8="新加算Ⅴ(９)",V8="新加算Ⅴ(10)",V8="新加算Ⅴ(12)"),"○","")</f>
        <v/>
      </c>
      <c r="AY8" s="955" t="str">
        <f>IF(OR(V8="新加算Ⅰ",V8="新加算Ⅴ(１)",V8="新加算Ⅴ(２)",V8="新加算Ⅴ(５)",V8="新加算Ⅴ(７)",V8="新加算Ⅴ(10)"),"○","")</f>
        <v/>
      </c>
      <c r="AZ8" s="955" t="str">
        <f>IF(OR(V8="新加算Ⅰ",V8="新加算Ⅱ",V8="新加算Ⅴ(１)",V8="新加算Ⅴ(２)",V8="新加算Ⅴ(３)",V8="新加算Ⅴ(４)",V8="新加算Ⅴ(５)",V8="新加算Ⅴ(６)",V8="新加算Ⅴ(７)",V8="新加算Ⅴ(９)",V8="新加算Ⅴ(10)",V8="新加算Ⅴ(12)"),"○","")</f>
        <v/>
      </c>
      <c r="BA8" s="81"/>
      <c r="CE8" s="972" t="s">
        <v>2187</v>
      </c>
      <c r="CF8" s="972"/>
      <c r="CG8" s="972"/>
      <c r="CH8" s="972"/>
      <c r="CI8" s="959" t="str">
        <f>IF(AND(AP62=1,AL41=""),1,"")</f>
        <v/>
      </c>
      <c r="CJ8" s="960"/>
    </row>
    <row r="9" spans="1:88" ht="26.25" customHeight="1">
      <c r="B9" s="1080"/>
      <c r="C9" s="1081"/>
      <c r="D9" s="1081"/>
      <c r="E9" s="1081"/>
      <c r="F9" s="1082"/>
      <c r="G9" s="1083"/>
      <c r="H9" s="1084"/>
      <c r="I9" s="1084"/>
      <c r="J9" s="1084"/>
      <c r="K9" s="1085"/>
      <c r="L9" s="1086"/>
      <c r="M9" s="1087"/>
      <c r="N9" s="1087"/>
      <c r="O9" s="1087"/>
      <c r="P9" s="1088"/>
      <c r="Q9" s="1070" t="s">
        <v>2051</v>
      </c>
      <c r="R9" s="1071"/>
      <c r="S9" s="1071"/>
      <c r="T9" s="1008"/>
      <c r="U9" s="1009"/>
      <c r="V9" s="1175" t="str">
        <f>IFERROR(VLOOKUP(Y5,【参考】数式用!$A$5:$AB$37,MATCH(V8,【参考】数式用!$B$4:$AB$4,0)+1,FALSE),"")</f>
        <v/>
      </c>
      <c r="W9" s="1176"/>
      <c r="X9" s="1176"/>
      <c r="Y9" s="1176"/>
      <c r="Z9" s="1177"/>
      <c r="AA9" s="1156"/>
      <c r="AB9" s="1156"/>
      <c r="AC9" s="1156"/>
      <c r="AD9" s="1156"/>
      <c r="AE9" s="1156"/>
      <c r="AF9" s="1156"/>
      <c r="AG9" s="1156"/>
      <c r="AH9" s="1156"/>
      <c r="AI9" s="1156"/>
      <c r="AJ9" s="1156"/>
      <c r="AK9" s="1156"/>
      <c r="AL9" s="1156"/>
      <c r="AM9" s="1156"/>
      <c r="AN9" s="1156"/>
      <c r="AO9" s="1156"/>
      <c r="AP9" s="1157"/>
      <c r="AS9" s="80"/>
      <c r="AT9" s="956"/>
      <c r="AU9" s="956"/>
      <c r="AV9" s="956"/>
      <c r="AW9" s="956"/>
      <c r="AX9" s="956"/>
      <c r="AY9" s="956"/>
      <c r="AZ9" s="956"/>
      <c r="BA9" s="81"/>
      <c r="CE9" s="971" t="s">
        <v>2187</v>
      </c>
      <c r="CF9" s="971"/>
      <c r="CG9" s="971"/>
      <c r="CH9" s="971"/>
      <c r="CI9" s="959" t="str">
        <f>IF(OR(AH62=1,AP62=1),1,"")</f>
        <v/>
      </c>
      <c r="CJ9" s="960"/>
    </row>
    <row r="10" spans="1:88" ht="11.25" customHeight="1">
      <c r="B10" s="1089" t="str">
        <f>IFERROR(VLOOKUP(Y5,【参考】数式用!$A$5:$J$37,MATCH(B9,【参考】数式用!$B$4:$J$4,0)+1,0),"")</f>
        <v/>
      </c>
      <c r="C10" s="1090"/>
      <c r="D10" s="1090"/>
      <c r="E10" s="1090"/>
      <c r="F10" s="1091"/>
      <c r="G10" s="1089" t="str">
        <f>IFERROR(VLOOKUP(Y5,【参考】数式用!$A$5:$J$37,MATCH(G9,【参考】数式用!$B$4:$J$4,0)+1,0),"")</f>
        <v/>
      </c>
      <c r="H10" s="1090"/>
      <c r="I10" s="1090"/>
      <c r="J10" s="1090"/>
      <c r="K10" s="1091"/>
      <c r="L10" s="1095" t="str">
        <f>IFERROR(VLOOKUP(Y5,【参考】数式用!$A$5:$J$37,MATCH(L9,【参考】数式用!$B$4:$J$4,0)+1,0),"")</f>
        <v/>
      </c>
      <c r="M10" s="1096"/>
      <c r="N10" s="1096"/>
      <c r="O10" s="1096"/>
      <c r="P10" s="1097"/>
      <c r="Q10" s="1003">
        <f>SUM(B10,G10,L10)</f>
        <v>0</v>
      </c>
      <c r="R10" s="1004"/>
      <c r="S10" s="1004"/>
      <c r="T10" s="89"/>
      <c r="U10" s="89"/>
      <c r="V10" s="90" t="s">
        <v>2100</v>
      </c>
      <c r="W10" s="91"/>
      <c r="X10" s="91"/>
      <c r="Y10" s="91"/>
      <c r="Z10" s="91"/>
      <c r="AA10" s="92"/>
      <c r="AB10" s="92"/>
      <c r="AC10" s="92"/>
      <c r="AD10" s="92"/>
      <c r="AE10" s="92"/>
      <c r="AF10" s="92"/>
      <c r="AG10" s="92"/>
      <c r="AH10" s="92"/>
      <c r="AI10" s="92"/>
      <c r="AJ10" s="92"/>
      <c r="AK10" s="92"/>
      <c r="AL10" s="92"/>
      <c r="AM10" s="92"/>
      <c r="AN10" s="92"/>
      <c r="AO10" s="92"/>
      <c r="AP10" s="93"/>
      <c r="AS10" s="80"/>
      <c r="BA10" s="81"/>
      <c r="CE10" s="971" t="s">
        <v>2190</v>
      </c>
      <c r="CF10" s="971"/>
      <c r="CG10" s="971"/>
      <c r="CH10" s="971"/>
      <c r="CI10" s="959">
        <f>IF(OR(AH63=1,AP63=1),1,0)</f>
        <v>0</v>
      </c>
      <c r="CJ10" s="960"/>
    </row>
    <row r="11" spans="1:88" s="91" customFormat="1" ht="20.25" customHeight="1" thickBot="1">
      <c r="B11" s="1092"/>
      <c r="C11" s="1093"/>
      <c r="D11" s="1093"/>
      <c r="E11" s="1093"/>
      <c r="F11" s="1094"/>
      <c r="G11" s="1092"/>
      <c r="H11" s="1093"/>
      <c r="I11" s="1093"/>
      <c r="J11" s="1093"/>
      <c r="K11" s="1094"/>
      <c r="L11" s="1098"/>
      <c r="M11" s="1099"/>
      <c r="N11" s="1099"/>
      <c r="O11" s="1099"/>
      <c r="P11" s="1100"/>
      <c r="Q11" s="1003"/>
      <c r="R11" s="1004"/>
      <c r="S11" s="1004"/>
      <c r="T11" s="1010"/>
      <c r="U11" s="1009"/>
      <c r="V11" s="1065" t="str">
        <f>IFERROR(IF(VLOOKUP(AS1,【参考】数式用2!E6:L23,5,FALSE)="","",VLOOKUP(AS1,【参考】数式用2!E6:L23,5,FALSE)),"")</f>
        <v/>
      </c>
      <c r="W11" s="1065"/>
      <c r="X11" s="1065"/>
      <c r="Y11" s="1065"/>
      <c r="Z11" s="1065"/>
      <c r="AA11" s="1154" t="str">
        <f>IFERROR(VLOOKUP(AS1,【参考】数式用2!E6:L23,6,FALSE),"")</f>
        <v/>
      </c>
      <c r="AB11" s="1154"/>
      <c r="AC11" s="1154"/>
      <c r="AD11" s="1154"/>
      <c r="AE11" s="1154"/>
      <c r="AF11" s="1154"/>
      <c r="AG11" s="1154"/>
      <c r="AH11" s="1154"/>
      <c r="AI11" s="1154"/>
      <c r="AJ11" s="1154"/>
      <c r="AK11" s="1154"/>
      <c r="AL11" s="1154"/>
      <c r="AM11" s="1154"/>
      <c r="AN11" s="1154"/>
      <c r="AO11" s="1154"/>
      <c r="AP11" s="1155"/>
      <c r="AS11" s="94"/>
      <c r="AT11" s="955" t="str">
        <f>IF(L9="ベア加算","",IF(OR(V11="新加算Ⅰ",V11="新加算Ⅱ",V11="新加算Ⅲ",V11="新加算Ⅳ"),"○",""))</f>
        <v/>
      </c>
      <c r="AU11" s="95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5" t="str">
        <f>IF(OR(V11="新加算Ⅰ",V11="新加算Ⅱ",V11="新加算Ⅲ",V11="新加算Ⅴ(１)",V11="新加算Ⅴ(３)",V11="新加算Ⅴ(８)"),"○","")</f>
        <v/>
      </c>
      <c r="AX11" s="955" t="str">
        <f>IF(OR(V11="新加算Ⅰ",V11="新加算Ⅱ",V11="新加算Ⅴ(１)",V11="新加算Ⅴ(２)",V11="新加算Ⅴ(３)",V11="新加算Ⅴ(４)",V11="新加算Ⅴ(５)",V11="新加算Ⅴ(６)",V11="新加算Ⅴ(７)",V11="新加算Ⅴ(９)",V11="新加算Ⅴ(10)",V11="新加算Ⅴ(12)"),"○","")</f>
        <v/>
      </c>
      <c r="AY11" s="955" t="str">
        <f>IF(OR(V11="新加算Ⅰ",V11="新加算Ⅴ(１)",V11="新加算Ⅴ(２)",V11="新加算Ⅴ(５)",V11="新加算Ⅴ(７)",V11="新加算Ⅴ(10)"),"○","")</f>
        <v/>
      </c>
      <c r="AZ11" s="955" t="str">
        <f>IF(OR(V11="新加算Ⅰ",V11="新加算Ⅱ",V11="新加算Ⅴ(１)",V11="新加算Ⅴ(２)",V11="新加算Ⅴ(３)",V11="新加算Ⅴ(４)",V11="新加算Ⅴ(５)",V11="新加算Ⅴ(６)",V11="新加算Ⅴ(７)",V11="新加算Ⅴ(９)",V11="新加算Ⅴ(10)",V11="新加算Ⅴ(12)"),"○","")</f>
        <v/>
      </c>
      <c r="BA11" s="95"/>
    </row>
    <row r="12" spans="1:88" ht="25.5" customHeight="1" thickBot="1">
      <c r="A12" s="75"/>
      <c r="B12" s="113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5"/>
      <c r="D12" s="1135"/>
      <c r="E12" s="1135"/>
      <c r="F12" s="1135"/>
      <c r="G12" s="1135"/>
      <c r="H12" s="1135"/>
      <c r="I12" s="1135"/>
      <c r="J12" s="1135"/>
      <c r="K12" s="1135"/>
      <c r="L12" s="1135"/>
      <c r="M12" s="1135"/>
      <c r="N12" s="1135"/>
      <c r="O12" s="1135"/>
      <c r="P12" s="1135"/>
      <c r="Q12" s="1135"/>
      <c r="R12" s="1135"/>
      <c r="S12" s="1135"/>
      <c r="T12" s="1010"/>
      <c r="U12" s="1009"/>
      <c r="V12" s="1181" t="str">
        <f>IFERROR(VLOOKUP(Y5,【参考】数式用!$A$5:$AB$37,MATCH(V11,【参考】数式用!$B$4:$AB$4,0)+1,FALSE),"")</f>
        <v/>
      </c>
      <c r="W12" s="1181"/>
      <c r="X12" s="1181"/>
      <c r="Y12" s="1181"/>
      <c r="Z12" s="1181"/>
      <c r="AA12" s="1156"/>
      <c r="AB12" s="1156"/>
      <c r="AC12" s="1156"/>
      <c r="AD12" s="1156"/>
      <c r="AE12" s="1156"/>
      <c r="AF12" s="1156"/>
      <c r="AG12" s="1156"/>
      <c r="AH12" s="1156"/>
      <c r="AI12" s="1156"/>
      <c r="AJ12" s="1156"/>
      <c r="AK12" s="1156"/>
      <c r="AL12" s="1156"/>
      <c r="AM12" s="1156"/>
      <c r="AN12" s="1156"/>
      <c r="AO12" s="1156"/>
      <c r="AP12" s="1157"/>
      <c r="AS12" s="80"/>
      <c r="AT12" s="956"/>
      <c r="AU12" s="956"/>
      <c r="AV12" s="956"/>
      <c r="AW12" s="956"/>
      <c r="AX12" s="956"/>
      <c r="AY12" s="956"/>
      <c r="AZ12" s="956"/>
      <c r="BA12" s="81"/>
    </row>
    <row r="13" spans="1:88" ht="12" customHeight="1">
      <c r="A13" s="75"/>
      <c r="B13" s="1110" t="s">
        <v>2115</v>
      </c>
      <c r="C13" s="1111"/>
      <c r="D13" s="1111"/>
      <c r="E13" s="1111"/>
      <c r="F13" s="1111"/>
      <c r="G13" s="1111"/>
      <c r="H13" s="1111"/>
      <c r="I13" s="1111"/>
      <c r="J13" s="1111"/>
      <c r="K13" s="1111"/>
      <c r="L13" s="1111"/>
      <c r="M13" s="1111"/>
      <c r="N13" s="1111"/>
      <c r="O13" s="1111"/>
      <c r="P13" s="1111"/>
      <c r="Q13" s="1111"/>
      <c r="R13" s="1111"/>
      <c r="S13" s="1112"/>
      <c r="V13" s="90" t="s">
        <v>2101</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113"/>
      <c r="C14" s="1114"/>
      <c r="D14" s="1114"/>
      <c r="E14" s="1114"/>
      <c r="F14" s="1114"/>
      <c r="G14" s="1114"/>
      <c r="H14" s="1114"/>
      <c r="I14" s="1114"/>
      <c r="J14" s="1114"/>
      <c r="K14" s="1114"/>
      <c r="L14" s="1114"/>
      <c r="M14" s="1114"/>
      <c r="N14" s="1114"/>
      <c r="O14" s="1114"/>
      <c r="P14" s="1114"/>
      <c r="Q14" s="1114"/>
      <c r="R14" s="1114"/>
      <c r="S14" s="1115"/>
      <c r="U14" s="96"/>
      <c r="V14" s="1065" t="str">
        <f>IFERROR(IF(VLOOKUP(AS1,【参考】数式用2!E6:L23,7,FALSE)="","",VLOOKUP(AS1,【参考】数式用2!E6:L23,7,FALSE)),"")</f>
        <v/>
      </c>
      <c r="W14" s="1065"/>
      <c r="X14" s="1065"/>
      <c r="Y14" s="1065"/>
      <c r="Z14" s="1065"/>
      <c r="AA14" s="1158" t="str">
        <f>IFERROR(VLOOKUP(AS1,【参考】数式用2!E6:L23,8,FALSE),"")</f>
        <v/>
      </c>
      <c r="AB14" s="1154"/>
      <c r="AC14" s="1154"/>
      <c r="AD14" s="1154"/>
      <c r="AE14" s="1154"/>
      <c r="AF14" s="1154"/>
      <c r="AG14" s="1154"/>
      <c r="AH14" s="1154"/>
      <c r="AI14" s="1154"/>
      <c r="AJ14" s="1154"/>
      <c r="AK14" s="1154"/>
      <c r="AL14" s="1154"/>
      <c r="AM14" s="1154"/>
      <c r="AN14" s="1154"/>
      <c r="AO14" s="1154"/>
      <c r="AP14" s="1155"/>
      <c r="AS14" s="80"/>
      <c r="AT14" s="955" t="str">
        <f>IF(L9="ベア加算","",IF(OR(V14="新加算Ⅰ",V14="新加算Ⅱ",V14="新加算Ⅲ",V14="新加算Ⅳ"),"○",""))</f>
        <v/>
      </c>
      <c r="AU14" s="95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5" t="str">
        <f>IF(OR(V14="新加算Ⅰ",V14="新加算Ⅱ",V14="新加算Ⅲ",V14="新加算Ⅴ(１)",V14="新加算Ⅴ(３)",V14="新加算Ⅴ(８)"),"○","")</f>
        <v/>
      </c>
      <c r="AX14" s="955" t="str">
        <f>IF(OR(V14="新加算Ⅰ",V14="新加算Ⅱ",V14="新加算Ⅴ(１)",V14="新加算Ⅴ(２)",V14="新加算Ⅴ(３)",V14="新加算Ⅴ(４)",V14="新加算Ⅴ(５)",V14="新加算Ⅴ(６)",V14="新加算Ⅴ(７)",V14="新加算Ⅴ(９)",V14="新加算Ⅴ(10)",V14="新加算Ⅴ(12)"),"○","")</f>
        <v/>
      </c>
      <c r="AY14" s="955" t="str">
        <f>IF(OR(V14="新加算Ⅰ",V14="新加算Ⅴ(１)",V14="新加算Ⅴ(２)",V14="新加算Ⅴ(５)",V14="新加算Ⅴ(７)",V14="新加算Ⅴ(10)"),"○","")</f>
        <v/>
      </c>
      <c r="AZ14" s="955"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101" t="s">
        <v>2109</v>
      </c>
      <c r="C15" s="1102"/>
      <c r="D15" s="51">
        <v>6</v>
      </c>
      <c r="E15" s="97" t="s">
        <v>2110</v>
      </c>
      <c r="F15" s="51">
        <v>4</v>
      </c>
      <c r="G15" s="97" t="s">
        <v>2111</v>
      </c>
      <c r="H15" s="1103" t="s">
        <v>2112</v>
      </c>
      <c r="I15" s="1103"/>
      <c r="J15" s="1116"/>
      <c r="K15" s="51">
        <v>7</v>
      </c>
      <c r="L15" s="97" t="s">
        <v>2110</v>
      </c>
      <c r="M15" s="51">
        <v>3</v>
      </c>
      <c r="N15" s="97" t="s">
        <v>2111</v>
      </c>
      <c r="O15" s="97" t="s">
        <v>2113</v>
      </c>
      <c r="P15" s="98">
        <f>(K15*12+M15)-(D15*12+F15)+1</f>
        <v>12</v>
      </c>
      <c r="Q15" s="1103" t="s">
        <v>2114</v>
      </c>
      <c r="R15" s="1103"/>
      <c r="S15" s="99" t="s">
        <v>69</v>
      </c>
      <c r="U15" s="96"/>
      <c r="V15" s="1104" t="str">
        <f>IFERROR(VLOOKUP(Y5,【参考】数式用!$A$5:$AB$37,MATCH(V14,【参考】数式用!$B$4:$AB$4,0)+1,FALSE),"")</f>
        <v/>
      </c>
      <c r="W15" s="1105"/>
      <c r="X15" s="1105"/>
      <c r="Y15" s="1105"/>
      <c r="Z15" s="1106"/>
      <c r="AA15" s="1062"/>
      <c r="AB15" s="1063"/>
      <c r="AC15" s="1063"/>
      <c r="AD15" s="1063"/>
      <c r="AE15" s="1063"/>
      <c r="AF15" s="1063"/>
      <c r="AG15" s="1063"/>
      <c r="AH15" s="1063"/>
      <c r="AI15" s="1063"/>
      <c r="AJ15" s="1063"/>
      <c r="AK15" s="1063"/>
      <c r="AL15" s="1063"/>
      <c r="AM15" s="1063"/>
      <c r="AN15" s="1063"/>
      <c r="AO15" s="1063"/>
      <c r="AP15" s="1159"/>
      <c r="AS15" s="80"/>
      <c r="AT15" s="961"/>
      <c r="AU15" s="961"/>
      <c r="AV15" s="961"/>
      <c r="AW15" s="961"/>
      <c r="AX15" s="961"/>
      <c r="AY15" s="961"/>
      <c r="AZ15" s="961"/>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107"/>
      <c r="W16" s="1108"/>
      <c r="X16" s="1108"/>
      <c r="Y16" s="1108"/>
      <c r="Z16" s="1109"/>
      <c r="AA16" s="1160"/>
      <c r="AB16" s="1161"/>
      <c r="AC16" s="1161"/>
      <c r="AD16" s="1161"/>
      <c r="AE16" s="1161"/>
      <c r="AF16" s="1161"/>
      <c r="AG16" s="1161"/>
      <c r="AH16" s="1161"/>
      <c r="AI16" s="1161"/>
      <c r="AJ16" s="1161"/>
      <c r="AK16" s="1161"/>
      <c r="AL16" s="1161"/>
      <c r="AM16" s="1161"/>
      <c r="AN16" s="1161"/>
      <c r="AO16" s="1161"/>
      <c r="AP16" s="1162"/>
      <c r="AS16" s="80"/>
      <c r="AT16" s="956"/>
      <c r="AU16" s="956"/>
      <c r="AV16" s="956"/>
      <c r="AW16" s="956"/>
      <c r="AX16" s="956"/>
      <c r="AY16" s="956"/>
      <c r="AZ16" s="956"/>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19" t="s">
        <v>2062</v>
      </c>
      <c r="C18" s="1019"/>
      <c r="D18" s="1019"/>
      <c r="E18" s="1019"/>
      <c r="F18" s="1019"/>
      <c r="G18" s="1019"/>
      <c r="H18" s="1019"/>
      <c r="I18" s="1019"/>
      <c r="J18" s="1019"/>
      <c r="K18" s="1019"/>
      <c r="L18" s="1019"/>
      <c r="M18" s="1019"/>
      <c r="N18" s="1019"/>
      <c r="O18" s="1019"/>
      <c r="P18" s="1019"/>
      <c r="Q18" s="1019"/>
      <c r="R18" s="1019"/>
      <c r="S18" s="1019"/>
      <c r="AI18" s="110"/>
      <c r="AJ18" s="110"/>
      <c r="AK18" s="110"/>
      <c r="AL18" s="110"/>
      <c r="AM18" s="110"/>
      <c r="AN18" s="110"/>
      <c r="AO18" s="110"/>
      <c r="AP18" s="110"/>
      <c r="AQ18" s="110"/>
    </row>
    <row r="19" spans="2:60" ht="6" customHeight="1" thickBot="1">
      <c r="B19" s="1019"/>
      <c r="C19" s="1019"/>
      <c r="D19" s="1019"/>
      <c r="E19" s="1019"/>
      <c r="F19" s="1019"/>
      <c r="G19" s="1019"/>
      <c r="H19" s="1019"/>
      <c r="I19" s="1019"/>
      <c r="J19" s="1019"/>
      <c r="K19" s="1019"/>
      <c r="L19" s="1019"/>
      <c r="M19" s="1019"/>
      <c r="N19" s="1019"/>
      <c r="O19" s="1019"/>
      <c r="P19" s="1019"/>
      <c r="Q19" s="1019"/>
      <c r="R19" s="1019"/>
      <c r="S19" s="1019"/>
      <c r="AI19" s="110"/>
      <c r="AJ19" s="110"/>
      <c r="AK19" s="110"/>
      <c r="AL19" s="110"/>
      <c r="AM19" s="110"/>
      <c r="AN19" s="110"/>
      <c r="AO19" s="110"/>
      <c r="AP19" s="110"/>
      <c r="AQ19" s="110"/>
    </row>
    <row r="20" spans="2:60" ht="12.9" customHeight="1">
      <c r="B20" s="1056"/>
      <c r="C20" s="1056"/>
      <c r="D20" s="1056"/>
      <c r="E20" s="1056"/>
      <c r="F20" s="1056"/>
      <c r="G20" s="1056"/>
      <c r="H20" s="1056"/>
      <c r="I20" s="1056"/>
      <c r="J20" s="1056"/>
      <c r="K20" s="1056"/>
      <c r="L20" s="1056"/>
      <c r="M20" s="1056"/>
      <c r="N20" s="1056"/>
      <c r="O20" s="1056"/>
      <c r="P20" s="1056"/>
      <c r="Q20" s="1056"/>
      <c r="R20" s="1056"/>
      <c r="S20" s="1056"/>
      <c r="T20" s="111"/>
      <c r="U20" s="75"/>
      <c r="V20" s="954" t="s">
        <v>215</v>
      </c>
      <c r="W20" s="954"/>
      <c r="X20" s="954"/>
      <c r="Y20" s="954"/>
      <c r="Z20" s="954"/>
      <c r="AA20" s="88"/>
      <c r="AB20" s="88"/>
      <c r="AC20" s="954" t="str">
        <f>IF(F15=4,"R6.4～R6.5",IF(F15=5,"R6.5",""))</f>
        <v>R6.4～R6.5</v>
      </c>
      <c r="AD20" s="954"/>
      <c r="AE20" s="954"/>
      <c r="AF20" s="954"/>
      <c r="AG20" s="954"/>
      <c r="AH20" s="954"/>
      <c r="AI20" s="88"/>
      <c r="AJ20" s="88"/>
      <c r="AK20" s="954" t="str">
        <f>IF(OR(F15=4,F15=5),"R6.6","R"&amp;D15&amp;"."&amp;F15)&amp;"～R"&amp;K15&amp;"."&amp;M15</f>
        <v>R6.6～R7.3</v>
      </c>
      <c r="AL20" s="954"/>
      <c r="AM20" s="954"/>
      <c r="AN20" s="954"/>
      <c r="AO20" s="954"/>
      <c r="AP20" s="954"/>
      <c r="AS20" s="962" t="str">
        <f>IFERROR(VLOOKUP(AS1,【参考】数式用2!E6:S23,9,FALSE),"")</f>
        <v/>
      </c>
      <c r="AT20" s="963"/>
      <c r="AU20" s="963"/>
      <c r="AV20" s="963"/>
      <c r="AW20" s="963"/>
      <c r="AX20" s="963"/>
      <c r="AY20" s="963"/>
      <c r="AZ20" s="963"/>
      <c r="BA20" s="963"/>
      <c r="BB20" s="963"/>
      <c r="BC20" s="963"/>
      <c r="BD20" s="963"/>
      <c r="BE20" s="963"/>
      <c r="BF20" s="963"/>
      <c r="BG20" s="963"/>
      <c r="BH20" s="964"/>
    </row>
    <row r="21" spans="2:60" ht="17.100000000000001" customHeight="1">
      <c r="B21" s="1043" t="s">
        <v>2121</v>
      </c>
      <c r="C21" s="1044"/>
      <c r="D21" s="1044"/>
      <c r="E21" s="1044"/>
      <c r="F21" s="1045"/>
      <c r="G21" s="1037" t="s">
        <v>216</v>
      </c>
      <c r="H21" s="1038"/>
      <c r="I21" s="1038"/>
      <c r="J21" s="1038"/>
      <c r="K21" s="1038"/>
      <c r="L21" s="1038"/>
      <c r="M21" s="1038"/>
      <c r="N21" s="1038"/>
      <c r="O21" s="1038"/>
      <c r="P21" s="1038"/>
      <c r="Q21" s="1038"/>
      <c r="R21" s="1038"/>
      <c r="S21" s="1038"/>
      <c r="T21" s="1039"/>
      <c r="U21" s="112"/>
      <c r="V21" s="113" t="str">
        <f>IFERROR(IF(L9="ベア加算","✓",""),"")</f>
        <v/>
      </c>
      <c r="W21" s="981" t="s">
        <v>14</v>
      </c>
      <c r="X21" s="981"/>
      <c r="Y21" s="981"/>
      <c r="Z21" s="981"/>
      <c r="AA21" s="1008" t="s">
        <v>12</v>
      </c>
      <c r="AB21" s="1009"/>
      <c r="AC21" s="114"/>
      <c r="AD21" s="1036" t="s">
        <v>14</v>
      </c>
      <c r="AE21" s="1036"/>
      <c r="AF21" s="1036"/>
      <c r="AG21" s="1036"/>
      <c r="AH21" s="1036"/>
      <c r="AI21" s="1008" t="s">
        <v>12</v>
      </c>
      <c r="AJ21" s="1009"/>
      <c r="AK21" s="115"/>
      <c r="AL21" s="1036" t="s">
        <v>14</v>
      </c>
      <c r="AM21" s="1036"/>
      <c r="AN21" s="1036"/>
      <c r="AO21" s="1036"/>
      <c r="AP21" s="1036"/>
      <c r="AS21" s="965"/>
      <c r="AT21" s="966"/>
      <c r="AU21" s="966"/>
      <c r="AV21" s="966"/>
      <c r="AW21" s="966"/>
      <c r="AX21" s="966"/>
      <c r="AY21" s="966"/>
      <c r="AZ21" s="966"/>
      <c r="BA21" s="966"/>
      <c r="BB21" s="966"/>
      <c r="BC21" s="966"/>
      <c r="BD21" s="966"/>
      <c r="BE21" s="966"/>
      <c r="BF21" s="966"/>
      <c r="BG21" s="966"/>
      <c r="BH21" s="967"/>
    </row>
    <row r="22" spans="2:60" ht="17.100000000000001" customHeight="1" thickBot="1">
      <c r="B22" s="1046"/>
      <c r="C22" s="1047"/>
      <c r="D22" s="1047"/>
      <c r="E22" s="1047"/>
      <c r="F22" s="1048"/>
      <c r="G22" s="1040"/>
      <c r="H22" s="1041"/>
      <c r="I22" s="1041"/>
      <c r="J22" s="1041"/>
      <c r="K22" s="1041"/>
      <c r="L22" s="1041"/>
      <c r="M22" s="1041"/>
      <c r="N22" s="1041"/>
      <c r="O22" s="1041"/>
      <c r="P22" s="1041"/>
      <c r="Q22" s="1041"/>
      <c r="R22" s="1041"/>
      <c r="S22" s="1041"/>
      <c r="T22" s="1042"/>
      <c r="U22" s="112"/>
      <c r="V22" s="116" t="str">
        <f>IFERROR(IF(L9="ベア加算なし","✓",""),"")</f>
        <v/>
      </c>
      <c r="W22" s="989" t="s">
        <v>15</v>
      </c>
      <c r="X22" s="981"/>
      <c r="Y22" s="990"/>
      <c r="Z22" s="991"/>
      <c r="AA22" s="1008"/>
      <c r="AB22" s="1009"/>
      <c r="AC22" s="114"/>
      <c r="AD22" s="981" t="s">
        <v>15</v>
      </c>
      <c r="AE22" s="981"/>
      <c r="AF22" s="981"/>
      <c r="AG22" s="981"/>
      <c r="AH22" s="981"/>
      <c r="AI22" s="1008"/>
      <c r="AJ22" s="1009"/>
      <c r="AK22" s="115"/>
      <c r="AL22" s="981" t="s">
        <v>15</v>
      </c>
      <c r="AM22" s="981"/>
      <c r="AN22" s="981"/>
      <c r="AO22" s="981"/>
      <c r="AP22" s="981"/>
      <c r="AS22" s="968"/>
      <c r="AT22" s="969"/>
      <c r="AU22" s="969"/>
      <c r="AV22" s="969"/>
      <c r="AW22" s="969"/>
      <c r="AX22" s="969"/>
      <c r="AY22" s="969"/>
      <c r="AZ22" s="969"/>
      <c r="BA22" s="969"/>
      <c r="BB22" s="969"/>
      <c r="BC22" s="969"/>
      <c r="BD22" s="969"/>
      <c r="BE22" s="969"/>
      <c r="BF22" s="969"/>
      <c r="BG22" s="969"/>
      <c r="BH22" s="970"/>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043" t="s">
        <v>2067</v>
      </c>
      <c r="C24" s="1044"/>
      <c r="D24" s="1044"/>
      <c r="E24" s="1044"/>
      <c r="F24" s="1045"/>
      <c r="G24" s="1037" t="s">
        <v>2320</v>
      </c>
      <c r="H24" s="1038"/>
      <c r="I24" s="1038"/>
      <c r="J24" s="1038"/>
      <c r="K24" s="1038"/>
      <c r="L24" s="1038"/>
      <c r="M24" s="1038"/>
      <c r="N24" s="1038"/>
      <c r="O24" s="1038"/>
      <c r="P24" s="1038"/>
      <c r="Q24" s="1038"/>
      <c r="R24" s="1038"/>
      <c r="S24" s="1038"/>
      <c r="T24" s="1039"/>
      <c r="U24" s="112"/>
      <c r="V24" s="113" t="str">
        <f>IFERROR(IF(OR(B9="処遇加算Ⅰ",B9="処遇加算Ⅱ"),"✓",""),"")</f>
        <v/>
      </c>
      <c r="W24" s="1053" t="s">
        <v>2096</v>
      </c>
      <c r="X24" s="1054"/>
      <c r="Y24" s="1054"/>
      <c r="Z24" s="1055"/>
      <c r="AA24" s="1008" t="s">
        <v>12</v>
      </c>
      <c r="AB24" s="1009"/>
      <c r="AC24" s="114"/>
      <c r="AD24" s="1057" t="s">
        <v>14</v>
      </c>
      <c r="AE24" s="1057"/>
      <c r="AF24" s="1057"/>
      <c r="AG24" s="1057"/>
      <c r="AH24" s="1057"/>
      <c r="AI24" s="1008" t="s">
        <v>12</v>
      </c>
      <c r="AJ24" s="1009"/>
      <c r="AK24" s="114"/>
      <c r="AL24" s="1057" t="s">
        <v>14</v>
      </c>
      <c r="AM24" s="1057"/>
      <c r="AN24" s="1057"/>
      <c r="AO24" s="1057"/>
      <c r="AP24" s="1057"/>
      <c r="AS24" s="96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3"/>
      <c r="AU24" s="963"/>
      <c r="AV24" s="963"/>
      <c r="AW24" s="963"/>
      <c r="AX24" s="963"/>
      <c r="AY24" s="963"/>
      <c r="AZ24" s="963"/>
      <c r="BA24" s="963"/>
      <c r="BB24" s="963"/>
      <c r="BC24" s="963"/>
      <c r="BD24" s="963"/>
      <c r="BE24" s="963"/>
      <c r="BF24" s="963"/>
      <c r="BG24" s="963"/>
      <c r="BH24" s="964"/>
    </row>
    <row r="25" spans="2:60" ht="21">
      <c r="B25" s="1058"/>
      <c r="C25" s="1059"/>
      <c r="D25" s="1059"/>
      <c r="E25" s="1059"/>
      <c r="F25" s="1060"/>
      <c r="G25" s="1062"/>
      <c r="H25" s="1063"/>
      <c r="I25" s="1063"/>
      <c r="J25" s="1063"/>
      <c r="K25" s="1063"/>
      <c r="L25" s="1063"/>
      <c r="M25" s="1063"/>
      <c r="N25" s="1063"/>
      <c r="O25" s="1063"/>
      <c r="P25" s="1063"/>
      <c r="Q25" s="1063"/>
      <c r="R25" s="1063"/>
      <c r="S25" s="1063"/>
      <c r="T25" s="1064"/>
      <c r="U25" s="112"/>
      <c r="V25" s="113" t="str">
        <f>IFERROR(IF(B9="処遇加算Ⅲ","✓",""),"")</f>
        <v/>
      </c>
      <c r="W25" s="1053" t="s">
        <v>19</v>
      </c>
      <c r="X25" s="1054"/>
      <c r="Y25" s="1054"/>
      <c r="Z25" s="1055"/>
      <c r="AA25" s="1008"/>
      <c r="AB25" s="1009"/>
      <c r="AC25" s="114"/>
      <c r="AD25" s="982" t="s">
        <v>17</v>
      </c>
      <c r="AE25" s="982"/>
      <c r="AF25" s="982"/>
      <c r="AG25" s="982"/>
      <c r="AH25" s="982"/>
      <c r="AI25" s="1008"/>
      <c r="AJ25" s="1009"/>
      <c r="AK25" s="115"/>
      <c r="AL25" s="982" t="s">
        <v>17</v>
      </c>
      <c r="AM25" s="982"/>
      <c r="AN25" s="982"/>
      <c r="AO25" s="982"/>
      <c r="AP25" s="982"/>
      <c r="AS25" s="965"/>
      <c r="AT25" s="966"/>
      <c r="AU25" s="966"/>
      <c r="AV25" s="966"/>
      <c r="AW25" s="966"/>
      <c r="AX25" s="966"/>
      <c r="AY25" s="966"/>
      <c r="AZ25" s="966"/>
      <c r="BA25" s="966"/>
      <c r="BB25" s="966"/>
      <c r="BC25" s="966"/>
      <c r="BD25" s="966"/>
      <c r="BE25" s="966"/>
      <c r="BF25" s="966"/>
      <c r="BG25" s="966"/>
      <c r="BH25" s="967"/>
    </row>
    <row r="26" spans="2:60" ht="18" customHeight="1" thickBot="1">
      <c r="B26" s="1046"/>
      <c r="C26" s="1047"/>
      <c r="D26" s="1047"/>
      <c r="E26" s="1047"/>
      <c r="F26" s="1048"/>
      <c r="G26" s="1040"/>
      <c r="H26" s="1041"/>
      <c r="I26" s="1041"/>
      <c r="J26" s="1041"/>
      <c r="K26" s="1041"/>
      <c r="L26" s="1041"/>
      <c r="M26" s="1041"/>
      <c r="N26" s="1041"/>
      <c r="O26" s="1041"/>
      <c r="P26" s="1041"/>
      <c r="Q26" s="1041"/>
      <c r="R26" s="1041"/>
      <c r="S26" s="1041"/>
      <c r="T26" s="1042"/>
      <c r="U26" s="89"/>
      <c r="V26" s="113" t="str">
        <f>IFERROR(IF(B9="処遇加算なし","✓",""),"")</f>
        <v/>
      </c>
      <c r="W26" s="1053" t="s">
        <v>2097</v>
      </c>
      <c r="X26" s="1054"/>
      <c r="Y26" s="1054"/>
      <c r="Z26" s="1055"/>
      <c r="AA26" s="1008"/>
      <c r="AB26" s="1009"/>
      <c r="AC26" s="114"/>
      <c r="AD26" s="1057" t="s">
        <v>15</v>
      </c>
      <c r="AE26" s="1057"/>
      <c r="AF26" s="1057"/>
      <c r="AG26" s="1057"/>
      <c r="AH26" s="1057"/>
      <c r="AI26" s="1008"/>
      <c r="AJ26" s="1009"/>
      <c r="AK26" s="115"/>
      <c r="AL26" s="1057" t="s">
        <v>15</v>
      </c>
      <c r="AM26" s="1057"/>
      <c r="AN26" s="1057"/>
      <c r="AO26" s="1057"/>
      <c r="AP26" s="1057"/>
      <c r="AS26" s="968"/>
      <c r="AT26" s="969"/>
      <c r="AU26" s="969"/>
      <c r="AV26" s="969"/>
      <c r="AW26" s="969"/>
      <c r="AX26" s="969"/>
      <c r="AY26" s="969"/>
      <c r="AZ26" s="969"/>
      <c r="BA26" s="969"/>
      <c r="BB26" s="969"/>
      <c r="BC26" s="969"/>
      <c r="BD26" s="969"/>
      <c r="BE26" s="969"/>
      <c r="BF26" s="969"/>
      <c r="BG26" s="969"/>
      <c r="BH26" s="970"/>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043" t="s">
        <v>2068</v>
      </c>
      <c r="C28" s="1044"/>
      <c r="D28" s="1044"/>
      <c r="E28" s="1044"/>
      <c r="F28" s="1045"/>
      <c r="G28" s="1037" t="s">
        <v>2321</v>
      </c>
      <c r="H28" s="1038"/>
      <c r="I28" s="1038"/>
      <c r="J28" s="1038"/>
      <c r="K28" s="1038"/>
      <c r="L28" s="1038"/>
      <c r="M28" s="1038"/>
      <c r="N28" s="1038"/>
      <c r="O28" s="1038"/>
      <c r="P28" s="1038"/>
      <c r="Q28" s="1038"/>
      <c r="R28" s="1038"/>
      <c r="S28" s="1038"/>
      <c r="T28" s="1039"/>
      <c r="U28" s="112"/>
      <c r="V28" s="113" t="str">
        <f>IFERROR(IF(OR(B9="処遇加算Ⅰ",B9="処遇加算Ⅱ"),"✓",""),"")</f>
        <v/>
      </c>
      <c r="W28" s="1053" t="s">
        <v>2096</v>
      </c>
      <c r="X28" s="1054"/>
      <c r="Y28" s="1054"/>
      <c r="Z28" s="1055"/>
      <c r="AA28" s="1008" t="s">
        <v>12</v>
      </c>
      <c r="AB28" s="1009"/>
      <c r="AC28" s="114"/>
      <c r="AD28" s="1057" t="s">
        <v>14</v>
      </c>
      <c r="AE28" s="1057"/>
      <c r="AF28" s="1057"/>
      <c r="AG28" s="1057"/>
      <c r="AH28" s="1057"/>
      <c r="AI28" s="1008" t="s">
        <v>12</v>
      </c>
      <c r="AJ28" s="1009"/>
      <c r="AK28" s="114"/>
      <c r="AL28" s="1057" t="s">
        <v>14</v>
      </c>
      <c r="AM28" s="1057"/>
      <c r="AN28" s="1057"/>
      <c r="AO28" s="1057"/>
      <c r="AP28" s="1057"/>
      <c r="AS28" s="96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3"/>
      <c r="AU28" s="963"/>
      <c r="AV28" s="963"/>
      <c r="AW28" s="963"/>
      <c r="AX28" s="963"/>
      <c r="AY28" s="963"/>
      <c r="AZ28" s="963"/>
      <c r="BA28" s="963"/>
      <c r="BB28" s="963"/>
      <c r="BC28" s="963"/>
      <c r="BD28" s="963"/>
      <c r="BE28" s="963"/>
      <c r="BF28" s="963"/>
      <c r="BG28" s="963"/>
      <c r="BH28" s="964"/>
    </row>
    <row r="29" spans="2:60" ht="21" customHeight="1">
      <c r="B29" s="1058"/>
      <c r="C29" s="1059"/>
      <c r="D29" s="1059"/>
      <c r="E29" s="1059"/>
      <c r="F29" s="1060"/>
      <c r="G29" s="1062"/>
      <c r="H29" s="1063"/>
      <c r="I29" s="1063"/>
      <c r="J29" s="1063"/>
      <c r="K29" s="1063"/>
      <c r="L29" s="1063"/>
      <c r="M29" s="1063"/>
      <c r="N29" s="1063"/>
      <c r="O29" s="1063"/>
      <c r="P29" s="1063"/>
      <c r="Q29" s="1063"/>
      <c r="R29" s="1063"/>
      <c r="S29" s="1063"/>
      <c r="T29" s="1064"/>
      <c r="U29" s="112"/>
      <c r="V29" s="113" t="str">
        <f>IFERROR(IF(B9="処遇加算Ⅲ","✓",""),"")</f>
        <v/>
      </c>
      <c r="W29" s="1053" t="s">
        <v>19</v>
      </c>
      <c r="X29" s="1054"/>
      <c r="Y29" s="1054"/>
      <c r="Z29" s="1055"/>
      <c r="AA29" s="1008"/>
      <c r="AB29" s="1009"/>
      <c r="AC29" s="114"/>
      <c r="AD29" s="982" t="s">
        <v>17</v>
      </c>
      <c r="AE29" s="982"/>
      <c r="AF29" s="982"/>
      <c r="AG29" s="982"/>
      <c r="AH29" s="982"/>
      <c r="AI29" s="1008"/>
      <c r="AJ29" s="1009"/>
      <c r="AK29" s="115"/>
      <c r="AL29" s="982" t="s">
        <v>17</v>
      </c>
      <c r="AM29" s="982"/>
      <c r="AN29" s="982"/>
      <c r="AO29" s="982"/>
      <c r="AP29" s="982"/>
      <c r="AS29" s="965"/>
      <c r="AT29" s="966"/>
      <c r="AU29" s="966"/>
      <c r="AV29" s="966"/>
      <c r="AW29" s="966"/>
      <c r="AX29" s="966"/>
      <c r="AY29" s="966"/>
      <c r="AZ29" s="966"/>
      <c r="BA29" s="966"/>
      <c r="BB29" s="966"/>
      <c r="BC29" s="966"/>
      <c r="BD29" s="966"/>
      <c r="BE29" s="966"/>
      <c r="BF29" s="966"/>
      <c r="BG29" s="966"/>
      <c r="BH29" s="967"/>
    </row>
    <row r="30" spans="2:60" ht="18" customHeight="1" thickBot="1">
      <c r="B30" s="1046"/>
      <c r="C30" s="1047"/>
      <c r="D30" s="1047"/>
      <c r="E30" s="1047"/>
      <c r="F30" s="1048"/>
      <c r="G30" s="1040"/>
      <c r="H30" s="1041"/>
      <c r="I30" s="1041"/>
      <c r="J30" s="1041"/>
      <c r="K30" s="1041"/>
      <c r="L30" s="1041"/>
      <c r="M30" s="1041"/>
      <c r="N30" s="1041"/>
      <c r="O30" s="1041"/>
      <c r="P30" s="1041"/>
      <c r="Q30" s="1041"/>
      <c r="R30" s="1041"/>
      <c r="S30" s="1041"/>
      <c r="T30" s="1042"/>
      <c r="U30" s="89"/>
      <c r="V30" s="113" t="str">
        <f>IFERROR(IF(B9="処遇加算なし","✓",""),"")</f>
        <v/>
      </c>
      <c r="W30" s="1053" t="s">
        <v>2097</v>
      </c>
      <c r="X30" s="1054"/>
      <c r="Y30" s="1054"/>
      <c r="Z30" s="1055"/>
      <c r="AA30" s="1008"/>
      <c r="AB30" s="1009"/>
      <c r="AC30" s="114"/>
      <c r="AD30" s="1057" t="s">
        <v>15</v>
      </c>
      <c r="AE30" s="1057"/>
      <c r="AF30" s="1057"/>
      <c r="AG30" s="1057"/>
      <c r="AH30" s="1057"/>
      <c r="AI30" s="1008"/>
      <c r="AJ30" s="1009"/>
      <c r="AK30" s="115"/>
      <c r="AL30" s="1057" t="s">
        <v>15</v>
      </c>
      <c r="AM30" s="1057"/>
      <c r="AN30" s="1057"/>
      <c r="AO30" s="1057"/>
      <c r="AP30" s="1057"/>
      <c r="AS30" s="968"/>
      <c r="AT30" s="969"/>
      <c r="AU30" s="969"/>
      <c r="AV30" s="969"/>
      <c r="AW30" s="969"/>
      <c r="AX30" s="969"/>
      <c r="AY30" s="969"/>
      <c r="AZ30" s="969"/>
      <c r="BA30" s="969"/>
      <c r="BB30" s="969"/>
      <c r="BC30" s="969"/>
      <c r="BD30" s="969"/>
      <c r="BE30" s="969"/>
      <c r="BF30" s="969"/>
      <c r="BG30" s="969"/>
      <c r="BH30" s="970"/>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061" t="s">
        <v>2069</v>
      </c>
      <c r="C32" s="1061"/>
      <c r="D32" s="1061"/>
      <c r="E32" s="1061"/>
      <c r="F32" s="1061"/>
      <c r="G32" s="1037" t="s">
        <v>2322</v>
      </c>
      <c r="H32" s="1038"/>
      <c r="I32" s="1038"/>
      <c r="J32" s="1038"/>
      <c r="K32" s="1038"/>
      <c r="L32" s="1038"/>
      <c r="M32" s="1038"/>
      <c r="N32" s="1038"/>
      <c r="O32" s="1038"/>
      <c r="P32" s="1038"/>
      <c r="Q32" s="1038"/>
      <c r="R32" s="1038"/>
      <c r="S32" s="1038"/>
      <c r="T32" s="1039"/>
      <c r="U32" s="112"/>
      <c r="V32" s="113" t="str">
        <f>IFERROR(IF(B9="処遇加算Ⅰ","✓",""),"")</f>
        <v/>
      </c>
      <c r="W32" s="989" t="s">
        <v>14</v>
      </c>
      <c r="X32" s="990"/>
      <c r="Y32" s="990"/>
      <c r="Z32" s="991"/>
      <c r="AA32" s="1010" t="s">
        <v>12</v>
      </c>
      <c r="AB32" s="1009"/>
      <c r="AC32" s="114"/>
      <c r="AD32" s="1057" t="s">
        <v>14</v>
      </c>
      <c r="AE32" s="1057"/>
      <c r="AF32" s="1057"/>
      <c r="AG32" s="1057"/>
      <c r="AH32" s="1057"/>
      <c r="AI32" s="1010" t="s">
        <v>12</v>
      </c>
      <c r="AJ32" s="1009"/>
      <c r="AK32" s="114"/>
      <c r="AL32" s="1057" t="s">
        <v>14</v>
      </c>
      <c r="AM32" s="1057"/>
      <c r="AN32" s="1057"/>
      <c r="AO32" s="1057"/>
      <c r="AP32" s="1057"/>
      <c r="AS32" s="96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3"/>
      <c r="AU32" s="963"/>
      <c r="AV32" s="963"/>
      <c r="AW32" s="963"/>
      <c r="AX32" s="963"/>
      <c r="AY32" s="963"/>
      <c r="AZ32" s="963"/>
      <c r="BA32" s="963"/>
      <c r="BB32" s="963"/>
      <c r="BC32" s="963"/>
      <c r="BD32" s="963"/>
      <c r="BE32" s="963"/>
      <c r="BF32" s="963"/>
      <c r="BG32" s="963"/>
      <c r="BH32" s="964"/>
    </row>
    <row r="33" spans="2:82" ht="21" customHeight="1">
      <c r="B33" s="1061"/>
      <c r="C33" s="1061"/>
      <c r="D33" s="1061"/>
      <c r="E33" s="1061"/>
      <c r="F33" s="1061"/>
      <c r="G33" s="1062"/>
      <c r="H33" s="1063"/>
      <c r="I33" s="1063"/>
      <c r="J33" s="1063"/>
      <c r="K33" s="1063"/>
      <c r="L33" s="1063"/>
      <c r="M33" s="1063"/>
      <c r="N33" s="1063"/>
      <c r="O33" s="1063"/>
      <c r="P33" s="1063"/>
      <c r="Q33" s="1063"/>
      <c r="R33" s="1063"/>
      <c r="S33" s="1063"/>
      <c r="T33" s="1064"/>
      <c r="U33" s="112"/>
      <c r="V33" s="113" t="str">
        <f>IFERROR(IF(AND(B9&lt;&gt;"",B9&lt;&gt;"処遇加算Ⅰ"),"✓",""),"")</f>
        <v/>
      </c>
      <c r="W33" s="989" t="s">
        <v>15</v>
      </c>
      <c r="X33" s="990"/>
      <c r="Y33" s="990"/>
      <c r="Z33" s="991"/>
      <c r="AA33" s="1010"/>
      <c r="AB33" s="1009"/>
      <c r="AC33" s="114"/>
      <c r="AD33" s="1137" t="s">
        <v>17</v>
      </c>
      <c r="AE33" s="1137"/>
      <c r="AF33" s="1137"/>
      <c r="AG33" s="1137"/>
      <c r="AH33" s="1137"/>
      <c r="AI33" s="1010"/>
      <c r="AJ33" s="1009"/>
      <c r="AK33" s="121"/>
      <c r="AL33" s="982" t="s">
        <v>17</v>
      </c>
      <c r="AM33" s="982"/>
      <c r="AN33" s="982"/>
      <c r="AO33" s="982"/>
      <c r="AP33" s="982"/>
      <c r="AS33" s="965"/>
      <c r="AT33" s="966"/>
      <c r="AU33" s="966"/>
      <c r="AV33" s="966"/>
      <c r="AW33" s="966"/>
      <c r="AX33" s="966"/>
      <c r="AY33" s="966"/>
      <c r="AZ33" s="966"/>
      <c r="BA33" s="966"/>
      <c r="BB33" s="966"/>
      <c r="BC33" s="966"/>
      <c r="BD33" s="966"/>
      <c r="BE33" s="966"/>
      <c r="BF33" s="966"/>
      <c r="BG33" s="966"/>
      <c r="BH33" s="967"/>
    </row>
    <row r="34" spans="2:82" ht="18.75" customHeight="1" thickBot="1">
      <c r="B34" s="1061"/>
      <c r="C34" s="1061"/>
      <c r="D34" s="1061"/>
      <c r="E34" s="1061"/>
      <c r="F34" s="1061"/>
      <c r="G34" s="1040"/>
      <c r="H34" s="1041"/>
      <c r="I34" s="1041"/>
      <c r="J34" s="1041"/>
      <c r="K34" s="1041"/>
      <c r="L34" s="1041"/>
      <c r="M34" s="1041"/>
      <c r="N34" s="1041"/>
      <c r="O34" s="1041"/>
      <c r="P34" s="1041"/>
      <c r="Q34" s="1041"/>
      <c r="R34" s="1041"/>
      <c r="S34" s="1041"/>
      <c r="T34" s="1042"/>
      <c r="U34" s="89"/>
      <c r="V34" s="118"/>
      <c r="W34" s="93"/>
      <c r="X34" s="93"/>
      <c r="Y34" s="93"/>
      <c r="Z34" s="93"/>
      <c r="AA34" s="1010"/>
      <c r="AB34" s="1009"/>
      <c r="AC34" s="114"/>
      <c r="AD34" s="981" t="s">
        <v>15</v>
      </c>
      <c r="AE34" s="981"/>
      <c r="AF34" s="981"/>
      <c r="AG34" s="981"/>
      <c r="AH34" s="981"/>
      <c r="AI34" s="1010"/>
      <c r="AJ34" s="1009"/>
      <c r="AK34" s="114"/>
      <c r="AL34" s="981" t="s">
        <v>15</v>
      </c>
      <c r="AM34" s="981"/>
      <c r="AN34" s="981"/>
      <c r="AO34" s="981"/>
      <c r="AP34" s="981"/>
      <c r="AS34" s="968"/>
      <c r="AT34" s="969"/>
      <c r="AU34" s="969"/>
      <c r="AV34" s="969"/>
      <c r="AW34" s="969"/>
      <c r="AX34" s="969"/>
      <c r="AY34" s="969"/>
      <c r="AZ34" s="969"/>
      <c r="BA34" s="969"/>
      <c r="BB34" s="969"/>
      <c r="BC34" s="969"/>
      <c r="BD34" s="969"/>
      <c r="BE34" s="969"/>
      <c r="BF34" s="969"/>
      <c r="BG34" s="969"/>
      <c r="BH34" s="970"/>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061" t="s">
        <v>2070</v>
      </c>
      <c r="C36" s="1061"/>
      <c r="D36" s="1061"/>
      <c r="E36" s="1061"/>
      <c r="F36" s="1061"/>
      <c r="G36" s="1126" t="s">
        <v>2323</v>
      </c>
      <c r="H36" s="1127"/>
      <c r="I36" s="1127"/>
      <c r="J36" s="1127"/>
      <c r="K36" s="1127"/>
      <c r="L36" s="1127"/>
      <c r="M36" s="1127"/>
      <c r="N36" s="1127"/>
      <c r="O36" s="1127"/>
      <c r="P36" s="1127"/>
      <c r="Q36" s="1127"/>
      <c r="R36" s="1127"/>
      <c r="S36" s="1127"/>
      <c r="T36" s="1128"/>
      <c r="U36" s="112"/>
      <c r="V36" s="113" t="str">
        <f>IFERROR(IF(OR(G9="特定加算Ⅰ",G9="特定加算Ⅱ"),"✓",""),"")</f>
        <v/>
      </c>
      <c r="W36" s="989" t="s">
        <v>14</v>
      </c>
      <c r="X36" s="990"/>
      <c r="Y36" s="990"/>
      <c r="Z36" s="991"/>
      <c r="AA36" s="1008" t="s">
        <v>12</v>
      </c>
      <c r="AB36" s="1009"/>
      <c r="AC36" s="114"/>
      <c r="AD36" s="981" t="s">
        <v>14</v>
      </c>
      <c r="AE36" s="981"/>
      <c r="AF36" s="981"/>
      <c r="AG36" s="981"/>
      <c r="AH36" s="981"/>
      <c r="AI36" s="1008" t="s">
        <v>12</v>
      </c>
      <c r="AJ36" s="1009"/>
      <c r="AK36" s="114"/>
      <c r="AL36" s="981" t="s">
        <v>14</v>
      </c>
      <c r="AM36" s="981"/>
      <c r="AN36" s="981"/>
      <c r="AO36" s="981"/>
      <c r="AP36" s="981"/>
      <c r="AS36" s="96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3"/>
      <c r="AU36" s="963"/>
      <c r="AV36" s="963"/>
      <c r="AW36" s="963"/>
      <c r="AX36" s="963"/>
      <c r="AY36" s="963"/>
      <c r="AZ36" s="963"/>
      <c r="BA36" s="963"/>
      <c r="BB36" s="963"/>
      <c r="BC36" s="963"/>
      <c r="BD36" s="963"/>
      <c r="BE36" s="963"/>
      <c r="BF36" s="963"/>
      <c r="BG36" s="963"/>
      <c r="BH36" s="964"/>
    </row>
    <row r="37" spans="2:82" ht="21" customHeight="1">
      <c r="B37" s="1061"/>
      <c r="C37" s="1061"/>
      <c r="D37" s="1061"/>
      <c r="E37" s="1061"/>
      <c r="F37" s="1061"/>
      <c r="G37" s="1129"/>
      <c r="H37" s="1130"/>
      <c r="I37" s="1130"/>
      <c r="J37" s="1130"/>
      <c r="K37" s="1130"/>
      <c r="L37" s="1130"/>
      <c r="M37" s="1130"/>
      <c r="N37" s="1130"/>
      <c r="O37" s="1130"/>
      <c r="P37" s="1130"/>
      <c r="Q37" s="1130"/>
      <c r="R37" s="1130"/>
      <c r="S37" s="1130"/>
      <c r="T37" s="1131"/>
      <c r="U37" s="112"/>
      <c r="V37" s="113" t="str">
        <f>IFERROR(IF(G9="特定加算なし","✓",""),"")</f>
        <v/>
      </c>
      <c r="W37" s="989" t="s">
        <v>15</v>
      </c>
      <c r="X37" s="990"/>
      <c r="Y37" s="990"/>
      <c r="Z37" s="991"/>
      <c r="AA37" s="1008"/>
      <c r="AB37" s="1009"/>
      <c r="AC37" s="1138" t="s">
        <v>2175</v>
      </c>
      <c r="AD37" s="1139"/>
      <c r="AE37" s="1139"/>
      <c r="AF37" s="1139"/>
      <c r="AG37" s="1140"/>
      <c r="AH37" s="1141"/>
      <c r="AI37" s="1008"/>
      <c r="AJ37" s="1009"/>
      <c r="AK37" s="1138" t="s">
        <v>2175</v>
      </c>
      <c r="AL37" s="1139"/>
      <c r="AM37" s="1139"/>
      <c r="AN37" s="1139"/>
      <c r="AO37" s="1140"/>
      <c r="AP37" s="1141"/>
      <c r="AS37" s="965"/>
      <c r="AT37" s="966"/>
      <c r="AU37" s="966"/>
      <c r="AV37" s="966"/>
      <c r="AW37" s="966"/>
      <c r="AX37" s="966"/>
      <c r="AY37" s="966"/>
      <c r="AZ37" s="966"/>
      <c r="BA37" s="966"/>
      <c r="BB37" s="966"/>
      <c r="BC37" s="966"/>
      <c r="BD37" s="966"/>
      <c r="BE37" s="966"/>
      <c r="BF37" s="966"/>
      <c r="BG37" s="966"/>
      <c r="BH37" s="967"/>
    </row>
    <row r="38" spans="2:82" ht="17.100000000000001" customHeight="1" thickBot="1">
      <c r="B38" s="1061"/>
      <c r="C38" s="1061"/>
      <c r="D38" s="1061"/>
      <c r="E38" s="1061"/>
      <c r="F38" s="1061"/>
      <c r="G38" s="1132"/>
      <c r="H38" s="1133"/>
      <c r="I38" s="1133"/>
      <c r="J38" s="1133"/>
      <c r="K38" s="1133"/>
      <c r="L38" s="1133"/>
      <c r="M38" s="1133"/>
      <c r="N38" s="1133"/>
      <c r="O38" s="1133"/>
      <c r="P38" s="1133"/>
      <c r="Q38" s="1133"/>
      <c r="R38" s="1133"/>
      <c r="S38" s="1133"/>
      <c r="T38" s="1134"/>
      <c r="U38" s="112"/>
      <c r="Z38" s="124"/>
      <c r="AA38" s="1010"/>
      <c r="AB38" s="1009"/>
      <c r="AC38" s="114"/>
      <c r="AD38" s="981" t="s">
        <v>15</v>
      </c>
      <c r="AE38" s="981"/>
      <c r="AF38" s="981"/>
      <c r="AG38" s="981"/>
      <c r="AH38" s="981"/>
      <c r="AI38" s="1008"/>
      <c r="AJ38" s="1009"/>
      <c r="AK38" s="114"/>
      <c r="AL38" s="981" t="s">
        <v>15</v>
      </c>
      <c r="AM38" s="981"/>
      <c r="AN38" s="981"/>
      <c r="AO38" s="981"/>
      <c r="AP38" s="981"/>
      <c r="AS38" s="968"/>
      <c r="AT38" s="969"/>
      <c r="AU38" s="969"/>
      <c r="AV38" s="969"/>
      <c r="AW38" s="969"/>
      <c r="AX38" s="969"/>
      <c r="AY38" s="969"/>
      <c r="AZ38" s="969"/>
      <c r="BA38" s="969"/>
      <c r="BB38" s="969"/>
      <c r="BC38" s="969"/>
      <c r="BD38" s="969"/>
      <c r="BE38" s="969"/>
      <c r="BF38" s="969"/>
      <c r="BG38" s="969"/>
      <c r="BH38" s="970"/>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061" t="s">
        <v>2071</v>
      </c>
      <c r="C40" s="1061"/>
      <c r="D40" s="1061"/>
      <c r="E40" s="1061"/>
      <c r="F40" s="1061"/>
      <c r="G40" s="1037" t="str">
        <f>IFERROR(VLOOKUP(Y5,【参考】数式用!AQ5:AR37,2,0),"")</f>
        <v/>
      </c>
      <c r="H40" s="1038"/>
      <c r="I40" s="1038"/>
      <c r="J40" s="1038"/>
      <c r="K40" s="1038"/>
      <c r="L40" s="1038"/>
      <c r="M40" s="1038"/>
      <c r="N40" s="1038"/>
      <c r="O40" s="1038"/>
      <c r="P40" s="1038"/>
      <c r="Q40" s="1038"/>
      <c r="R40" s="1038"/>
      <c r="S40" s="1038"/>
      <c r="T40" s="1039"/>
      <c r="U40" s="89"/>
      <c r="V40" s="113" t="str">
        <f>IFERROR(IF(G9="特定加算Ⅰ","✓",""),"")</f>
        <v/>
      </c>
      <c r="W40" s="989" t="s">
        <v>14</v>
      </c>
      <c r="X40" s="990"/>
      <c r="Y40" s="990"/>
      <c r="Z40" s="991"/>
      <c r="AA40" s="1008" t="s">
        <v>12</v>
      </c>
      <c r="AB40" s="1009"/>
      <c r="AC40" s="114"/>
      <c r="AD40" s="981" t="s">
        <v>14</v>
      </c>
      <c r="AE40" s="981"/>
      <c r="AF40" s="981"/>
      <c r="AG40" s="981"/>
      <c r="AH40" s="981"/>
      <c r="AI40" s="1008" t="s">
        <v>12</v>
      </c>
      <c r="AJ40" s="1009"/>
      <c r="AK40" s="114"/>
      <c r="AL40" s="981" t="s">
        <v>14</v>
      </c>
      <c r="AM40" s="981"/>
      <c r="AN40" s="981"/>
      <c r="AO40" s="981"/>
      <c r="AP40" s="981"/>
      <c r="AS40" s="96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3"/>
      <c r="AU40" s="963"/>
      <c r="AV40" s="963"/>
      <c r="AW40" s="963"/>
      <c r="AX40" s="963"/>
      <c r="AY40" s="963"/>
      <c r="AZ40" s="963"/>
      <c r="BA40" s="963"/>
      <c r="BB40" s="963"/>
      <c r="BC40" s="963"/>
      <c r="BD40" s="963"/>
      <c r="BE40" s="963"/>
      <c r="BF40" s="963"/>
      <c r="BG40" s="963"/>
      <c r="BH40" s="964"/>
    </row>
    <row r="41" spans="2:82" ht="22.5" customHeight="1">
      <c r="B41" s="1061"/>
      <c r="C41" s="1061"/>
      <c r="D41" s="1061"/>
      <c r="E41" s="1061"/>
      <c r="F41" s="1061"/>
      <c r="G41" s="1062"/>
      <c r="H41" s="1063"/>
      <c r="I41" s="1063"/>
      <c r="J41" s="1063"/>
      <c r="K41" s="1063"/>
      <c r="L41" s="1063"/>
      <c r="M41" s="1063"/>
      <c r="N41" s="1063"/>
      <c r="O41" s="1063"/>
      <c r="P41" s="1063"/>
      <c r="Q41" s="1063"/>
      <c r="R41" s="1063"/>
      <c r="S41" s="1063"/>
      <c r="T41" s="1064"/>
      <c r="U41" s="89"/>
      <c r="V41" s="113" t="str">
        <f>IFERROR(IF(OR(G9="特定加算Ⅱ",G9="特定加算なし"),"✓",""),"")</f>
        <v/>
      </c>
      <c r="W41" s="989" t="s">
        <v>15</v>
      </c>
      <c r="X41" s="990"/>
      <c r="Y41" s="990"/>
      <c r="Z41" s="991"/>
      <c r="AA41" s="1008"/>
      <c r="AB41" s="1009"/>
      <c r="AC41" s="125" t="s">
        <v>82</v>
      </c>
      <c r="AD41" s="1033"/>
      <c r="AE41" s="1034"/>
      <c r="AF41" s="1034"/>
      <c r="AG41" s="1034"/>
      <c r="AH41" s="1035"/>
      <c r="AI41" s="1008"/>
      <c r="AJ41" s="1009"/>
      <c r="AK41" s="125" t="s">
        <v>82</v>
      </c>
      <c r="AL41" s="1033"/>
      <c r="AM41" s="1034"/>
      <c r="AN41" s="1034"/>
      <c r="AO41" s="1034"/>
      <c r="AP41" s="1035"/>
      <c r="AS41" s="965"/>
      <c r="AT41" s="966"/>
      <c r="AU41" s="966"/>
      <c r="AV41" s="966"/>
      <c r="AW41" s="966"/>
      <c r="AX41" s="966"/>
      <c r="AY41" s="966"/>
      <c r="AZ41" s="966"/>
      <c r="BA41" s="966"/>
      <c r="BB41" s="966"/>
      <c r="BC41" s="966"/>
      <c r="BD41" s="966"/>
      <c r="BE41" s="966"/>
      <c r="BF41" s="966"/>
      <c r="BG41" s="966"/>
      <c r="BH41" s="967"/>
    </row>
    <row r="42" spans="2:82" ht="17.100000000000001" customHeight="1" thickBot="1">
      <c r="B42" s="1061"/>
      <c r="C42" s="1061"/>
      <c r="D42" s="1061"/>
      <c r="E42" s="1061"/>
      <c r="F42" s="1061"/>
      <c r="G42" s="1040"/>
      <c r="H42" s="1041"/>
      <c r="I42" s="1041"/>
      <c r="J42" s="1041"/>
      <c r="K42" s="1041"/>
      <c r="L42" s="1041"/>
      <c r="M42" s="1041"/>
      <c r="N42" s="1041"/>
      <c r="O42" s="1041"/>
      <c r="P42" s="1041"/>
      <c r="Q42" s="1041"/>
      <c r="R42" s="1041"/>
      <c r="S42" s="1041"/>
      <c r="T42" s="1042"/>
      <c r="U42" s="89"/>
      <c r="V42" s="82"/>
      <c r="W42" s="126"/>
      <c r="X42" s="126"/>
      <c r="Y42" s="126"/>
      <c r="Z42" s="126"/>
      <c r="AA42" s="104"/>
      <c r="AB42" s="104"/>
      <c r="AC42" s="127"/>
      <c r="AD42" s="981" t="s">
        <v>15</v>
      </c>
      <c r="AE42" s="981"/>
      <c r="AF42" s="981"/>
      <c r="AG42" s="981"/>
      <c r="AH42" s="981"/>
      <c r="AI42" s="104"/>
      <c r="AJ42" s="104"/>
      <c r="AK42" s="127"/>
      <c r="AL42" s="981" t="s">
        <v>15</v>
      </c>
      <c r="AM42" s="981"/>
      <c r="AN42" s="981"/>
      <c r="AO42" s="981"/>
      <c r="AP42" s="981"/>
      <c r="AS42" s="968"/>
      <c r="AT42" s="969"/>
      <c r="AU42" s="969"/>
      <c r="AV42" s="969"/>
      <c r="AW42" s="969"/>
      <c r="AX42" s="969"/>
      <c r="AY42" s="969"/>
      <c r="AZ42" s="969"/>
      <c r="BA42" s="969"/>
      <c r="BB42" s="969"/>
      <c r="BC42" s="969"/>
      <c r="BD42" s="969"/>
      <c r="BE42" s="969"/>
      <c r="BF42" s="969"/>
      <c r="BG42" s="969"/>
      <c r="BH42" s="970"/>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061" t="s">
        <v>2072</v>
      </c>
      <c r="C44" s="1061"/>
      <c r="D44" s="1061"/>
      <c r="E44" s="1061"/>
      <c r="F44" s="1061"/>
      <c r="G44" s="1037" t="s">
        <v>2356</v>
      </c>
      <c r="H44" s="1038"/>
      <c r="I44" s="1038"/>
      <c r="J44" s="1038"/>
      <c r="K44" s="1038"/>
      <c r="L44" s="1038"/>
      <c r="M44" s="1038"/>
      <c r="N44" s="1038"/>
      <c r="O44" s="1038"/>
      <c r="P44" s="1038"/>
      <c r="Q44" s="1038"/>
      <c r="R44" s="1038"/>
      <c r="S44" s="1038"/>
      <c r="T44" s="1039"/>
      <c r="U44" s="112"/>
      <c r="V44" s="113" t="str">
        <f>IFERROR(IF(OR(G9="特定加算Ⅰ",G9="特定加算Ⅱ"),"✓",""),"")</f>
        <v/>
      </c>
      <c r="W44" s="989" t="s">
        <v>14</v>
      </c>
      <c r="X44" s="990"/>
      <c r="Y44" s="990"/>
      <c r="Z44" s="991"/>
      <c r="AA44" s="1008" t="s">
        <v>12</v>
      </c>
      <c r="AB44" s="1009"/>
      <c r="AC44" s="114"/>
      <c r="AD44" s="981" t="s">
        <v>14</v>
      </c>
      <c r="AE44" s="981"/>
      <c r="AF44" s="981"/>
      <c r="AG44" s="981"/>
      <c r="AH44" s="981"/>
      <c r="AI44" s="1008" t="s">
        <v>12</v>
      </c>
      <c r="AJ44" s="1009"/>
      <c r="AK44" s="114"/>
      <c r="AL44" s="981" t="s">
        <v>14</v>
      </c>
      <c r="AM44" s="981"/>
      <c r="AN44" s="981"/>
      <c r="AO44" s="981"/>
      <c r="AP44" s="981"/>
      <c r="AS44" s="962" t="str">
        <f>IFERROR(IF(AS63="○","！R5年度に満たしていた要件を満たさない計画になっている。",IF(OR(AH63=2,AP63=2),VLOOKUP(AS1,【参考】数式用2!E6:S23,15,FALSE),"")),"")</f>
        <v/>
      </c>
      <c r="AT44" s="963"/>
      <c r="AU44" s="963"/>
      <c r="AV44" s="963"/>
      <c r="AW44" s="963"/>
      <c r="AX44" s="963"/>
      <c r="AY44" s="963"/>
      <c r="AZ44" s="963"/>
      <c r="BA44" s="963"/>
      <c r="BB44" s="963"/>
      <c r="BC44" s="963"/>
      <c r="BD44" s="963"/>
      <c r="BE44" s="963"/>
      <c r="BF44" s="963"/>
      <c r="BG44" s="963"/>
      <c r="BH44" s="964"/>
    </row>
    <row r="45" spans="2:82" ht="17.100000000000001" customHeight="1" thickBot="1">
      <c r="B45" s="1061"/>
      <c r="C45" s="1061"/>
      <c r="D45" s="1061"/>
      <c r="E45" s="1061"/>
      <c r="F45" s="1061"/>
      <c r="G45" s="1040"/>
      <c r="H45" s="1041"/>
      <c r="I45" s="1041"/>
      <c r="J45" s="1041"/>
      <c r="K45" s="1041"/>
      <c r="L45" s="1041"/>
      <c r="M45" s="1041"/>
      <c r="N45" s="1041"/>
      <c r="O45" s="1041"/>
      <c r="P45" s="1041"/>
      <c r="Q45" s="1041"/>
      <c r="R45" s="1041"/>
      <c r="S45" s="1041"/>
      <c r="T45" s="1042"/>
      <c r="U45" s="112"/>
      <c r="V45" s="113" t="str">
        <f>IFERROR(IF(G9="特定加算なし","✓",""),"")</f>
        <v/>
      </c>
      <c r="W45" s="989" t="s">
        <v>15</v>
      </c>
      <c r="X45" s="990"/>
      <c r="Y45" s="990"/>
      <c r="Z45" s="991"/>
      <c r="AA45" s="1008"/>
      <c r="AB45" s="1009"/>
      <c r="AC45" s="114"/>
      <c r="AD45" s="981" t="s">
        <v>15</v>
      </c>
      <c r="AE45" s="981"/>
      <c r="AF45" s="981"/>
      <c r="AG45" s="981"/>
      <c r="AH45" s="981"/>
      <c r="AI45" s="1008"/>
      <c r="AJ45" s="1009"/>
      <c r="AK45" s="114"/>
      <c r="AL45" s="981" t="s">
        <v>15</v>
      </c>
      <c r="AM45" s="981"/>
      <c r="AN45" s="981"/>
      <c r="AO45" s="981"/>
      <c r="AP45" s="981"/>
      <c r="AS45" s="968"/>
      <c r="AT45" s="969"/>
      <c r="AU45" s="969"/>
      <c r="AV45" s="969"/>
      <c r="AW45" s="969"/>
      <c r="AX45" s="969"/>
      <c r="AY45" s="969"/>
      <c r="AZ45" s="969"/>
      <c r="BA45" s="969"/>
      <c r="BB45" s="969"/>
      <c r="BC45" s="969"/>
      <c r="BD45" s="969"/>
      <c r="BE45" s="969"/>
      <c r="BF45" s="969"/>
      <c r="BG45" s="969"/>
      <c r="BH45" s="970"/>
      <c r="BO45" s="129"/>
    </row>
    <row r="46" spans="2:82" ht="6.75" customHeight="1">
      <c r="AJ46" s="130"/>
      <c r="AK46" s="130"/>
      <c r="AL46" s="130"/>
      <c r="AM46" s="130"/>
      <c r="AN46" s="130"/>
      <c r="AO46" s="130"/>
      <c r="AP46" s="130"/>
    </row>
    <row r="47" spans="2:82" ht="21" customHeight="1">
      <c r="B47" s="1019" t="s">
        <v>2136</v>
      </c>
      <c r="C47" s="1019"/>
      <c r="D47" s="1019"/>
      <c r="E47" s="1019"/>
      <c r="F47" s="1019"/>
      <c r="G47" s="1019"/>
      <c r="H47" s="1019"/>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1019"/>
      <c r="AE47" s="1019"/>
      <c r="AF47" s="1019"/>
      <c r="AG47" s="1019"/>
      <c r="AH47" s="1019"/>
      <c r="AS47" s="131" t="s">
        <v>2105</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 customHeight="1" thickBot="1">
      <c r="B48" s="1077"/>
      <c r="C48" s="1078"/>
      <c r="D48" s="1078"/>
      <c r="E48" s="1078"/>
      <c r="F48" s="1079"/>
      <c r="G48" s="1015" t="str">
        <f>IF(F15=4,"R6.4～R6.5",IF(F15=5,"R6.5",""))</f>
        <v>R6.4～R6.5</v>
      </c>
      <c r="H48" s="1016"/>
      <c r="I48" s="1016"/>
      <c r="J48" s="1016"/>
      <c r="K48" s="1016"/>
      <c r="L48" s="1016"/>
      <c r="M48" s="1016"/>
      <c r="N48" s="1016"/>
      <c r="O48" s="1016"/>
      <c r="P48" s="1016"/>
      <c r="Q48" s="1016"/>
      <c r="R48" s="1016"/>
      <c r="S48" s="1016"/>
      <c r="T48" s="1016"/>
      <c r="U48" s="1016"/>
      <c r="V48" s="1016"/>
      <c r="W48" s="1016"/>
      <c r="X48" s="1016"/>
      <c r="Y48" s="1016"/>
      <c r="Z48" s="1017"/>
      <c r="AA48" s="1008" t="s">
        <v>12</v>
      </c>
      <c r="AB48" s="1009"/>
      <c r="AC48" s="1011" t="str">
        <f>IF(OR(F15=4,F15=5),"R6.6","R"&amp;D15&amp;"."&amp;F15)&amp;"～R"&amp;K15&amp;"."&amp;M15</f>
        <v>R6.6～R7.3</v>
      </c>
      <c r="AD48" s="1011"/>
      <c r="AE48" s="1011"/>
      <c r="AF48" s="1011"/>
      <c r="AG48" s="1011"/>
      <c r="AH48" s="1011"/>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IFERROR(IF(OR(L9="ベア加算",AP57=1),"ベア加算",IF(AP57=2,"ベア加算なし","")),"")</f>
        <v/>
      </c>
      <c r="BB48" s="985"/>
      <c r="BC48" s="985"/>
      <c r="BD48" s="985"/>
      <c r="BE48" s="1136" t="str">
        <f>AS48&amp;AW48&amp;BA48</f>
        <v>特定加算なし</v>
      </c>
      <c r="BF48" s="1136"/>
      <c r="BG48" s="1136"/>
      <c r="BH48" s="1136"/>
      <c r="BI48" s="1136"/>
      <c r="BJ48" s="1136"/>
      <c r="BK48" s="1136"/>
      <c r="BL48" s="1136"/>
      <c r="BM48" s="1136"/>
      <c r="BN48" s="1136"/>
      <c r="BO48" s="1136"/>
      <c r="BP48" s="1136"/>
      <c r="BQ48" s="132"/>
      <c r="BR48" s="132"/>
      <c r="BS48" s="132"/>
      <c r="BT48" s="132"/>
      <c r="BU48" s="132"/>
      <c r="BV48" s="132"/>
      <c r="BW48" s="132"/>
      <c r="BX48" s="132"/>
      <c r="BY48" s="132"/>
      <c r="BZ48" s="132"/>
      <c r="CD48" s="133"/>
    </row>
    <row r="49" spans="2:86" ht="18" customHeight="1">
      <c r="B49" s="1030" t="s">
        <v>2015</v>
      </c>
      <c r="C49" s="1031"/>
      <c r="D49" s="1031"/>
      <c r="E49" s="1031"/>
      <c r="F49" s="1032"/>
      <c r="G49" s="1012" t="str">
        <f>IFERROR(IF(AND(OR(AH58=1,AH58=2),OR(AH59=1,AH59=2),OR(AH60=1,AH60=2)),"処遇加算Ⅰ",IF(AND(OR(AH58=1,AH58=2),OR(AH59=1,AH59=2),OR(AH60=0,AH60=3)),"処遇加算Ⅱ",IF(OR(OR(AH58=1,AH58=2),OR(AH59=1,AH59=2)),"処遇加算Ⅲ",""))),"")</f>
        <v/>
      </c>
      <c r="H49" s="1013"/>
      <c r="I49" s="1013"/>
      <c r="J49" s="1013"/>
      <c r="K49" s="1014"/>
      <c r="L49" s="1027" t="str">
        <f>IFERROR(IF(G9="","",IF(AND(OR(AH61=1,AH61=2),AH62=1,AH63=1),"特定加算Ⅰ",IF(AND(OR(AH61=1,AH61=2),AH62=2,AH63=1),"特定加算Ⅱ",IF(OR(AH61=3,AH62=2,AH63=2),"特定加算なし","")))),"")</f>
        <v/>
      </c>
      <c r="M49" s="1028"/>
      <c r="N49" s="1028"/>
      <c r="O49" s="1028"/>
      <c r="P49" s="1029"/>
      <c r="Q49" s="1049" t="str">
        <f>IFERROR(IF(OR(L9="ベア加算",AND(L9="ベア加算なし",AH57=1)),"ベア加算",IF(AH57=2,"ベア加算なし","")),"")</f>
        <v/>
      </c>
      <c r="R49" s="1013"/>
      <c r="S49" s="1013"/>
      <c r="T49" s="1013"/>
      <c r="U49" s="1050"/>
      <c r="V49" s="1051" t="s">
        <v>10</v>
      </c>
      <c r="W49" s="1052"/>
      <c r="X49" s="1052"/>
      <c r="Y49" s="1052"/>
      <c r="Z49" s="1052"/>
      <c r="AA49" s="1010"/>
      <c r="AB49" s="1010"/>
      <c r="AC49" s="992" t="str">
        <f>IFERROR(VLOOKUP(BE48,【参考】数式用2!E6:F23,2,FALSE),"")</f>
        <v/>
      </c>
      <c r="AD49" s="993"/>
      <c r="AE49" s="993"/>
      <c r="AF49" s="993"/>
      <c r="AG49" s="993"/>
      <c r="AH49" s="994"/>
      <c r="AS49" s="131" t="s">
        <v>2045</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2049</v>
      </c>
      <c r="BO49" s="132"/>
      <c r="BP49" s="132"/>
      <c r="BQ49" s="132"/>
      <c r="BR49" s="132"/>
      <c r="BS49" s="132"/>
      <c r="BT49" s="132"/>
      <c r="BV49" s="131" t="s">
        <v>2052</v>
      </c>
      <c r="BW49" s="132"/>
      <c r="BX49" s="132"/>
      <c r="BY49" s="132"/>
      <c r="BZ49" s="132"/>
      <c r="CA49" s="132"/>
      <c r="CD49" s="133"/>
    </row>
    <row r="50" spans="2:86" ht="18" customHeight="1" thickBot="1">
      <c r="B50" s="1030" t="s">
        <v>2016</v>
      </c>
      <c r="C50" s="1031"/>
      <c r="D50" s="1031"/>
      <c r="E50" s="1031"/>
      <c r="F50" s="1032"/>
      <c r="G50" s="995" t="str">
        <f>IFERROR(VLOOKUP(Y5,【参考】数式用!$A$5:$J$37,MATCH(G49,【参考】数式用!$B$4:$J$4,0)+1,0),"")</f>
        <v/>
      </c>
      <c r="H50" s="996"/>
      <c r="I50" s="996"/>
      <c r="J50" s="996"/>
      <c r="K50" s="997"/>
      <c r="L50" s="998" t="str">
        <f>IFERROR(VLOOKUP(Y5,【参考】数式用!$A$5:$J$37,MATCH(L49,【参考】数式用!$B$4:$J$4,0)+1,0),"")</f>
        <v/>
      </c>
      <c r="M50" s="999"/>
      <c r="N50" s="999"/>
      <c r="O50" s="999"/>
      <c r="P50" s="1000"/>
      <c r="Q50" s="1001" t="str">
        <f>IFERROR(VLOOKUP(Y5,【参考】数式用!$A$5:$J$37,MATCH(Q49,【参考】数式用!$B$4:$J$4,0)+1,0),"")</f>
        <v/>
      </c>
      <c r="R50" s="996"/>
      <c r="S50" s="996"/>
      <c r="T50" s="996"/>
      <c r="U50" s="1002"/>
      <c r="V50" s="1003">
        <f>SUM(G50,L50,Q50)</f>
        <v>0</v>
      </c>
      <c r="W50" s="1004"/>
      <c r="X50" s="1004"/>
      <c r="Y50" s="1004"/>
      <c r="Z50" s="1004"/>
      <c r="AA50" s="1010"/>
      <c r="AB50" s="1010"/>
      <c r="AC50" s="1005" t="str">
        <f>IFERROR(VLOOKUP(Y5,【参考】数式用!$A$5:$AB$37,MATCH(AC49,【参考】数式用!$B$4:$AB$4,0)+1,FALSE),"")</f>
        <v/>
      </c>
      <c r="AD50" s="1006"/>
      <c r="AE50" s="1006"/>
      <c r="AF50" s="1006"/>
      <c r="AG50" s="1006"/>
      <c r="AH50" s="1007"/>
      <c r="AS50" s="984" t="s">
        <v>2046</v>
      </c>
      <c r="AT50" s="984"/>
      <c r="AU50" s="984"/>
      <c r="AV50" s="984"/>
      <c r="AW50" s="984" t="s">
        <v>2047</v>
      </c>
      <c r="AX50" s="984"/>
      <c r="AY50" s="984"/>
      <c r="AZ50" s="984"/>
      <c r="BA50" s="984" t="s">
        <v>13</v>
      </c>
      <c r="BB50" s="984"/>
      <c r="BC50" s="984"/>
      <c r="BD50" s="984"/>
      <c r="BE50" s="984" t="s">
        <v>2048</v>
      </c>
      <c r="BF50" s="984"/>
      <c r="BG50" s="984"/>
      <c r="BH50" s="984"/>
      <c r="BI50" s="984" t="s">
        <v>2051</v>
      </c>
      <c r="BJ50" s="984"/>
      <c r="BK50" s="984"/>
      <c r="BL50" s="984"/>
      <c r="BM50" s="132"/>
      <c r="BN50" s="984" t="s">
        <v>2050</v>
      </c>
      <c r="BO50" s="984"/>
      <c r="BP50" s="984"/>
      <c r="BQ50" s="984"/>
      <c r="BR50" s="984"/>
      <c r="BS50" s="984"/>
      <c r="BT50" s="132"/>
      <c r="BV50" s="973" t="s">
        <v>2053</v>
      </c>
      <c r="BW50" s="974"/>
      <c r="BX50" s="974"/>
      <c r="BY50" s="974"/>
      <c r="BZ50" s="974"/>
      <c r="CA50" s="975"/>
      <c r="CD50" s="133"/>
    </row>
    <row r="51" spans="2:86" ht="17.25" customHeight="1">
      <c r="B51" s="986" t="s">
        <v>2120</v>
      </c>
      <c r="C51" s="987"/>
      <c r="D51" s="987"/>
      <c r="E51" s="987"/>
      <c r="F51" s="988"/>
      <c r="G51" s="1018" t="str">
        <f>IFERROR(ROUNDDOWN(ROUND(AM5*G50,0),0)*H53,"")</f>
        <v/>
      </c>
      <c r="H51" s="1018"/>
      <c r="I51" s="1018"/>
      <c r="J51" s="1018"/>
      <c r="K51" s="52" t="s">
        <v>2116</v>
      </c>
      <c r="L51" s="1124" t="str">
        <f>IFERROR(ROUNDDOWN(ROUND(AM5*L50,0),0)*H53,"")</f>
        <v/>
      </c>
      <c r="M51" s="1125"/>
      <c r="N51" s="1125"/>
      <c r="O51" s="1125"/>
      <c r="P51" s="52" t="s">
        <v>2116</v>
      </c>
      <c r="Q51" s="1024" t="str">
        <f>IFERROR(ROUNDDOWN(ROUND(AM5*Q50,0),0)*H53,"")</f>
        <v/>
      </c>
      <c r="R51" s="1018"/>
      <c r="S51" s="1018"/>
      <c r="T51" s="1018"/>
      <c r="U51" s="53" t="s">
        <v>2116</v>
      </c>
      <c r="V51" s="1025">
        <f>IFERROR(SUM(G51,L51,Q51),"")</f>
        <v>0</v>
      </c>
      <c r="W51" s="1026"/>
      <c r="X51" s="1026"/>
      <c r="Y51" s="1026"/>
      <c r="Z51" s="54" t="s">
        <v>2116</v>
      </c>
      <c r="AB51" s="55"/>
      <c r="AC51" s="1024" t="str">
        <f>IFERROR(ROUNDDOWN(ROUND(AM5*AC50,0),0)*AD53,"")</f>
        <v/>
      </c>
      <c r="AD51" s="1018"/>
      <c r="AE51" s="1018"/>
      <c r="AF51" s="1018"/>
      <c r="AG51" s="1018"/>
      <c r="AH51" s="53" t="s">
        <v>2116</v>
      </c>
      <c r="AS51" s="983" t="str">
        <f>IFERROR(ROUNDDOWN(ROUND(AM5*(G50-B10),0),0)*H53,"")</f>
        <v/>
      </c>
      <c r="AT51" s="983"/>
      <c r="AU51" s="983"/>
      <c r="AV51" s="983"/>
      <c r="AW51" s="983" t="str">
        <f>IFERROR(ROUNDDOWN(ROUND(AM5*(L50-G10),0),0)*H53,"")</f>
        <v/>
      </c>
      <c r="AX51" s="983"/>
      <c r="AY51" s="983"/>
      <c r="AZ51" s="983"/>
      <c r="BA51" s="983" t="str">
        <f>IFERROR(ROUNDDOWN(ROUND(AM5*(Q50-L10),0),0)*H53,"")</f>
        <v/>
      </c>
      <c r="BB51" s="983"/>
      <c r="BC51" s="983"/>
      <c r="BD51" s="983"/>
      <c r="BE51" s="983" t="str">
        <f>IFERROR(ROUNDDOWN(ROUND(AM5*(AC50-Q10),0),0)*AD53,"")</f>
        <v/>
      </c>
      <c r="BF51" s="983"/>
      <c r="BG51" s="983"/>
      <c r="BH51" s="983"/>
      <c r="BI51" s="983">
        <f>SUM(AS51:BH51)</f>
        <v>0</v>
      </c>
      <c r="BJ51" s="983"/>
      <c r="BK51" s="983"/>
      <c r="BL51" s="983"/>
      <c r="BM51" s="132"/>
      <c r="BN51" s="983" t="str">
        <f>IFERROR(ROUNDDOWN(ROUNDDOWN(ROUND(AM5*(VLOOKUP(Y5,【参考】数式用!$A$5:$AB$37,14,FALSE)),0),0)*AD53*0.5,0),"")</f>
        <v/>
      </c>
      <c r="BO51" s="983"/>
      <c r="BP51" s="983"/>
      <c r="BQ51" s="983"/>
      <c r="BR51" s="983"/>
      <c r="BS51" s="983"/>
      <c r="BT51" s="132"/>
      <c r="BV51" s="976">
        <f>IF(AND(Q49="ベア加算なし",BA48="ベア加算"),ROUNDDOWN(ROUND(AM5*VLOOKUP(Y5,【参考】数式用!$A$5:$AB$37,9,FALSE),0),0)*AD53,0)</f>
        <v>0</v>
      </c>
      <c r="BW51" s="977"/>
      <c r="BX51" s="977"/>
      <c r="BY51" s="977"/>
      <c r="BZ51" s="977"/>
      <c r="CA51" s="978"/>
      <c r="CD51" s="133"/>
    </row>
    <row r="52" spans="2:86" ht="13.5" customHeight="1">
      <c r="B52" s="986"/>
      <c r="C52" s="987"/>
      <c r="D52" s="987"/>
      <c r="E52" s="987"/>
      <c r="F52" s="988"/>
      <c r="G52" s="1022" t="str">
        <f>IFERROR("("&amp;TEXT(G51/H53,"#,##0円")&amp;"/月)","")</f>
        <v/>
      </c>
      <c r="H52" s="1023"/>
      <c r="I52" s="1023"/>
      <c r="J52" s="1023"/>
      <c r="K52" s="1023"/>
      <c r="L52" s="1020" t="str">
        <f>IFERROR("("&amp;TEXT(L51/H53,"#,##0円")&amp;"/月)","")</f>
        <v/>
      </c>
      <c r="M52" s="1021"/>
      <c r="N52" s="1021"/>
      <c r="O52" s="1021"/>
      <c r="P52" s="1022"/>
      <c r="Q52" s="1023" t="str">
        <f>IFERROR("("&amp;TEXT(Q51/H53,"#,##0円")&amp;"/月)","")</f>
        <v/>
      </c>
      <c r="R52" s="1023"/>
      <c r="S52" s="1023"/>
      <c r="T52" s="1023"/>
      <c r="U52" s="1023"/>
      <c r="V52" s="1023" t="str">
        <f>IFERROR("("&amp;TEXT(V51/H53,"#,##0円")&amp;"/月)","")</f>
        <v>(0円/月)</v>
      </c>
      <c r="W52" s="1023"/>
      <c r="X52" s="1023"/>
      <c r="Y52" s="1023"/>
      <c r="Z52" s="1023"/>
      <c r="AB52" s="55"/>
      <c r="AC52" s="1020" t="str">
        <f>IFERROR("("&amp;TEXT(AC51/AD53,"#,##0円")&amp;"/月)","")</f>
        <v/>
      </c>
      <c r="AD52" s="1021"/>
      <c r="AE52" s="1021"/>
      <c r="AF52" s="1021"/>
      <c r="AG52" s="1021"/>
      <c r="AH52" s="1022"/>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177</v>
      </c>
      <c r="H53" s="138">
        <f>IF(F15=4,2,IF(F15=5,1,""))</f>
        <v>2</v>
      </c>
      <c r="I53" s="138" t="s">
        <v>2117</v>
      </c>
      <c r="J53" s="138"/>
      <c r="K53" s="138"/>
      <c r="L53" s="138"/>
      <c r="M53" s="138"/>
      <c r="N53" s="138"/>
      <c r="O53" s="138"/>
      <c r="P53" s="138"/>
      <c r="Q53" s="138"/>
      <c r="R53" s="138"/>
      <c r="S53" s="138"/>
      <c r="T53" s="138"/>
      <c r="U53" s="138"/>
      <c r="V53" s="138"/>
      <c r="W53" s="138"/>
      <c r="X53" s="138"/>
      <c r="Y53" s="138"/>
      <c r="Z53" s="138"/>
      <c r="AA53" s="138"/>
      <c r="AB53" s="138"/>
      <c r="AC53" s="137" t="s">
        <v>177</v>
      </c>
      <c r="AD53" s="138">
        <f>IF(F15=4,P15-2,IF(F15=5,P15-1,P15))</f>
        <v>10</v>
      </c>
      <c r="AE53" s="138" t="s">
        <v>2117</v>
      </c>
      <c r="AF53" s="138"/>
      <c r="AG53" s="138"/>
      <c r="AH53" s="138"/>
    </row>
    <row r="54" spans="2:86" ht="6" customHeight="1">
      <c r="BX54" s="139"/>
    </row>
    <row r="55" spans="2:86" ht="18" customHeight="1"/>
    <row r="56" spans="2:86" ht="23.25" customHeight="1">
      <c r="U56" s="1136" t="s">
        <v>215</v>
      </c>
      <c r="V56" s="1136"/>
      <c r="W56" s="1136"/>
      <c r="X56" s="1136"/>
      <c r="Y56" s="1136"/>
      <c r="Z56" s="1136"/>
      <c r="AA56" s="136"/>
      <c r="AB56" s="140"/>
      <c r="AC56" s="1136" t="str">
        <f>IF(F15=4,"R6.4～R6.5",IF(F15=5,"R6.5",""))</f>
        <v>R6.4～R6.5</v>
      </c>
      <c r="AD56" s="1136"/>
      <c r="AE56" s="1136"/>
      <c r="AF56" s="1136"/>
      <c r="AG56" s="1136"/>
      <c r="AH56" s="1136"/>
      <c r="AI56" s="141"/>
      <c r="AJ56" s="140"/>
      <c r="AK56" s="1136" t="str">
        <f>IF(OR(F15=4,F15=5),"R6.6","R"&amp;D15&amp;"."&amp;F15)&amp;"～R"&amp;K15&amp;"."&amp;M15</f>
        <v>R6.6～R7.3</v>
      </c>
      <c r="AL56" s="1136"/>
      <c r="AM56" s="1136"/>
      <c r="AN56" s="1136"/>
      <c r="AO56" s="1136"/>
      <c r="AP56" s="1136"/>
      <c r="AQ56" s="136"/>
      <c r="AR56" s="136"/>
      <c r="AS56" s="1142" t="s">
        <v>2202</v>
      </c>
      <c r="AT56" s="1142"/>
      <c r="AU56" s="1142"/>
      <c r="AV56" s="1142"/>
      <c r="AW56" s="1142" t="s">
        <v>2201</v>
      </c>
      <c r="AX56" s="1142"/>
      <c r="AY56" s="1142"/>
      <c r="AZ56" s="1142"/>
    </row>
    <row r="57" spans="2:86" ht="15.9" customHeight="1">
      <c r="U57" s="984" t="s">
        <v>2054</v>
      </c>
      <c r="V57" s="984"/>
      <c r="W57" s="984"/>
      <c r="X57" s="984"/>
      <c r="Y57" s="984"/>
      <c r="Z57" s="143" t="str">
        <f>IF(AND(B9&lt;&gt;"処遇加算なし",F15=4),IF(V21="✓",1,IF(V22="✓",2,"")),"")</f>
        <v/>
      </c>
      <c r="AA57" s="136"/>
      <c r="AB57" s="140"/>
      <c r="AC57" s="984" t="s">
        <v>2054</v>
      </c>
      <c r="AD57" s="984"/>
      <c r="AE57" s="984"/>
      <c r="AF57" s="984"/>
      <c r="AG57" s="984"/>
      <c r="AH57" s="414">
        <f>IF(AND(F15&lt;&gt;4,F15&lt;&gt;5),0,IF(AT8="○",1,0))</f>
        <v>0</v>
      </c>
      <c r="AI57" s="140"/>
      <c r="AJ57" s="140"/>
      <c r="AK57" s="984" t="s">
        <v>2054</v>
      </c>
      <c r="AL57" s="984"/>
      <c r="AM57" s="984"/>
      <c r="AN57" s="984"/>
      <c r="AO57" s="984"/>
      <c r="AP57" s="414">
        <f>IF(AT8="○",1,0)</f>
        <v>0</v>
      </c>
      <c r="AQ57" s="136"/>
      <c r="AR57" s="136"/>
      <c r="AS57" s="1150"/>
      <c r="AT57" s="1150"/>
      <c r="AU57" s="1150"/>
      <c r="AV57" s="1150"/>
      <c r="AW57" s="1143"/>
      <c r="AX57" s="1143"/>
      <c r="AY57" s="1143"/>
      <c r="AZ57" s="1143"/>
      <c r="BP57" s="142"/>
      <c r="BR57" s="142"/>
      <c r="BS57" s="142"/>
      <c r="BT57" s="142"/>
      <c r="BU57" s="142"/>
      <c r="BV57" s="142"/>
      <c r="BW57" s="142"/>
      <c r="BX57" s="142"/>
      <c r="BY57" s="142"/>
      <c r="BZ57" s="142"/>
      <c r="CA57" s="142"/>
      <c r="CB57" s="142"/>
      <c r="CC57" s="142"/>
      <c r="CD57" s="142"/>
      <c r="CE57" s="142"/>
      <c r="CF57" s="142"/>
      <c r="CH57" s="144"/>
    </row>
    <row r="58" spans="2:86" ht="15.9" customHeight="1">
      <c r="U58" s="1118" t="s">
        <v>2055</v>
      </c>
      <c r="V58" s="1118"/>
      <c r="W58" s="1118"/>
      <c r="X58" s="1118"/>
      <c r="Y58" s="1118"/>
      <c r="Z58" s="143" t="str">
        <f>IF(AND(B9&lt;&gt;"処遇加算なし",F15=4),IF(V24="✓",1,IF(V25="✓",2,IF(V26="✓",3,""))),"")</f>
        <v/>
      </c>
      <c r="AA58" s="136"/>
      <c r="AB58" s="140"/>
      <c r="AC58" s="1118" t="s">
        <v>2055</v>
      </c>
      <c r="AD58" s="1118"/>
      <c r="AE58" s="1118"/>
      <c r="AF58" s="1118"/>
      <c r="AG58" s="1118"/>
      <c r="AH58" s="414">
        <f>IF(AND(F15&lt;&gt;4,F15&lt;&gt;5),0,IF(AU8="○",1,3))</f>
        <v>3</v>
      </c>
      <c r="AI58" s="140"/>
      <c r="AJ58" s="140"/>
      <c r="AK58" s="1118" t="s">
        <v>2055</v>
      </c>
      <c r="AL58" s="1118"/>
      <c r="AM58" s="1118"/>
      <c r="AN58" s="1118"/>
      <c r="AO58" s="1118"/>
      <c r="AP58" s="414">
        <f>IF(AU8="○",1,3)</f>
        <v>3</v>
      </c>
      <c r="AQ58" s="136"/>
      <c r="AR58" s="136"/>
      <c r="AS58" s="984" t="str">
        <f>IF(OR(AND(Z58=1,AH58=3),AND(Z58=1,AP58=3),AND(Z58=2,AH58=3,AH59=3),AND(Z58=2,AP58=3,AP59=3)),"○","")</f>
        <v/>
      </c>
      <c r="AT58" s="984"/>
      <c r="AU58" s="984"/>
      <c r="AV58" s="984"/>
      <c r="AW58" s="984" t="str">
        <f>IF(OR(AND(Z58=1,AH58=2),AND(Z58=1,AP58=2),AND(Z58=2,AH58=2,AH59=2),AND(Z58=2,AP58=2,AP59=2)),"○","")</f>
        <v/>
      </c>
      <c r="AX58" s="984"/>
      <c r="AY58" s="984"/>
      <c r="AZ58" s="984"/>
      <c r="BP58" s="142"/>
      <c r="BR58" s="142"/>
      <c r="BS58" s="142"/>
      <c r="BT58" s="142"/>
      <c r="BU58" s="142"/>
      <c r="BV58" s="142"/>
      <c r="BW58" s="142"/>
      <c r="BX58" s="142"/>
      <c r="BY58" s="142"/>
      <c r="BZ58" s="142"/>
      <c r="CA58" s="142"/>
      <c r="CB58" s="142"/>
      <c r="CC58" s="142"/>
      <c r="CD58" s="142"/>
      <c r="CE58" s="142"/>
      <c r="CF58" s="142"/>
      <c r="CH58" s="144"/>
    </row>
    <row r="59" spans="2:86" ht="15.9" customHeight="1">
      <c r="U59" s="1118" t="s">
        <v>2056</v>
      </c>
      <c r="V59" s="1118"/>
      <c r="W59" s="1118"/>
      <c r="X59" s="1118"/>
      <c r="Y59" s="1118"/>
      <c r="Z59" s="143" t="str">
        <f>IF(AND(B9&lt;&gt;"処遇加算なし",F15=4),IF(V28="✓",1,IF(V29="✓",2,IF(V30="✓",3,""))),"")</f>
        <v/>
      </c>
      <c r="AA59" s="136"/>
      <c r="AB59" s="140"/>
      <c r="AC59" s="1118" t="s">
        <v>2056</v>
      </c>
      <c r="AD59" s="1118"/>
      <c r="AE59" s="1118"/>
      <c r="AF59" s="1118"/>
      <c r="AG59" s="1118"/>
      <c r="AH59" s="414">
        <f>IF(AND(F15&lt;&gt;4,F15&lt;&gt;5),0,IF(AV8="○",1,3))</f>
        <v>3</v>
      </c>
      <c r="AI59" s="140"/>
      <c r="AJ59" s="140"/>
      <c r="AK59" s="1118" t="s">
        <v>2056</v>
      </c>
      <c r="AL59" s="1118"/>
      <c r="AM59" s="1118"/>
      <c r="AN59" s="1118"/>
      <c r="AO59" s="1118"/>
      <c r="AP59" s="414">
        <f>IF(AV8="○",1,3)</f>
        <v>3</v>
      </c>
      <c r="AQ59" s="136"/>
      <c r="AR59" s="136"/>
      <c r="AS59" s="984" t="str">
        <f>IF(OR(AND(Z59=1,AH59=3),AND(Z59=1,AP59=3),AND(Z59=2,AH58=3,AH59=3),AND(Z59=2,AP58=3,AP59=3)),"○","")</f>
        <v/>
      </c>
      <c r="AT59" s="984"/>
      <c r="AU59" s="984"/>
      <c r="AV59" s="984"/>
      <c r="AW59" s="984" t="str">
        <f>IF(OR(AND(Z59=1,AH58=2),AND(Z59=1,AP58=2),AND(Z59=2,AH58=2,AH59=2),AND(Z59=2,AP58=2,AP59=2)),"○","")</f>
        <v/>
      </c>
      <c r="AX59" s="984"/>
      <c r="AY59" s="984"/>
      <c r="AZ59" s="984"/>
      <c r="BP59" s="142"/>
      <c r="BR59" s="142"/>
      <c r="BS59" s="142"/>
      <c r="BT59" s="142"/>
      <c r="BU59" s="142"/>
      <c r="BV59" s="142"/>
      <c r="BW59" s="142"/>
      <c r="BX59" s="142"/>
      <c r="BY59" s="142"/>
      <c r="BZ59" s="142"/>
      <c r="CA59" s="142"/>
      <c r="CB59" s="142"/>
      <c r="CC59" s="142"/>
      <c r="CD59" s="142"/>
      <c r="CE59" s="142"/>
      <c r="CF59" s="142"/>
      <c r="CH59" s="144"/>
    </row>
    <row r="60" spans="2:86" ht="15.9" customHeight="1">
      <c r="U60" s="1118" t="s">
        <v>2057</v>
      </c>
      <c r="V60" s="1118"/>
      <c r="W60" s="1118"/>
      <c r="X60" s="1118"/>
      <c r="Y60" s="1118"/>
      <c r="Z60" s="143" t="str">
        <f>IF(AND(B9&lt;&gt;"処遇加算なし",F15=4),IF(V32="✓",1,IF(V33="✓",2,"")),"")</f>
        <v/>
      </c>
      <c r="AA60" s="136"/>
      <c r="AB60" s="140"/>
      <c r="AC60" s="1118" t="s">
        <v>2057</v>
      </c>
      <c r="AD60" s="1118"/>
      <c r="AE60" s="1118"/>
      <c r="AF60" s="1118"/>
      <c r="AG60" s="1118"/>
      <c r="AH60" s="414">
        <f>IF(AND(F15&lt;&gt;4,F15&lt;&gt;5),0,IF(AW8="○",1,3))</f>
        <v>3</v>
      </c>
      <c r="AI60" s="140"/>
      <c r="AJ60" s="140"/>
      <c r="AK60" s="1118" t="s">
        <v>2057</v>
      </c>
      <c r="AL60" s="1118"/>
      <c r="AM60" s="1118"/>
      <c r="AN60" s="1118"/>
      <c r="AO60" s="1118"/>
      <c r="AP60" s="414">
        <f>IF(AW8="○",1,3)</f>
        <v>3</v>
      </c>
      <c r="AQ60" s="136"/>
      <c r="AR60" s="136"/>
      <c r="AS60" s="1144" t="str">
        <f>IF(OR(AND(Z60=1,AH60=3),AND(Z60=1,AP60=3)),"○","")</f>
        <v/>
      </c>
      <c r="AT60" s="1144"/>
      <c r="AU60" s="1144"/>
      <c r="AV60" s="1144"/>
      <c r="AW60" s="1144" t="str">
        <f>IF(OR(AND(Z60=1,AH60=2),AND(Z60=1,AP60=2)),"○","")</f>
        <v/>
      </c>
      <c r="AX60" s="1144"/>
      <c r="AY60" s="1144"/>
      <c r="AZ60" s="1144"/>
      <c r="BP60" s="142"/>
      <c r="BR60" s="142"/>
      <c r="BS60" s="142"/>
      <c r="BT60" s="142"/>
      <c r="BU60" s="142"/>
      <c r="BV60" s="142"/>
      <c r="BW60" s="142"/>
      <c r="BX60" s="142"/>
      <c r="BY60" s="142"/>
      <c r="BZ60" s="142"/>
      <c r="CA60" s="142"/>
      <c r="CB60" s="142"/>
      <c r="CC60" s="142"/>
      <c r="CD60" s="142"/>
      <c r="CE60" s="142"/>
      <c r="CF60" s="142"/>
      <c r="CH60" s="144"/>
    </row>
    <row r="61" spans="2:86" ht="15.9" customHeight="1">
      <c r="U61" s="1118" t="s">
        <v>2058</v>
      </c>
      <c r="V61" s="1118"/>
      <c r="W61" s="1118"/>
      <c r="X61" s="1118"/>
      <c r="Y61" s="1118"/>
      <c r="Z61" s="143" t="str">
        <f>IF(AND(B9&lt;&gt;"処遇加算なし",F15=4),IF(V36="✓",1,IF(V37="✓",2,"")),"")</f>
        <v/>
      </c>
      <c r="AA61" s="136"/>
      <c r="AB61" s="140"/>
      <c r="AC61" s="1118" t="s">
        <v>2058</v>
      </c>
      <c r="AD61" s="1118"/>
      <c r="AE61" s="1118"/>
      <c r="AF61" s="1118"/>
      <c r="AG61" s="1118"/>
      <c r="AH61" s="414">
        <f>IF(AND(F15&lt;&gt;4,F15&lt;&gt;5),0,IF(AX8="○",1,2))</f>
        <v>2</v>
      </c>
      <c r="AI61" s="140"/>
      <c r="AJ61" s="140"/>
      <c r="AK61" s="1118" t="s">
        <v>2058</v>
      </c>
      <c r="AL61" s="1118"/>
      <c r="AM61" s="1118"/>
      <c r="AN61" s="1118"/>
      <c r="AO61" s="1118"/>
      <c r="AP61" s="414">
        <f>IF(AX8="○",1,2)</f>
        <v>2</v>
      </c>
      <c r="AQ61" s="136"/>
      <c r="AR61" s="136"/>
      <c r="AS61" s="984" t="str">
        <f>IF(OR(AND(Z61=1,AH61=2),AND(Z61=1,AP61=2)),"○","")</f>
        <v/>
      </c>
      <c r="AT61" s="984"/>
      <c r="AU61" s="984"/>
      <c r="AV61" s="984"/>
      <c r="AW61" s="1145" t="str">
        <f>IF(OR((AD61-AL61)&lt;0,(AD61-AT61)&lt;0),"!","")</f>
        <v/>
      </c>
      <c r="AX61" s="1145"/>
      <c r="AY61" s="1145"/>
      <c r="AZ61" s="1145"/>
      <c r="BP61" s="142"/>
      <c r="BR61" s="142"/>
      <c r="BS61" s="142"/>
      <c r="BT61" s="142"/>
      <c r="BU61" s="142"/>
      <c r="BV61" s="142"/>
      <c r="BW61" s="142"/>
      <c r="BX61" s="142"/>
      <c r="BY61" s="142"/>
      <c r="BZ61" s="142"/>
      <c r="CA61" s="142"/>
      <c r="CB61" s="142"/>
      <c r="CC61" s="142"/>
      <c r="CD61" s="142"/>
      <c r="CE61" s="142"/>
      <c r="CF61" s="142"/>
      <c r="CH61" s="144"/>
    </row>
    <row r="62" spans="2:86" ht="15.9" customHeight="1">
      <c r="U62" s="1118" t="s">
        <v>2059</v>
      </c>
      <c r="V62" s="1118"/>
      <c r="W62" s="1118"/>
      <c r="X62" s="1118"/>
      <c r="Y62" s="1118"/>
      <c r="Z62" s="143" t="str">
        <f>IF(AND(B9&lt;&gt;"処遇加算なし",F15=4),IF(V40="✓",1,IF(V41="✓",2,"")),"")</f>
        <v/>
      </c>
      <c r="AA62" s="136"/>
      <c r="AB62" s="140"/>
      <c r="AC62" s="1118" t="s">
        <v>2059</v>
      </c>
      <c r="AD62" s="1118"/>
      <c r="AE62" s="1118"/>
      <c r="AF62" s="1118"/>
      <c r="AG62" s="1118"/>
      <c r="AH62" s="414">
        <f>IF(AND(F15&lt;&gt;4,F15&lt;&gt;5),0,IF(AY8="○",1,2))</f>
        <v>2</v>
      </c>
      <c r="AI62" s="140"/>
      <c r="AJ62" s="140"/>
      <c r="AK62" s="1118" t="s">
        <v>2059</v>
      </c>
      <c r="AL62" s="1118"/>
      <c r="AM62" s="1118"/>
      <c r="AN62" s="1118"/>
      <c r="AO62" s="1118"/>
      <c r="AP62" s="414">
        <f>IF(AY8="○",1,2)</f>
        <v>2</v>
      </c>
      <c r="AQ62" s="136"/>
      <c r="AR62" s="136"/>
      <c r="AS62" s="984" t="str">
        <f>IF(OR(AND(Z62=1,AH62=2),AND(Z62=1,AP62=2)),"○","")</f>
        <v/>
      </c>
      <c r="AT62" s="984"/>
      <c r="AU62" s="984"/>
      <c r="AV62" s="984"/>
      <c r="AW62" s="1145" t="str">
        <f>IF(OR((AD62-AL62)&lt;0,(AD62-AT62)&lt;0),"!","")</f>
        <v/>
      </c>
      <c r="AX62" s="1145"/>
      <c r="AY62" s="1145"/>
      <c r="AZ62" s="1145"/>
      <c r="BP62" s="142"/>
      <c r="BR62" s="142"/>
      <c r="BS62" s="142"/>
      <c r="BT62" s="142"/>
      <c r="BU62" s="142"/>
      <c r="BV62" s="142"/>
      <c r="BW62" s="142"/>
      <c r="BX62" s="142"/>
      <c r="BY62" s="142"/>
      <c r="BZ62" s="142"/>
      <c r="CA62" s="142"/>
      <c r="CB62" s="142"/>
      <c r="CC62" s="142"/>
      <c r="CD62" s="142"/>
      <c r="CE62" s="142"/>
      <c r="CF62" s="142"/>
      <c r="CH62" s="144"/>
    </row>
    <row r="63" spans="2:86" ht="15.9" customHeight="1">
      <c r="U63" s="984" t="s">
        <v>2060</v>
      </c>
      <c r="V63" s="984"/>
      <c r="W63" s="984"/>
      <c r="X63" s="984"/>
      <c r="Y63" s="984"/>
      <c r="Z63" s="143" t="str">
        <f>IF(AND(B9&lt;&gt;"処遇加算なし",F15=4),IF(V44="✓",1,IF(V45="✓",2,"")),"")</f>
        <v/>
      </c>
      <c r="AA63" s="136"/>
      <c r="AB63" s="140"/>
      <c r="AC63" s="984" t="s">
        <v>2060</v>
      </c>
      <c r="AD63" s="984"/>
      <c r="AE63" s="984"/>
      <c r="AF63" s="984"/>
      <c r="AG63" s="984"/>
      <c r="AH63" s="414">
        <f>IF(AND(F15&lt;&gt;4,F15&lt;&gt;5),0,IF(AZ8="○",1,2))</f>
        <v>2</v>
      </c>
      <c r="AI63" s="140"/>
      <c r="AJ63" s="140"/>
      <c r="AK63" s="984" t="s">
        <v>2060</v>
      </c>
      <c r="AL63" s="984"/>
      <c r="AM63" s="984"/>
      <c r="AN63" s="984"/>
      <c r="AO63" s="984"/>
      <c r="AP63" s="414">
        <f>IF(AZ8="○",1,2)</f>
        <v>2</v>
      </c>
      <c r="AQ63" s="136"/>
      <c r="AR63" s="136"/>
      <c r="AS63" s="984" t="str">
        <f>IF(OR(AND(Z63=1,AH63=2),AND(Z63=1,AP63=2)),"○","")</f>
        <v/>
      </c>
      <c r="AT63" s="984"/>
      <c r="AU63" s="984"/>
      <c r="AV63" s="984"/>
      <c r="AW63" s="1145" t="str">
        <f>IF(OR((AD63-AL63)&lt;0,(AD63-AT63)&lt;0),"!","")</f>
        <v/>
      </c>
      <c r="AX63" s="1145"/>
      <c r="AY63" s="1145"/>
      <c r="AZ63" s="1145"/>
      <c r="BP63" s="142"/>
      <c r="BR63" s="142"/>
      <c r="BS63" s="142"/>
      <c r="BT63" s="142"/>
      <c r="BU63" s="142"/>
      <c r="BV63" s="142"/>
      <c r="BW63" s="142"/>
      <c r="BX63" s="142"/>
      <c r="BY63" s="142"/>
      <c r="BZ63" s="142"/>
      <c r="CA63" s="142"/>
      <c r="CB63" s="142"/>
      <c r="CC63" s="142"/>
      <c r="CD63" s="142"/>
      <c r="CE63" s="142"/>
      <c r="CF63" s="142"/>
      <c r="CH63" s="144"/>
    </row>
    <row r="64" spans="2:86" ht="15.9" customHeight="1">
      <c r="BP64" s="93"/>
      <c r="BQ64" s="93"/>
      <c r="BR64" s="93"/>
      <c r="BS64" s="93"/>
      <c r="BT64" s="93"/>
      <c r="BU64" s="93"/>
      <c r="BV64" s="93"/>
      <c r="BW64" s="93"/>
      <c r="BX64" s="93"/>
      <c r="BY64" s="93"/>
      <c r="BZ64" s="93"/>
      <c r="CA64" s="93"/>
      <c r="CB64" s="93"/>
      <c r="CC64" s="93"/>
      <c r="CD64" s="93"/>
      <c r="CE64" s="93"/>
      <c r="CF64" s="93"/>
    </row>
    <row r="65" spans="20:71" ht="15.9" customHeight="1">
      <c r="BS65" s="93"/>
    </row>
    <row r="66" spans="20:71" ht="15.9" customHeight="1"/>
    <row r="67" spans="20:71" ht="15.9" customHeight="1">
      <c r="T67" s="68">
        <f>SUM(事業所個票５!BU51)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B8:S11 V7:Z16 AA8:AP9 AA11:AP12 AA14:AP16 V20:Z45">
    <cfRule type="expression" dxfId="173" priority="14">
      <formula>$F$15&lt;&gt;4</formula>
    </cfRule>
  </conditionalFormatting>
  <conditionalFormatting sqref="B12:S12">
    <cfRule type="expression" dxfId="172" priority="21">
      <formula>OR($B$9="",$G$9="",$L$9="")</formula>
    </cfRule>
  </conditionalFormatting>
  <conditionalFormatting sqref="B21:U22">
    <cfRule type="expression" dxfId="171" priority="26">
      <formula>$L$9="ベア加算"</formula>
    </cfRule>
  </conditionalFormatting>
  <conditionalFormatting sqref="G9:S9">
    <cfRule type="expression" dxfId="170" priority="12">
      <formula>$B$9="処遇加算なし"</formula>
    </cfRule>
  </conditionalFormatting>
  <conditionalFormatting sqref="G10:S11">
    <cfRule type="expression" dxfId="169" priority="11">
      <formula>$B$9="処遇加算なし"</formula>
    </cfRule>
  </conditionalFormatting>
  <conditionalFormatting sqref="P5">
    <cfRule type="expression" dxfId="168" priority="16">
      <formula>OR($Y$5="訪問型サービス（総合事業）",$Y$5="通所型サービス（総合事業）")</formula>
    </cfRule>
  </conditionalFormatting>
  <conditionalFormatting sqref="P15">
    <cfRule type="expression" dxfId="167" priority="15">
      <formula>OR($P$15&lt;1,$P$15&gt;12)</formula>
    </cfRule>
  </conditionalFormatting>
  <conditionalFormatting sqref="V7:Z16 AA8:AP9 AA11:AP12 AA14:AP16 V20:Z45">
    <cfRule type="expression" dxfId="166" priority="13">
      <formula>$B$9="処遇加算なし"</formula>
    </cfRule>
  </conditionalFormatting>
  <conditionalFormatting sqref="V10:AP12">
    <cfRule type="expression" dxfId="165" priority="20">
      <formula>$V$11=""</formula>
    </cfRule>
  </conditionalFormatting>
  <conditionalFormatting sqref="V13:AP16">
    <cfRule type="expression" dxfId="164" priority="19">
      <formula>$V$14=""</formula>
    </cfRule>
  </conditionalFormatting>
  <conditionalFormatting sqref="V21:AP22">
    <cfRule type="expression" dxfId="163" priority="25">
      <formula>$L$9="ベア加算"</formula>
    </cfRule>
  </conditionalFormatting>
  <conditionalFormatting sqref="AA21:AB45 AA48:AB50">
    <cfRule type="expression" dxfId="162" priority="29">
      <formula>AND($F$15&lt;&gt;4,$F$15&lt;&gt;5)</formula>
    </cfRule>
  </conditionalFormatting>
  <conditionalFormatting sqref="AC20:AH45">
    <cfRule type="expression" dxfId="161" priority="2">
      <formula>AND($F$15&lt;&gt;4,$F$15&lt;&gt;5)</formula>
    </cfRule>
  </conditionalFormatting>
  <conditionalFormatting sqref="AD24:AH24">
    <cfRule type="expression" dxfId="160" priority="10">
      <formula>AND($F$15&lt;&gt;4,$F$15&lt;&gt;5)</formula>
    </cfRule>
  </conditionalFormatting>
  <conditionalFormatting sqref="AD28:AH28">
    <cfRule type="expression" dxfId="159" priority="9">
      <formula>AND($F$15&lt;&gt;4,$F$15&lt;&gt;5)</formula>
    </cfRule>
  </conditionalFormatting>
  <conditionalFormatting sqref="AD32:AH32">
    <cfRule type="expression" dxfId="158" priority="8">
      <formula>AND($F$15&lt;&gt;4,$F$15&lt;&gt;5)</formula>
    </cfRule>
  </conditionalFormatting>
  <conditionalFormatting sqref="AD41:AH41">
    <cfRule type="expression" dxfId="157" priority="3">
      <formula>$AH$62=2</formula>
    </cfRule>
  </conditionalFormatting>
  <conditionalFormatting sqref="AG37:AH37">
    <cfRule type="expression" dxfId="15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55" priority="4">
      <formula>$AP$62=2</formula>
    </cfRule>
  </conditionalFormatting>
  <conditionalFormatting sqref="AO37:AP37">
    <cfRule type="expression" dxfId="15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53" priority="27">
      <formula>OR($AS$20="－",$AS$20="")</formula>
    </cfRule>
  </conditionalFormatting>
  <conditionalFormatting sqref="AS24:BH26">
    <cfRule type="expression" dxfId="152" priority="7">
      <formula>OR($AS$24="－",$AS$24="")</formula>
    </cfRule>
  </conditionalFormatting>
  <conditionalFormatting sqref="AS28:BH30">
    <cfRule type="expression" dxfId="151" priority="6">
      <formula>OR($AS$28="－",$AS$28="")</formula>
    </cfRule>
  </conditionalFormatting>
  <conditionalFormatting sqref="AS32:BH34">
    <cfRule type="expression" dxfId="150" priority="5">
      <formula>OR($AS$32="－",$AS$32="")</formula>
    </cfRule>
  </conditionalFormatting>
  <conditionalFormatting sqref="AS36:BH38">
    <cfRule type="expression" dxfId="149" priority="24">
      <formula>OR($AS$36="－",$AS$36="")</formula>
    </cfRule>
  </conditionalFormatting>
  <conditionalFormatting sqref="AS40:BH42">
    <cfRule type="expression" dxfId="148" priority="23">
      <formula>OR($AS$40="－",$AS$40="")</formula>
    </cfRule>
  </conditionalFormatting>
  <conditionalFormatting sqref="AS44:BH45">
    <cfRule type="expression" dxfId="147" priority="22">
      <formula>OR($AS$44="－",$AS$44="")</formula>
    </cfRule>
  </conditionalFormatting>
  <conditionalFormatting sqref="AT11:AZ12">
    <cfRule type="expression" dxfId="146" priority="17">
      <formula>$V$11=""</formula>
    </cfRule>
  </conditionalFormatting>
  <conditionalFormatting sqref="AT14:AZ16">
    <cfRule type="expression" dxfId="145" priority="18">
      <formula>$V$14=""</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137160</xdr:colOff>
                    <xdr:row>20</xdr:row>
                    <xdr:rowOff>15240</xdr:rowOff>
                  </from>
                  <to>
                    <xdr:col>29</xdr:col>
                    <xdr:colOff>114300</xdr:colOff>
                    <xdr:row>21</xdr:row>
                    <xdr:rowOff>7620</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137160</xdr:colOff>
                    <xdr:row>21</xdr:row>
                    <xdr:rowOff>7620</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129540</xdr:colOff>
                    <xdr:row>23</xdr:row>
                    <xdr:rowOff>15240</xdr:rowOff>
                  </from>
                  <to>
                    <xdr:col>29</xdr:col>
                    <xdr:colOff>106680</xdr:colOff>
                    <xdr:row>24</xdr:row>
                    <xdr:rowOff>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129540</xdr:colOff>
                    <xdr:row>24</xdr:row>
                    <xdr:rowOff>30480</xdr:rowOff>
                  </from>
                  <to>
                    <xdr:col>29</xdr:col>
                    <xdr:colOff>106680</xdr:colOff>
                    <xdr:row>24</xdr:row>
                    <xdr:rowOff>251460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129540</xdr:colOff>
                    <xdr:row>25</xdr:row>
                    <xdr:rowOff>0</xdr:rowOff>
                  </from>
                  <to>
                    <xdr:col>29</xdr:col>
                    <xdr:colOff>106680</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129540</xdr:colOff>
                    <xdr:row>27</xdr:row>
                    <xdr:rowOff>7620</xdr:rowOff>
                  </from>
                  <to>
                    <xdr:col>29</xdr:col>
                    <xdr:colOff>106680</xdr:colOff>
                    <xdr:row>28</xdr:row>
                    <xdr:rowOff>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129540</xdr:colOff>
                    <xdr:row>28</xdr:row>
                    <xdr:rowOff>30480</xdr:rowOff>
                  </from>
                  <to>
                    <xdr:col>29</xdr:col>
                    <xdr:colOff>106680</xdr:colOff>
                    <xdr:row>28</xdr:row>
                    <xdr:rowOff>243840</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129540</xdr:colOff>
                    <xdr:row>29</xdr:row>
                    <xdr:rowOff>15240</xdr:rowOff>
                  </from>
                  <to>
                    <xdr:col>29</xdr:col>
                    <xdr:colOff>106680</xdr:colOff>
                    <xdr:row>29</xdr:row>
                    <xdr:rowOff>213360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121920</xdr:colOff>
                    <xdr:row>43</xdr:row>
                    <xdr:rowOff>0</xdr:rowOff>
                  </from>
                  <to>
                    <xdr:col>29</xdr:col>
                    <xdr:colOff>99060</xdr:colOff>
                    <xdr:row>44</xdr:row>
                    <xdr:rowOff>30480</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121920</xdr:colOff>
                    <xdr:row>44</xdr:row>
                    <xdr:rowOff>0</xdr:rowOff>
                  </from>
                  <to>
                    <xdr:col>29</xdr:col>
                    <xdr:colOff>99060</xdr:colOff>
                    <xdr:row>45</xdr:row>
                    <xdr:rowOff>7620</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129540</xdr:colOff>
                    <xdr:row>43</xdr:row>
                    <xdr:rowOff>15240</xdr:rowOff>
                  </from>
                  <to>
                    <xdr:col>37</xdr:col>
                    <xdr:colOff>106680</xdr:colOff>
                    <xdr:row>43</xdr:row>
                    <xdr:rowOff>198120</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129540</xdr:colOff>
                    <xdr:row>44</xdr:row>
                    <xdr:rowOff>15240</xdr:rowOff>
                  </from>
                  <to>
                    <xdr:col>37</xdr:col>
                    <xdr:colOff>106680</xdr:colOff>
                    <xdr:row>44</xdr:row>
                    <xdr:rowOff>182880</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99060</xdr:colOff>
                    <xdr:row>20</xdr:row>
                    <xdr:rowOff>7620</xdr:rowOff>
                  </from>
                  <to>
                    <xdr:col>29</xdr:col>
                    <xdr:colOff>76200</xdr:colOff>
                    <xdr:row>22</xdr:row>
                    <xdr:rowOff>99060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30480</xdr:colOff>
                    <xdr:row>22</xdr:row>
                    <xdr:rowOff>137160</xdr:rowOff>
                  </from>
                  <to>
                    <xdr:col>30</xdr:col>
                    <xdr:colOff>45720</xdr:colOff>
                    <xdr:row>27</xdr:row>
                    <xdr:rowOff>30480</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7620</xdr:colOff>
                    <xdr:row>26</xdr:row>
                    <xdr:rowOff>106680</xdr:rowOff>
                  </from>
                  <to>
                    <xdr:col>30</xdr:col>
                    <xdr:colOff>45720</xdr:colOff>
                    <xdr:row>30</xdr:row>
                    <xdr:rowOff>137160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7620</xdr:colOff>
                    <xdr:row>30</xdr:row>
                    <xdr:rowOff>121920</xdr:rowOff>
                  </from>
                  <to>
                    <xdr:col>30</xdr:col>
                    <xdr:colOff>45720</xdr:colOff>
                    <xdr:row>34</xdr:row>
                    <xdr:rowOff>45720</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129540</xdr:colOff>
                    <xdr:row>31</xdr:row>
                    <xdr:rowOff>15240</xdr:rowOff>
                  </from>
                  <to>
                    <xdr:col>29</xdr:col>
                    <xdr:colOff>106680</xdr:colOff>
                    <xdr:row>32</xdr:row>
                    <xdr:rowOff>30480</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129540</xdr:colOff>
                    <xdr:row>32</xdr:row>
                    <xdr:rowOff>60960</xdr:rowOff>
                  </from>
                  <to>
                    <xdr:col>29</xdr:col>
                    <xdr:colOff>106680</xdr:colOff>
                    <xdr:row>32</xdr:row>
                    <xdr:rowOff>259080</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129540</xdr:colOff>
                    <xdr:row>33</xdr:row>
                    <xdr:rowOff>45720</xdr:rowOff>
                  </from>
                  <to>
                    <xdr:col>29</xdr:col>
                    <xdr:colOff>106680</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137160</xdr:colOff>
                    <xdr:row>34</xdr:row>
                    <xdr:rowOff>38100</xdr:rowOff>
                  </from>
                  <to>
                    <xdr:col>30</xdr:col>
                    <xdr:colOff>160020</xdr:colOff>
                    <xdr:row>38</xdr:row>
                    <xdr:rowOff>99060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83820</xdr:rowOff>
                  </from>
                  <to>
                    <xdr:col>29</xdr:col>
                    <xdr:colOff>144780</xdr:colOff>
                    <xdr:row>46</xdr:row>
                    <xdr:rowOff>22860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30480</xdr:colOff>
                    <xdr:row>26</xdr:row>
                    <xdr:rowOff>137160</xdr:rowOff>
                  </from>
                  <to>
                    <xdr:col>38</xdr:col>
                    <xdr:colOff>68580</xdr:colOff>
                    <xdr:row>31</xdr:row>
                    <xdr:rowOff>30480</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7620</xdr:colOff>
                    <xdr:row>30</xdr:row>
                    <xdr:rowOff>114300</xdr:rowOff>
                  </from>
                  <to>
                    <xdr:col>39</xdr:col>
                    <xdr:colOff>38100</xdr:colOff>
                    <xdr:row>34</xdr:row>
                    <xdr:rowOff>7620</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106680</xdr:colOff>
                    <xdr:row>33</xdr:row>
                    <xdr:rowOff>182880</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22860</xdr:colOff>
                    <xdr:row>38</xdr:row>
                    <xdr:rowOff>106680</xdr:rowOff>
                  </from>
                  <to>
                    <xdr:col>38</xdr:col>
                    <xdr:colOff>152400</xdr:colOff>
                    <xdr:row>41</xdr:row>
                    <xdr:rowOff>198120</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45720</xdr:colOff>
                    <xdr:row>43</xdr:row>
                    <xdr:rowOff>0</xdr:rowOff>
                  </from>
                  <to>
                    <xdr:col>38</xdr:col>
                    <xdr:colOff>45720</xdr:colOff>
                    <xdr:row>46</xdr:row>
                    <xdr:rowOff>121920</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30480</xdr:colOff>
                    <xdr:row>20</xdr:row>
                    <xdr:rowOff>0</xdr:rowOff>
                  </from>
                  <to>
                    <xdr:col>30</xdr:col>
                    <xdr:colOff>38100</xdr:colOff>
                    <xdr:row>23</xdr:row>
                    <xdr:rowOff>83820</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45720</xdr:colOff>
                    <xdr:row>20</xdr:row>
                    <xdr:rowOff>0</xdr:rowOff>
                  </from>
                  <to>
                    <xdr:col>38</xdr:col>
                    <xdr:colOff>60960</xdr:colOff>
                    <xdr:row>23</xdr:row>
                    <xdr:rowOff>83820</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60960</xdr:colOff>
                    <xdr:row>22</xdr:row>
                    <xdr:rowOff>99060</xdr:rowOff>
                  </from>
                  <to>
                    <xdr:col>38</xdr:col>
                    <xdr:colOff>45720</xdr:colOff>
                    <xdr:row>27</xdr:row>
                    <xdr:rowOff>45720</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129540</xdr:colOff>
                    <xdr:row>39</xdr:row>
                    <xdr:rowOff>0</xdr:rowOff>
                  </from>
                  <to>
                    <xdr:col>37</xdr:col>
                    <xdr:colOff>22860</xdr:colOff>
                    <xdr:row>40</xdr:row>
                    <xdr:rowOff>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121920</xdr:colOff>
                    <xdr:row>40</xdr:row>
                    <xdr:rowOff>274320</xdr:rowOff>
                  </from>
                  <to>
                    <xdr:col>37</xdr:col>
                    <xdr:colOff>15240</xdr:colOff>
                    <xdr:row>41</xdr:row>
                    <xdr:rowOff>205740</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121920</xdr:colOff>
                    <xdr:row>20</xdr:row>
                    <xdr:rowOff>0</xdr:rowOff>
                  </from>
                  <to>
                    <xdr:col>37</xdr:col>
                    <xdr:colOff>99060</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121920</xdr:colOff>
                    <xdr:row>21</xdr:row>
                    <xdr:rowOff>0</xdr:rowOff>
                  </from>
                  <to>
                    <xdr:col>37</xdr:col>
                    <xdr:colOff>99060</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129540</xdr:colOff>
                    <xdr:row>27</xdr:row>
                    <xdr:rowOff>15240</xdr:rowOff>
                  </from>
                  <to>
                    <xdr:col>37</xdr:col>
                    <xdr:colOff>106680</xdr:colOff>
                    <xdr:row>27</xdr:row>
                    <xdr:rowOff>220980</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129540</xdr:colOff>
                    <xdr:row>28</xdr:row>
                    <xdr:rowOff>30480</xdr:rowOff>
                  </from>
                  <to>
                    <xdr:col>37</xdr:col>
                    <xdr:colOff>106680</xdr:colOff>
                    <xdr:row>28</xdr:row>
                    <xdr:rowOff>220980</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129540</xdr:colOff>
                    <xdr:row>28</xdr:row>
                    <xdr:rowOff>259080</xdr:rowOff>
                  </from>
                  <to>
                    <xdr:col>37</xdr:col>
                    <xdr:colOff>91440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129540</xdr:colOff>
                    <xdr:row>34</xdr:row>
                    <xdr:rowOff>129540</xdr:rowOff>
                  </from>
                  <to>
                    <xdr:col>29</xdr:col>
                    <xdr:colOff>15240</xdr:colOff>
                    <xdr:row>36</xdr:row>
                    <xdr:rowOff>15240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129540</xdr:colOff>
                    <xdr:row>36</xdr:row>
                    <xdr:rowOff>243840</xdr:rowOff>
                  </from>
                  <to>
                    <xdr:col>29</xdr:col>
                    <xdr:colOff>30480</xdr:colOff>
                    <xdr:row>38</xdr:row>
                    <xdr:rowOff>15240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137160</xdr:colOff>
                    <xdr:row>39</xdr:row>
                    <xdr:rowOff>0</xdr:rowOff>
                  </from>
                  <to>
                    <xdr:col>29</xdr:col>
                    <xdr:colOff>7620</xdr:colOff>
                    <xdr:row>40</xdr:row>
                    <xdr:rowOff>30480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137160</xdr:colOff>
                    <xdr:row>40</xdr:row>
                    <xdr:rowOff>259080</xdr:rowOff>
                  </from>
                  <to>
                    <xdr:col>28</xdr:col>
                    <xdr:colOff>152400</xdr:colOff>
                    <xdr:row>42</xdr:row>
                    <xdr:rowOff>30480</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144780</xdr:colOff>
                    <xdr:row>38</xdr:row>
                    <xdr:rowOff>68580</xdr:rowOff>
                  </from>
                  <to>
                    <xdr:col>30</xdr:col>
                    <xdr:colOff>99060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137160</xdr:colOff>
                    <xdr:row>34</xdr:row>
                    <xdr:rowOff>121920</xdr:rowOff>
                  </from>
                  <to>
                    <xdr:col>37</xdr:col>
                    <xdr:colOff>114300</xdr:colOff>
                    <xdr:row>36</xdr:row>
                    <xdr:rowOff>30480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137160</xdr:colOff>
                    <xdr:row>36</xdr:row>
                    <xdr:rowOff>243840</xdr:rowOff>
                  </from>
                  <to>
                    <xdr:col>37</xdr:col>
                    <xdr:colOff>114300</xdr:colOff>
                    <xdr:row>38</xdr:row>
                    <xdr:rowOff>7620</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129540</xdr:colOff>
                    <xdr:row>23</xdr:row>
                    <xdr:rowOff>15240</xdr:rowOff>
                  </from>
                  <to>
                    <xdr:col>37</xdr:col>
                    <xdr:colOff>106680</xdr:colOff>
                    <xdr:row>23</xdr:row>
                    <xdr:rowOff>228600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129540</xdr:colOff>
                    <xdr:row>24</xdr:row>
                    <xdr:rowOff>22860</xdr:rowOff>
                  </from>
                  <to>
                    <xdr:col>37</xdr:col>
                    <xdr:colOff>106680</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129540</xdr:colOff>
                    <xdr:row>25</xdr:row>
                    <xdr:rowOff>7620</xdr:rowOff>
                  </from>
                  <to>
                    <xdr:col>37</xdr:col>
                    <xdr:colOff>15240</xdr:colOff>
                    <xdr:row>25</xdr:row>
                    <xdr:rowOff>205740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129540</xdr:colOff>
                    <xdr:row>31</xdr:row>
                    <xdr:rowOff>15240</xdr:rowOff>
                  </from>
                  <to>
                    <xdr:col>37</xdr:col>
                    <xdr:colOff>106680</xdr:colOff>
                    <xdr:row>32</xdr:row>
                    <xdr:rowOff>22860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129540</xdr:colOff>
                    <xdr:row>32</xdr:row>
                    <xdr:rowOff>60960</xdr:rowOff>
                  </from>
                  <to>
                    <xdr:col>37</xdr:col>
                    <xdr:colOff>106680</xdr:colOff>
                    <xdr:row>32</xdr:row>
                    <xdr:rowOff>236220</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129540</xdr:colOff>
                    <xdr:row>33</xdr:row>
                    <xdr:rowOff>7620</xdr:rowOff>
                  </from>
                  <to>
                    <xdr:col>37</xdr:col>
                    <xdr:colOff>91440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40BD8-788D-4BBC-8BF8-27043F24C8D7}">
  <sheetPr>
    <pageSetUpPr fitToPage="1"/>
  </sheetPr>
  <dimension ref="A1:CJ73"/>
  <sheetViews>
    <sheetView showGridLines="0" view="pageBreakPreview" topLeftCell="A37" zoomScaleNormal="53" zoomScaleSheetLayoutView="100" workbookViewId="0">
      <selection activeCell="BA48" sqref="BA48:BD48"/>
    </sheetView>
  </sheetViews>
  <sheetFormatPr defaultColWidth="9" defaultRowHeight="13.2"/>
  <cols>
    <col min="1" max="1" width="1.59765625" style="68" customWidth="1"/>
    <col min="2" max="6" width="2.5" style="68" customWidth="1"/>
    <col min="7" max="9" width="2.09765625" style="68" customWidth="1"/>
    <col min="10" max="10" width="1.8984375" style="68" customWidth="1"/>
    <col min="11" max="12" width="2.09765625" style="68" customWidth="1"/>
    <col min="13" max="13" width="2.3984375" style="68" customWidth="1"/>
    <col min="14" max="15" width="2.09765625" style="68" customWidth="1"/>
    <col min="16" max="16" width="2.69921875" style="68" customWidth="1"/>
    <col min="17" max="19" width="2.09765625" style="68" customWidth="1"/>
    <col min="20" max="20" width="1.3984375" style="68" customWidth="1"/>
    <col min="21" max="30" width="2.09765625" style="68" customWidth="1"/>
    <col min="31" max="31" width="2.5" style="68" customWidth="1"/>
    <col min="32" max="32" width="2.69921875" style="68" customWidth="1"/>
    <col min="33" max="38" width="2.09765625" style="68" customWidth="1"/>
    <col min="39" max="39" width="2.69921875" style="68" customWidth="1"/>
    <col min="40" max="40" width="2.5" style="68" customWidth="1"/>
    <col min="41" max="42" width="2.09765625" style="68" customWidth="1"/>
    <col min="43" max="43" width="1.59765625" style="68" customWidth="1"/>
    <col min="44" max="44" width="2" style="68" customWidth="1"/>
    <col min="45" max="48" width="2.59765625" style="68" customWidth="1"/>
    <col min="49" max="62" width="2.8984375" style="68" customWidth="1"/>
    <col min="63" max="72" width="2.19921875" style="68" customWidth="1"/>
    <col min="73" max="73" width="3.09765625" style="68" customWidth="1"/>
    <col min="74" max="75" width="2.19921875" style="68" customWidth="1"/>
    <col min="76" max="76" width="3" style="68" customWidth="1"/>
    <col min="77" max="78" width="2.19921875" style="68" customWidth="1"/>
    <col min="79" max="81" width="2.09765625" style="68" customWidth="1"/>
    <col min="82" max="82" width="2" style="68" customWidth="1"/>
    <col min="83" max="85" width="2.3984375" style="68" customWidth="1"/>
    <col min="86" max="86" width="3.09765625" style="68" customWidth="1"/>
    <col min="87" max="92" width="2.3984375" style="68" customWidth="1"/>
    <col min="93" max="102" width="1.59765625" style="68" customWidth="1"/>
    <col min="103" max="16384" width="9" style="68"/>
  </cols>
  <sheetData>
    <row r="1" spans="1:88" ht="18" customHeight="1">
      <c r="B1" s="69" t="s">
        <v>2119</v>
      </c>
      <c r="M1" s="70"/>
      <c r="N1" s="1117" t="s">
        <v>2328</v>
      </c>
      <c r="O1" s="1117"/>
      <c r="P1" s="1117"/>
      <c r="Q1" s="1117"/>
      <c r="R1" s="1117"/>
      <c r="S1" s="1117"/>
      <c r="T1" s="1117"/>
      <c r="U1" s="1117"/>
      <c r="V1" s="1117"/>
      <c r="W1" s="1117"/>
      <c r="X1" s="1117"/>
      <c r="Y1" s="1117"/>
      <c r="Z1" s="1117"/>
      <c r="AA1" s="1117"/>
      <c r="AB1" s="1117"/>
      <c r="AC1" s="1117"/>
      <c r="AD1" s="1117"/>
      <c r="AE1" s="1117"/>
      <c r="AF1" s="979" t="s">
        <v>25</v>
      </c>
      <c r="AG1" s="979"/>
      <c r="AH1" s="979"/>
      <c r="AI1" s="980" t="str">
        <f>IF(G5="","",G5)</f>
        <v/>
      </c>
      <c r="AJ1" s="980"/>
      <c r="AK1" s="980"/>
      <c r="AL1" s="980"/>
      <c r="AM1" s="980"/>
      <c r="AN1" s="980"/>
      <c r="AO1" s="980"/>
      <c r="AP1" s="980"/>
      <c r="AS1" s="1147" t="str">
        <f>B9&amp;G9&amp;L9</f>
        <v/>
      </c>
      <c r="AT1" s="1148"/>
      <c r="AU1" s="1148"/>
      <c r="AV1" s="1148"/>
      <c r="AW1" s="1148"/>
      <c r="AX1" s="1148"/>
      <c r="AY1" s="1148"/>
      <c r="AZ1" s="1148"/>
      <c r="BA1" s="1148"/>
      <c r="BB1" s="1148"/>
      <c r="BC1" s="1148"/>
      <c r="BD1" s="1148"/>
      <c r="BE1" s="1149"/>
      <c r="BF1" s="1146" t="str">
        <f>IFERROR(VLOOKUP(Y5,【参考】数式用!$AH$2:$AI$34,2,FALSE),"")</f>
        <v/>
      </c>
      <c r="BG1" s="1146"/>
      <c r="BH1" s="1146"/>
      <c r="BI1" s="1146"/>
      <c r="BJ1" s="1146"/>
      <c r="BK1" s="1146"/>
      <c r="BL1" s="1146"/>
      <c r="BM1" s="1146"/>
      <c r="BN1" s="1146"/>
      <c r="BO1" s="1146"/>
      <c r="BP1" s="1146"/>
      <c r="CE1" s="71" t="s">
        <v>2189</v>
      </c>
    </row>
    <row r="2" spans="1:88" s="72" customFormat="1" ht="19.5" customHeight="1" thickBot="1">
      <c r="C2" s="70"/>
      <c r="D2" s="70"/>
      <c r="E2" s="70"/>
      <c r="F2" s="70"/>
      <c r="G2" s="70"/>
      <c r="H2" s="70"/>
      <c r="I2" s="70"/>
      <c r="J2" s="70"/>
      <c r="K2" s="70"/>
      <c r="L2" s="70"/>
      <c r="M2" s="70"/>
      <c r="N2" s="1117"/>
      <c r="O2" s="1117"/>
      <c r="P2" s="1117"/>
      <c r="Q2" s="1117"/>
      <c r="R2" s="1117"/>
      <c r="S2" s="1117"/>
      <c r="T2" s="1117"/>
      <c r="U2" s="1117"/>
      <c r="V2" s="1117"/>
      <c r="W2" s="1117"/>
      <c r="X2" s="1117"/>
      <c r="Y2" s="1117"/>
      <c r="Z2" s="1117"/>
      <c r="AA2" s="1117"/>
      <c r="AB2" s="1117"/>
      <c r="AC2" s="1117"/>
      <c r="AD2" s="1117"/>
      <c r="AE2" s="1117"/>
      <c r="AF2" s="70"/>
      <c r="AG2" s="70"/>
      <c r="AH2" s="70"/>
      <c r="AI2" s="70"/>
      <c r="AJ2" s="70"/>
      <c r="AK2" s="70"/>
      <c r="AL2" s="70"/>
      <c r="AM2" s="70"/>
      <c r="AN2" s="70"/>
      <c r="AO2" s="70"/>
      <c r="AP2" s="70"/>
      <c r="AQ2" s="73"/>
      <c r="AR2" s="73"/>
      <c r="CE2" s="971" t="s">
        <v>2192</v>
      </c>
      <c r="CF2" s="971"/>
      <c r="CG2" s="971"/>
      <c r="CH2" s="971"/>
      <c r="CI2" s="952" t="str">
        <f>IF(AI1&lt;&gt;"",1,"")</f>
        <v/>
      </c>
      <c r="CJ2" s="953"/>
    </row>
    <row r="3" spans="1:88" ht="15.75" customHeight="1">
      <c r="B3" s="74" t="s">
        <v>2021</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2137</v>
      </c>
      <c r="AU3" s="78"/>
      <c r="AV3" s="78"/>
      <c r="AW3" s="78"/>
      <c r="AX3" s="78"/>
      <c r="AY3" s="78"/>
      <c r="AZ3" s="78"/>
      <c r="BA3" s="79"/>
      <c r="CE3" s="971" t="s">
        <v>2186</v>
      </c>
      <c r="CF3" s="971"/>
      <c r="CG3" s="971"/>
      <c r="CH3" s="971"/>
      <c r="CI3" s="957" t="str">
        <f>IF(AND(L9="ベア加算",Q49="ベア加算"),1,"")</f>
        <v/>
      </c>
      <c r="CJ3" s="958"/>
    </row>
    <row r="4" spans="1:88" ht="28.5" customHeight="1">
      <c r="B4" s="1072" t="s">
        <v>2237</v>
      </c>
      <c r="C4" s="1072"/>
      <c r="D4" s="1072"/>
      <c r="E4" s="1072"/>
      <c r="F4" s="1072"/>
      <c r="G4" s="1073" t="s">
        <v>0</v>
      </c>
      <c r="H4" s="1073"/>
      <c r="I4" s="1073"/>
      <c r="J4" s="1074" t="s">
        <v>1</v>
      </c>
      <c r="K4" s="1075"/>
      <c r="L4" s="1075"/>
      <c r="M4" s="1075"/>
      <c r="N4" s="1075"/>
      <c r="O4" s="1076"/>
      <c r="P4" s="1163" t="s">
        <v>2</v>
      </c>
      <c r="Q4" s="1164"/>
      <c r="R4" s="1164"/>
      <c r="S4" s="1164"/>
      <c r="T4" s="1164"/>
      <c r="U4" s="1164"/>
      <c r="V4" s="1164"/>
      <c r="W4" s="1164"/>
      <c r="X4" s="1165"/>
      <c r="Y4" s="1074" t="s">
        <v>3</v>
      </c>
      <c r="Z4" s="1075"/>
      <c r="AA4" s="1075"/>
      <c r="AB4" s="1075"/>
      <c r="AC4" s="1075"/>
      <c r="AD4" s="1076"/>
      <c r="AE4" s="1120" t="s">
        <v>2317</v>
      </c>
      <c r="AF4" s="1121"/>
      <c r="AG4" s="1121"/>
      <c r="AH4" s="1122"/>
      <c r="AI4" s="1120" t="s">
        <v>2318</v>
      </c>
      <c r="AJ4" s="1121"/>
      <c r="AK4" s="1121"/>
      <c r="AL4" s="1122"/>
      <c r="AM4" s="1120" t="s">
        <v>2319</v>
      </c>
      <c r="AN4" s="1121"/>
      <c r="AO4" s="1121"/>
      <c r="AP4" s="1122"/>
      <c r="AS4" s="80"/>
      <c r="AT4" s="1151" t="s">
        <v>2095</v>
      </c>
      <c r="AU4" s="1151" t="s">
        <v>2055</v>
      </c>
      <c r="AV4" s="1151" t="s">
        <v>2056</v>
      </c>
      <c r="AW4" s="1151" t="s">
        <v>2057</v>
      </c>
      <c r="AX4" s="1151" t="s">
        <v>2058</v>
      </c>
      <c r="AY4" s="1151" t="s">
        <v>2059</v>
      </c>
      <c r="AZ4" s="1151" t="s">
        <v>2094</v>
      </c>
      <c r="BA4" s="81"/>
      <c r="CE4" s="971" t="s">
        <v>2191</v>
      </c>
      <c r="CF4" s="971"/>
      <c r="CG4" s="971"/>
      <c r="CH4" s="971"/>
      <c r="CI4" s="959" t="str">
        <f>IF(OR(OR(G49="処遇加算Ⅰ",G49="処遇加算Ⅱ"),OR(AS48="処遇加算Ⅰ",AS48="処遇加算Ⅱ")),1,"")</f>
        <v/>
      </c>
      <c r="CJ4" s="960"/>
    </row>
    <row r="5" spans="1:88" ht="33" customHeight="1">
      <c r="B5" s="1066"/>
      <c r="C5" s="1066"/>
      <c r="D5" s="1066"/>
      <c r="E5" s="1066"/>
      <c r="F5" s="1066"/>
      <c r="G5" s="1067"/>
      <c r="H5" s="1067"/>
      <c r="I5" s="1067"/>
      <c r="J5" s="1068"/>
      <c r="K5" s="1068"/>
      <c r="L5" s="1068"/>
      <c r="M5" s="1069"/>
      <c r="N5" s="1069"/>
      <c r="O5" s="1069"/>
      <c r="P5" s="1182"/>
      <c r="Q5" s="1183"/>
      <c r="R5" s="1183"/>
      <c r="S5" s="1183"/>
      <c r="T5" s="1183"/>
      <c r="U5" s="1183"/>
      <c r="V5" s="1183"/>
      <c r="W5" s="1183"/>
      <c r="X5" s="1184"/>
      <c r="Y5" s="1123"/>
      <c r="Z5" s="1123"/>
      <c r="AA5" s="1123"/>
      <c r="AB5" s="1123"/>
      <c r="AC5" s="1123"/>
      <c r="AD5" s="1123"/>
      <c r="AE5" s="1166"/>
      <c r="AF5" s="1167"/>
      <c r="AG5" s="1167"/>
      <c r="AH5" s="1168"/>
      <c r="AI5" s="1166"/>
      <c r="AJ5" s="1167"/>
      <c r="AK5" s="1167"/>
      <c r="AL5" s="1168"/>
      <c r="AM5" s="1169">
        <f>AE5-AI5</f>
        <v>0</v>
      </c>
      <c r="AN5" s="1170"/>
      <c r="AO5" s="1170"/>
      <c r="AP5" s="1171"/>
      <c r="AS5" s="80"/>
      <c r="AT5" s="1152"/>
      <c r="AU5" s="1152"/>
      <c r="AV5" s="1152"/>
      <c r="AW5" s="1152"/>
      <c r="AX5" s="1152"/>
      <c r="AY5" s="1152"/>
      <c r="AZ5" s="1152"/>
      <c r="BA5" s="81"/>
      <c r="CE5" s="971" t="s">
        <v>2185</v>
      </c>
      <c r="CF5" s="971"/>
      <c r="CG5" s="971"/>
      <c r="CH5" s="971"/>
      <c r="CI5" s="959" t="str">
        <f>IF(OR(G49="処遇加算Ⅰ",AS48="処遇加算Ⅰ"),1,"")</f>
        <v/>
      </c>
      <c r="CJ5" s="960"/>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1152"/>
      <c r="AU6" s="1152"/>
      <c r="AV6" s="1152"/>
      <c r="AW6" s="1152"/>
      <c r="AX6" s="1152"/>
      <c r="AY6" s="1152"/>
      <c r="AZ6" s="1152"/>
      <c r="BA6" s="81"/>
      <c r="CE6" s="971" t="s">
        <v>2188</v>
      </c>
      <c r="CF6" s="971"/>
      <c r="CG6" s="971"/>
      <c r="CH6" s="971"/>
      <c r="CI6" s="959" t="str">
        <f>IF(OR(AH61=1,AP61=1),1,"")</f>
        <v/>
      </c>
      <c r="CJ6" s="960"/>
    </row>
    <row r="7" spans="1:88" ht="15" customHeight="1">
      <c r="B7" s="87" t="s">
        <v>2061</v>
      </c>
      <c r="C7" s="75"/>
      <c r="D7" s="75"/>
      <c r="E7" s="75"/>
      <c r="F7" s="75"/>
      <c r="G7" s="75"/>
      <c r="H7" s="75"/>
      <c r="I7" s="75"/>
      <c r="J7" s="75"/>
      <c r="K7" s="75"/>
      <c r="L7" s="75"/>
      <c r="M7" s="75"/>
      <c r="N7" s="75"/>
      <c r="O7" s="75"/>
      <c r="P7" s="75"/>
      <c r="Q7" s="75"/>
      <c r="R7" s="75"/>
      <c r="S7" s="75"/>
      <c r="T7" s="75"/>
      <c r="U7" s="75"/>
      <c r="V7" s="88" t="s">
        <v>2099</v>
      </c>
      <c r="W7" s="75"/>
      <c r="X7" s="75"/>
      <c r="Y7" s="75"/>
      <c r="Z7" s="75"/>
      <c r="AA7" s="75"/>
      <c r="AB7" s="75"/>
      <c r="AC7" s="75"/>
      <c r="AD7" s="75"/>
      <c r="AE7" s="75"/>
      <c r="AF7" s="75"/>
      <c r="AG7" s="75"/>
      <c r="AH7" s="75"/>
      <c r="AI7" s="75"/>
      <c r="AJ7" s="75"/>
      <c r="AK7" s="75"/>
      <c r="AL7" s="75"/>
      <c r="AM7" s="75"/>
      <c r="AN7" s="75"/>
      <c r="AO7" s="75"/>
      <c r="AP7" s="75"/>
      <c r="AS7" s="80"/>
      <c r="AT7" s="1153"/>
      <c r="AU7" s="1153"/>
      <c r="AV7" s="1153"/>
      <c r="AW7" s="1153"/>
      <c r="AX7" s="1153"/>
      <c r="AY7" s="1153"/>
      <c r="AZ7" s="1153"/>
      <c r="BA7" s="81"/>
      <c r="CE7" s="972" t="s">
        <v>2187</v>
      </c>
      <c r="CF7" s="972"/>
      <c r="CG7" s="972"/>
      <c r="CH7" s="972"/>
      <c r="CI7" s="959" t="str">
        <f>IF(AND(AH62=1,AD41=""),1,"")</f>
        <v/>
      </c>
      <c r="CJ7" s="960"/>
    </row>
    <row r="8" spans="1:88" ht="17.25" customHeight="1" thickBot="1">
      <c r="B8" s="1015" t="s">
        <v>2145</v>
      </c>
      <c r="C8" s="1016"/>
      <c r="D8" s="1016"/>
      <c r="E8" s="1016"/>
      <c r="F8" s="1016"/>
      <c r="G8" s="1016"/>
      <c r="H8" s="1016"/>
      <c r="I8" s="1016"/>
      <c r="J8" s="1016"/>
      <c r="K8" s="1016"/>
      <c r="L8" s="1016"/>
      <c r="M8" s="1016"/>
      <c r="N8" s="1016"/>
      <c r="O8" s="1016"/>
      <c r="P8" s="1016"/>
      <c r="Q8" s="1016"/>
      <c r="R8" s="1016"/>
      <c r="S8" s="1017"/>
      <c r="T8" s="1008" t="s">
        <v>12</v>
      </c>
      <c r="U8" s="1009"/>
      <c r="V8" s="1172" t="str">
        <f>IFERROR(IF(VLOOKUP(AS1,【参考】数式用2!E6:L23,3,FALSE)="","",VLOOKUP(AS1,【参考】数式用2!E6:L23,3,FALSE)),"")</f>
        <v/>
      </c>
      <c r="W8" s="1173"/>
      <c r="X8" s="1173"/>
      <c r="Y8" s="1173"/>
      <c r="Z8" s="1174"/>
      <c r="AA8" s="1154" t="str">
        <f>IFERROR(VLOOKUP(AS1,【参考】数式用2!E6:L23,4,FALSE),"")</f>
        <v/>
      </c>
      <c r="AB8" s="1154"/>
      <c r="AC8" s="1154"/>
      <c r="AD8" s="1154"/>
      <c r="AE8" s="1154"/>
      <c r="AF8" s="1154"/>
      <c r="AG8" s="1154"/>
      <c r="AH8" s="1154"/>
      <c r="AI8" s="1154"/>
      <c r="AJ8" s="1154"/>
      <c r="AK8" s="1154"/>
      <c r="AL8" s="1154"/>
      <c r="AM8" s="1154"/>
      <c r="AN8" s="1154"/>
      <c r="AO8" s="1154"/>
      <c r="AP8" s="1155"/>
      <c r="AS8" s="80"/>
      <c r="AT8" s="955" t="str">
        <f>IF(L9="ベア加算","",IF(OR(V8="新加算Ⅰ",V8="新加算Ⅱ",V8="新加算Ⅲ",V8="新加算Ⅳ"),"○",""))</f>
        <v/>
      </c>
      <c r="AU8" s="95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5" t="str">
        <f>IF(OR(V8="新加算Ⅰ",V8="新加算Ⅱ",V8="新加算Ⅲ",V8="新加算Ⅴ(１)",V8="新加算Ⅴ(３)",V8="新加算Ⅴ(８)"),"○","")</f>
        <v/>
      </c>
      <c r="AX8" s="955" t="str">
        <f>IF(OR(V8="新加算Ⅰ",V8="新加算Ⅱ",V8="新加算Ⅴ(１)",V8="新加算Ⅴ(２)",V8="新加算Ⅴ(３)",V8="新加算Ⅴ(４)",V8="新加算Ⅴ(５)",V8="新加算Ⅴ(６)",V8="新加算Ⅴ(７)",V8="新加算Ⅴ(９)",V8="新加算Ⅴ(10)",V8="新加算Ⅴ(12)"),"○","")</f>
        <v/>
      </c>
      <c r="AY8" s="955" t="str">
        <f>IF(OR(V8="新加算Ⅰ",V8="新加算Ⅴ(１)",V8="新加算Ⅴ(２)",V8="新加算Ⅴ(５)",V8="新加算Ⅴ(７)",V8="新加算Ⅴ(10)"),"○","")</f>
        <v/>
      </c>
      <c r="AZ8" s="955" t="str">
        <f>IF(OR(V8="新加算Ⅰ",V8="新加算Ⅱ",V8="新加算Ⅴ(１)",V8="新加算Ⅴ(２)",V8="新加算Ⅴ(３)",V8="新加算Ⅴ(４)",V8="新加算Ⅴ(５)",V8="新加算Ⅴ(６)",V8="新加算Ⅴ(７)",V8="新加算Ⅴ(９)",V8="新加算Ⅴ(10)",V8="新加算Ⅴ(12)"),"○","")</f>
        <v/>
      </c>
      <c r="BA8" s="81"/>
      <c r="CE8" s="972" t="s">
        <v>2187</v>
      </c>
      <c r="CF8" s="972"/>
      <c r="CG8" s="972"/>
      <c r="CH8" s="972"/>
      <c r="CI8" s="959" t="str">
        <f>IF(AND(AP62=1,AL41=""),1,"")</f>
        <v/>
      </c>
      <c r="CJ8" s="960"/>
    </row>
    <row r="9" spans="1:88" ht="26.25" customHeight="1">
      <c r="B9" s="1080"/>
      <c r="C9" s="1081"/>
      <c r="D9" s="1081"/>
      <c r="E9" s="1081"/>
      <c r="F9" s="1082"/>
      <c r="G9" s="1083"/>
      <c r="H9" s="1084"/>
      <c r="I9" s="1084"/>
      <c r="J9" s="1084"/>
      <c r="K9" s="1085"/>
      <c r="L9" s="1086"/>
      <c r="M9" s="1087"/>
      <c r="N9" s="1087"/>
      <c r="O9" s="1087"/>
      <c r="P9" s="1088"/>
      <c r="Q9" s="1070" t="s">
        <v>2051</v>
      </c>
      <c r="R9" s="1071"/>
      <c r="S9" s="1071"/>
      <c r="T9" s="1008"/>
      <c r="U9" s="1009"/>
      <c r="V9" s="1175" t="str">
        <f>IFERROR(VLOOKUP(Y5,【参考】数式用!$A$5:$AB$37,MATCH(V8,【参考】数式用!$B$4:$AB$4,0)+1,FALSE),"")</f>
        <v/>
      </c>
      <c r="W9" s="1176"/>
      <c r="X9" s="1176"/>
      <c r="Y9" s="1176"/>
      <c r="Z9" s="1177"/>
      <c r="AA9" s="1156"/>
      <c r="AB9" s="1156"/>
      <c r="AC9" s="1156"/>
      <c r="AD9" s="1156"/>
      <c r="AE9" s="1156"/>
      <c r="AF9" s="1156"/>
      <c r="AG9" s="1156"/>
      <c r="AH9" s="1156"/>
      <c r="AI9" s="1156"/>
      <c r="AJ9" s="1156"/>
      <c r="AK9" s="1156"/>
      <c r="AL9" s="1156"/>
      <c r="AM9" s="1156"/>
      <c r="AN9" s="1156"/>
      <c r="AO9" s="1156"/>
      <c r="AP9" s="1157"/>
      <c r="AS9" s="80"/>
      <c r="AT9" s="956"/>
      <c r="AU9" s="956"/>
      <c r="AV9" s="956"/>
      <c r="AW9" s="956"/>
      <c r="AX9" s="956"/>
      <c r="AY9" s="956"/>
      <c r="AZ9" s="956"/>
      <c r="BA9" s="81"/>
      <c r="CE9" s="971" t="s">
        <v>2187</v>
      </c>
      <c r="CF9" s="971"/>
      <c r="CG9" s="971"/>
      <c r="CH9" s="971"/>
      <c r="CI9" s="959" t="str">
        <f>IF(OR(AH62=1,AP62=1),1,"")</f>
        <v/>
      </c>
      <c r="CJ9" s="960"/>
    </row>
    <row r="10" spans="1:88" ht="11.25" customHeight="1">
      <c r="B10" s="1089" t="str">
        <f>IFERROR(VLOOKUP(Y5,【参考】数式用!$A$5:$J$37,MATCH(B9,【参考】数式用!$B$4:$J$4,0)+1,0),"")</f>
        <v/>
      </c>
      <c r="C10" s="1090"/>
      <c r="D10" s="1090"/>
      <c r="E10" s="1090"/>
      <c r="F10" s="1091"/>
      <c r="G10" s="1089" t="str">
        <f>IFERROR(VLOOKUP(Y5,【参考】数式用!$A$5:$J$37,MATCH(G9,【参考】数式用!$B$4:$J$4,0)+1,0),"")</f>
        <v/>
      </c>
      <c r="H10" s="1090"/>
      <c r="I10" s="1090"/>
      <c r="J10" s="1090"/>
      <c r="K10" s="1091"/>
      <c r="L10" s="1095" t="str">
        <f>IFERROR(VLOOKUP(Y5,【参考】数式用!$A$5:$J$37,MATCH(L9,【参考】数式用!$B$4:$J$4,0)+1,0),"")</f>
        <v/>
      </c>
      <c r="M10" s="1096"/>
      <c r="N10" s="1096"/>
      <c r="O10" s="1096"/>
      <c r="P10" s="1097"/>
      <c r="Q10" s="1003">
        <f>SUM(B10,G10,L10)</f>
        <v>0</v>
      </c>
      <c r="R10" s="1004"/>
      <c r="S10" s="1004"/>
      <c r="T10" s="89"/>
      <c r="U10" s="89"/>
      <c r="V10" s="90" t="s">
        <v>2100</v>
      </c>
      <c r="W10" s="91"/>
      <c r="X10" s="91"/>
      <c r="Y10" s="91"/>
      <c r="Z10" s="91"/>
      <c r="AA10" s="92"/>
      <c r="AB10" s="92"/>
      <c r="AC10" s="92"/>
      <c r="AD10" s="92"/>
      <c r="AE10" s="92"/>
      <c r="AF10" s="92"/>
      <c r="AG10" s="92"/>
      <c r="AH10" s="92"/>
      <c r="AI10" s="92"/>
      <c r="AJ10" s="92"/>
      <c r="AK10" s="92"/>
      <c r="AL10" s="92"/>
      <c r="AM10" s="92"/>
      <c r="AN10" s="92"/>
      <c r="AO10" s="92"/>
      <c r="AP10" s="93"/>
      <c r="AS10" s="80"/>
      <c r="BA10" s="81"/>
      <c r="CE10" s="971" t="s">
        <v>2190</v>
      </c>
      <c r="CF10" s="971"/>
      <c r="CG10" s="971"/>
      <c r="CH10" s="971"/>
      <c r="CI10" s="959">
        <f>IF(OR(AH63=1,AP63=1),1,0)</f>
        <v>0</v>
      </c>
      <c r="CJ10" s="960"/>
    </row>
    <row r="11" spans="1:88" s="91" customFormat="1" ht="20.25" customHeight="1" thickBot="1">
      <c r="B11" s="1092"/>
      <c r="C11" s="1093"/>
      <c r="D11" s="1093"/>
      <c r="E11" s="1093"/>
      <c r="F11" s="1094"/>
      <c r="G11" s="1092"/>
      <c r="H11" s="1093"/>
      <c r="I11" s="1093"/>
      <c r="J11" s="1093"/>
      <c r="K11" s="1094"/>
      <c r="L11" s="1098"/>
      <c r="M11" s="1099"/>
      <c r="N11" s="1099"/>
      <c r="O11" s="1099"/>
      <c r="P11" s="1100"/>
      <c r="Q11" s="1003"/>
      <c r="R11" s="1004"/>
      <c r="S11" s="1004"/>
      <c r="T11" s="1010"/>
      <c r="U11" s="1009"/>
      <c r="V11" s="1065" t="str">
        <f>IFERROR(IF(VLOOKUP(AS1,【参考】数式用2!E6:L23,5,FALSE)="","",VLOOKUP(AS1,【参考】数式用2!E6:L23,5,FALSE)),"")</f>
        <v/>
      </c>
      <c r="W11" s="1065"/>
      <c r="X11" s="1065"/>
      <c r="Y11" s="1065"/>
      <c r="Z11" s="1065"/>
      <c r="AA11" s="1154" t="str">
        <f>IFERROR(VLOOKUP(AS1,【参考】数式用2!E6:L23,6,FALSE),"")</f>
        <v/>
      </c>
      <c r="AB11" s="1154"/>
      <c r="AC11" s="1154"/>
      <c r="AD11" s="1154"/>
      <c r="AE11" s="1154"/>
      <c r="AF11" s="1154"/>
      <c r="AG11" s="1154"/>
      <c r="AH11" s="1154"/>
      <c r="AI11" s="1154"/>
      <c r="AJ11" s="1154"/>
      <c r="AK11" s="1154"/>
      <c r="AL11" s="1154"/>
      <c r="AM11" s="1154"/>
      <c r="AN11" s="1154"/>
      <c r="AO11" s="1154"/>
      <c r="AP11" s="1155"/>
      <c r="AS11" s="94"/>
      <c r="AT11" s="955" t="str">
        <f>IF(L9="ベア加算","",IF(OR(V11="新加算Ⅰ",V11="新加算Ⅱ",V11="新加算Ⅲ",V11="新加算Ⅳ"),"○",""))</f>
        <v/>
      </c>
      <c r="AU11" s="95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5" t="str">
        <f>IF(OR(V11="新加算Ⅰ",V11="新加算Ⅱ",V11="新加算Ⅲ",V11="新加算Ⅴ(１)",V11="新加算Ⅴ(３)",V11="新加算Ⅴ(８)"),"○","")</f>
        <v/>
      </c>
      <c r="AX11" s="955" t="str">
        <f>IF(OR(V11="新加算Ⅰ",V11="新加算Ⅱ",V11="新加算Ⅴ(１)",V11="新加算Ⅴ(２)",V11="新加算Ⅴ(３)",V11="新加算Ⅴ(４)",V11="新加算Ⅴ(５)",V11="新加算Ⅴ(６)",V11="新加算Ⅴ(７)",V11="新加算Ⅴ(９)",V11="新加算Ⅴ(10)",V11="新加算Ⅴ(12)"),"○","")</f>
        <v/>
      </c>
      <c r="AY11" s="955" t="str">
        <f>IF(OR(V11="新加算Ⅰ",V11="新加算Ⅴ(１)",V11="新加算Ⅴ(２)",V11="新加算Ⅴ(５)",V11="新加算Ⅴ(７)",V11="新加算Ⅴ(10)"),"○","")</f>
        <v/>
      </c>
      <c r="AZ11" s="955" t="str">
        <f>IF(OR(V11="新加算Ⅰ",V11="新加算Ⅱ",V11="新加算Ⅴ(１)",V11="新加算Ⅴ(２)",V11="新加算Ⅴ(３)",V11="新加算Ⅴ(４)",V11="新加算Ⅴ(５)",V11="新加算Ⅴ(６)",V11="新加算Ⅴ(７)",V11="新加算Ⅴ(９)",V11="新加算Ⅴ(10)",V11="新加算Ⅴ(12)"),"○","")</f>
        <v/>
      </c>
      <c r="BA11" s="95"/>
    </row>
    <row r="12" spans="1:88" ht="25.5" customHeight="1" thickBot="1">
      <c r="A12" s="75"/>
      <c r="B12" s="113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5"/>
      <c r="D12" s="1135"/>
      <c r="E12" s="1135"/>
      <c r="F12" s="1135"/>
      <c r="G12" s="1135"/>
      <c r="H12" s="1135"/>
      <c r="I12" s="1135"/>
      <c r="J12" s="1135"/>
      <c r="K12" s="1135"/>
      <c r="L12" s="1135"/>
      <c r="M12" s="1135"/>
      <c r="N12" s="1135"/>
      <c r="O12" s="1135"/>
      <c r="P12" s="1135"/>
      <c r="Q12" s="1135"/>
      <c r="R12" s="1135"/>
      <c r="S12" s="1135"/>
      <c r="T12" s="1010"/>
      <c r="U12" s="1009"/>
      <c r="V12" s="1181" t="str">
        <f>IFERROR(VLOOKUP(Y5,【参考】数式用!$A$5:$AB$37,MATCH(V11,【参考】数式用!$B$4:$AB$4,0)+1,FALSE),"")</f>
        <v/>
      </c>
      <c r="W12" s="1181"/>
      <c r="X12" s="1181"/>
      <c r="Y12" s="1181"/>
      <c r="Z12" s="1181"/>
      <c r="AA12" s="1156"/>
      <c r="AB12" s="1156"/>
      <c r="AC12" s="1156"/>
      <c r="AD12" s="1156"/>
      <c r="AE12" s="1156"/>
      <c r="AF12" s="1156"/>
      <c r="AG12" s="1156"/>
      <c r="AH12" s="1156"/>
      <c r="AI12" s="1156"/>
      <c r="AJ12" s="1156"/>
      <c r="AK12" s="1156"/>
      <c r="AL12" s="1156"/>
      <c r="AM12" s="1156"/>
      <c r="AN12" s="1156"/>
      <c r="AO12" s="1156"/>
      <c r="AP12" s="1157"/>
      <c r="AS12" s="80"/>
      <c r="AT12" s="956"/>
      <c r="AU12" s="956"/>
      <c r="AV12" s="956"/>
      <c r="AW12" s="956"/>
      <c r="AX12" s="956"/>
      <c r="AY12" s="956"/>
      <c r="AZ12" s="956"/>
      <c r="BA12" s="81"/>
    </row>
    <row r="13" spans="1:88" ht="12" customHeight="1">
      <c r="A13" s="75"/>
      <c r="B13" s="1110" t="s">
        <v>2115</v>
      </c>
      <c r="C13" s="1111"/>
      <c r="D13" s="1111"/>
      <c r="E13" s="1111"/>
      <c r="F13" s="1111"/>
      <c r="G13" s="1111"/>
      <c r="H13" s="1111"/>
      <c r="I13" s="1111"/>
      <c r="J13" s="1111"/>
      <c r="K13" s="1111"/>
      <c r="L13" s="1111"/>
      <c r="M13" s="1111"/>
      <c r="N13" s="1111"/>
      <c r="O13" s="1111"/>
      <c r="P13" s="1111"/>
      <c r="Q13" s="1111"/>
      <c r="R13" s="1111"/>
      <c r="S13" s="1112"/>
      <c r="V13" s="90" t="s">
        <v>2101</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113"/>
      <c r="C14" s="1114"/>
      <c r="D14" s="1114"/>
      <c r="E14" s="1114"/>
      <c r="F14" s="1114"/>
      <c r="G14" s="1114"/>
      <c r="H14" s="1114"/>
      <c r="I14" s="1114"/>
      <c r="J14" s="1114"/>
      <c r="K14" s="1114"/>
      <c r="L14" s="1114"/>
      <c r="M14" s="1114"/>
      <c r="N14" s="1114"/>
      <c r="O14" s="1114"/>
      <c r="P14" s="1114"/>
      <c r="Q14" s="1114"/>
      <c r="R14" s="1114"/>
      <c r="S14" s="1115"/>
      <c r="U14" s="96"/>
      <c r="V14" s="1065" t="str">
        <f>IFERROR(IF(VLOOKUP(AS1,【参考】数式用2!E6:L23,7,FALSE)="","",VLOOKUP(AS1,【参考】数式用2!E6:L23,7,FALSE)),"")</f>
        <v/>
      </c>
      <c r="W14" s="1065"/>
      <c r="X14" s="1065"/>
      <c r="Y14" s="1065"/>
      <c r="Z14" s="1065"/>
      <c r="AA14" s="1158" t="str">
        <f>IFERROR(VLOOKUP(AS1,【参考】数式用2!E6:L23,8,FALSE),"")</f>
        <v/>
      </c>
      <c r="AB14" s="1154"/>
      <c r="AC14" s="1154"/>
      <c r="AD14" s="1154"/>
      <c r="AE14" s="1154"/>
      <c r="AF14" s="1154"/>
      <c r="AG14" s="1154"/>
      <c r="AH14" s="1154"/>
      <c r="AI14" s="1154"/>
      <c r="AJ14" s="1154"/>
      <c r="AK14" s="1154"/>
      <c r="AL14" s="1154"/>
      <c r="AM14" s="1154"/>
      <c r="AN14" s="1154"/>
      <c r="AO14" s="1154"/>
      <c r="AP14" s="1155"/>
      <c r="AS14" s="80"/>
      <c r="AT14" s="955" t="str">
        <f>IF(L9="ベア加算","",IF(OR(V14="新加算Ⅰ",V14="新加算Ⅱ",V14="新加算Ⅲ",V14="新加算Ⅳ"),"○",""))</f>
        <v/>
      </c>
      <c r="AU14" s="95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5" t="str">
        <f>IF(OR(V14="新加算Ⅰ",V14="新加算Ⅱ",V14="新加算Ⅲ",V14="新加算Ⅴ(１)",V14="新加算Ⅴ(３)",V14="新加算Ⅴ(８)"),"○","")</f>
        <v/>
      </c>
      <c r="AX14" s="955" t="str">
        <f>IF(OR(V14="新加算Ⅰ",V14="新加算Ⅱ",V14="新加算Ⅴ(１)",V14="新加算Ⅴ(２)",V14="新加算Ⅴ(３)",V14="新加算Ⅴ(４)",V14="新加算Ⅴ(５)",V14="新加算Ⅴ(６)",V14="新加算Ⅴ(７)",V14="新加算Ⅴ(９)",V14="新加算Ⅴ(10)",V14="新加算Ⅴ(12)"),"○","")</f>
        <v/>
      </c>
      <c r="AY14" s="955" t="str">
        <f>IF(OR(V14="新加算Ⅰ",V14="新加算Ⅴ(１)",V14="新加算Ⅴ(２)",V14="新加算Ⅴ(５)",V14="新加算Ⅴ(７)",V14="新加算Ⅴ(10)"),"○","")</f>
        <v/>
      </c>
      <c r="AZ14" s="955"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101" t="s">
        <v>2109</v>
      </c>
      <c r="C15" s="1102"/>
      <c r="D15" s="51">
        <v>6</v>
      </c>
      <c r="E15" s="97" t="s">
        <v>2110</v>
      </c>
      <c r="F15" s="51">
        <v>4</v>
      </c>
      <c r="G15" s="97" t="s">
        <v>2111</v>
      </c>
      <c r="H15" s="1103" t="s">
        <v>2112</v>
      </c>
      <c r="I15" s="1103"/>
      <c r="J15" s="1116"/>
      <c r="K15" s="51">
        <v>7</v>
      </c>
      <c r="L15" s="97" t="s">
        <v>2110</v>
      </c>
      <c r="M15" s="51">
        <v>3</v>
      </c>
      <c r="N15" s="97" t="s">
        <v>2111</v>
      </c>
      <c r="O15" s="97" t="s">
        <v>2113</v>
      </c>
      <c r="P15" s="98">
        <f>(K15*12+M15)-(D15*12+F15)+1</f>
        <v>12</v>
      </c>
      <c r="Q15" s="1103" t="s">
        <v>2114</v>
      </c>
      <c r="R15" s="1103"/>
      <c r="S15" s="99" t="s">
        <v>69</v>
      </c>
      <c r="U15" s="96"/>
      <c r="V15" s="1104" t="str">
        <f>IFERROR(VLOOKUP(Y5,【参考】数式用!$A$5:$AB$37,MATCH(V14,【参考】数式用!$B$4:$AB$4,0)+1,FALSE),"")</f>
        <v/>
      </c>
      <c r="W15" s="1105"/>
      <c r="X15" s="1105"/>
      <c r="Y15" s="1105"/>
      <c r="Z15" s="1106"/>
      <c r="AA15" s="1062"/>
      <c r="AB15" s="1063"/>
      <c r="AC15" s="1063"/>
      <c r="AD15" s="1063"/>
      <c r="AE15" s="1063"/>
      <c r="AF15" s="1063"/>
      <c r="AG15" s="1063"/>
      <c r="AH15" s="1063"/>
      <c r="AI15" s="1063"/>
      <c r="AJ15" s="1063"/>
      <c r="AK15" s="1063"/>
      <c r="AL15" s="1063"/>
      <c r="AM15" s="1063"/>
      <c r="AN15" s="1063"/>
      <c r="AO15" s="1063"/>
      <c r="AP15" s="1159"/>
      <c r="AS15" s="80"/>
      <c r="AT15" s="961"/>
      <c r="AU15" s="961"/>
      <c r="AV15" s="961"/>
      <c r="AW15" s="961"/>
      <c r="AX15" s="961"/>
      <c r="AY15" s="961"/>
      <c r="AZ15" s="961"/>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107"/>
      <c r="W16" s="1108"/>
      <c r="X16" s="1108"/>
      <c r="Y16" s="1108"/>
      <c r="Z16" s="1109"/>
      <c r="AA16" s="1160"/>
      <c r="AB16" s="1161"/>
      <c r="AC16" s="1161"/>
      <c r="AD16" s="1161"/>
      <c r="AE16" s="1161"/>
      <c r="AF16" s="1161"/>
      <c r="AG16" s="1161"/>
      <c r="AH16" s="1161"/>
      <c r="AI16" s="1161"/>
      <c r="AJ16" s="1161"/>
      <c r="AK16" s="1161"/>
      <c r="AL16" s="1161"/>
      <c r="AM16" s="1161"/>
      <c r="AN16" s="1161"/>
      <c r="AO16" s="1161"/>
      <c r="AP16" s="1162"/>
      <c r="AS16" s="80"/>
      <c r="AT16" s="956"/>
      <c r="AU16" s="956"/>
      <c r="AV16" s="956"/>
      <c r="AW16" s="956"/>
      <c r="AX16" s="956"/>
      <c r="AY16" s="956"/>
      <c r="AZ16" s="956"/>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19" t="s">
        <v>2062</v>
      </c>
      <c r="C18" s="1019"/>
      <c r="D18" s="1019"/>
      <c r="E18" s="1019"/>
      <c r="F18" s="1019"/>
      <c r="G18" s="1019"/>
      <c r="H18" s="1019"/>
      <c r="I18" s="1019"/>
      <c r="J18" s="1019"/>
      <c r="K18" s="1019"/>
      <c r="L18" s="1019"/>
      <c r="M18" s="1019"/>
      <c r="N18" s="1019"/>
      <c r="O18" s="1019"/>
      <c r="P18" s="1019"/>
      <c r="Q18" s="1019"/>
      <c r="R18" s="1019"/>
      <c r="S18" s="1019"/>
      <c r="AI18" s="110"/>
      <c r="AJ18" s="110"/>
      <c r="AK18" s="110"/>
      <c r="AL18" s="110"/>
      <c r="AM18" s="110"/>
      <c r="AN18" s="110"/>
      <c r="AO18" s="110"/>
      <c r="AP18" s="110"/>
      <c r="AQ18" s="110"/>
    </row>
    <row r="19" spans="2:60" ht="6" customHeight="1" thickBot="1">
      <c r="B19" s="1019"/>
      <c r="C19" s="1019"/>
      <c r="D19" s="1019"/>
      <c r="E19" s="1019"/>
      <c r="F19" s="1019"/>
      <c r="G19" s="1019"/>
      <c r="H19" s="1019"/>
      <c r="I19" s="1019"/>
      <c r="J19" s="1019"/>
      <c r="K19" s="1019"/>
      <c r="L19" s="1019"/>
      <c r="M19" s="1019"/>
      <c r="N19" s="1019"/>
      <c r="O19" s="1019"/>
      <c r="P19" s="1019"/>
      <c r="Q19" s="1019"/>
      <c r="R19" s="1019"/>
      <c r="S19" s="1019"/>
      <c r="AI19" s="110"/>
      <c r="AJ19" s="110"/>
      <c r="AK19" s="110"/>
      <c r="AL19" s="110"/>
      <c r="AM19" s="110"/>
      <c r="AN19" s="110"/>
      <c r="AO19" s="110"/>
      <c r="AP19" s="110"/>
      <c r="AQ19" s="110"/>
    </row>
    <row r="20" spans="2:60" ht="12.9" customHeight="1">
      <c r="B20" s="1056"/>
      <c r="C20" s="1056"/>
      <c r="D20" s="1056"/>
      <c r="E20" s="1056"/>
      <c r="F20" s="1056"/>
      <c r="G20" s="1056"/>
      <c r="H20" s="1056"/>
      <c r="I20" s="1056"/>
      <c r="J20" s="1056"/>
      <c r="K20" s="1056"/>
      <c r="L20" s="1056"/>
      <c r="M20" s="1056"/>
      <c r="N20" s="1056"/>
      <c r="O20" s="1056"/>
      <c r="P20" s="1056"/>
      <c r="Q20" s="1056"/>
      <c r="R20" s="1056"/>
      <c r="S20" s="1056"/>
      <c r="T20" s="111"/>
      <c r="U20" s="75"/>
      <c r="V20" s="954" t="s">
        <v>215</v>
      </c>
      <c r="W20" s="954"/>
      <c r="X20" s="954"/>
      <c r="Y20" s="954"/>
      <c r="Z20" s="954"/>
      <c r="AA20" s="88"/>
      <c r="AB20" s="88"/>
      <c r="AC20" s="954" t="str">
        <f>IF(F15=4,"R6.4～R6.5",IF(F15=5,"R6.5",""))</f>
        <v>R6.4～R6.5</v>
      </c>
      <c r="AD20" s="954"/>
      <c r="AE20" s="954"/>
      <c r="AF20" s="954"/>
      <c r="AG20" s="954"/>
      <c r="AH20" s="954"/>
      <c r="AI20" s="88"/>
      <c r="AJ20" s="88"/>
      <c r="AK20" s="954" t="str">
        <f>IF(OR(F15=4,F15=5),"R6.6","R"&amp;D15&amp;"."&amp;F15)&amp;"～R"&amp;K15&amp;"."&amp;M15</f>
        <v>R6.6～R7.3</v>
      </c>
      <c r="AL20" s="954"/>
      <c r="AM20" s="954"/>
      <c r="AN20" s="954"/>
      <c r="AO20" s="954"/>
      <c r="AP20" s="954"/>
      <c r="AS20" s="962" t="str">
        <f>IFERROR(VLOOKUP(AS1,【参考】数式用2!E6:S23,9,FALSE),"")</f>
        <v/>
      </c>
      <c r="AT20" s="963"/>
      <c r="AU20" s="963"/>
      <c r="AV20" s="963"/>
      <c r="AW20" s="963"/>
      <c r="AX20" s="963"/>
      <c r="AY20" s="963"/>
      <c r="AZ20" s="963"/>
      <c r="BA20" s="963"/>
      <c r="BB20" s="963"/>
      <c r="BC20" s="963"/>
      <c r="BD20" s="963"/>
      <c r="BE20" s="963"/>
      <c r="BF20" s="963"/>
      <c r="BG20" s="963"/>
      <c r="BH20" s="964"/>
    </row>
    <row r="21" spans="2:60" ht="17.100000000000001" customHeight="1">
      <c r="B21" s="1043" t="s">
        <v>2121</v>
      </c>
      <c r="C21" s="1044"/>
      <c r="D21" s="1044"/>
      <c r="E21" s="1044"/>
      <c r="F21" s="1045"/>
      <c r="G21" s="1037" t="s">
        <v>216</v>
      </c>
      <c r="H21" s="1038"/>
      <c r="I21" s="1038"/>
      <c r="J21" s="1038"/>
      <c r="K21" s="1038"/>
      <c r="L21" s="1038"/>
      <c r="M21" s="1038"/>
      <c r="N21" s="1038"/>
      <c r="O21" s="1038"/>
      <c r="P21" s="1038"/>
      <c r="Q21" s="1038"/>
      <c r="R21" s="1038"/>
      <c r="S21" s="1038"/>
      <c r="T21" s="1039"/>
      <c r="U21" s="112"/>
      <c r="V21" s="113" t="str">
        <f>IFERROR(IF(L9="ベア加算","✓",""),"")</f>
        <v/>
      </c>
      <c r="W21" s="981" t="s">
        <v>14</v>
      </c>
      <c r="X21" s="981"/>
      <c r="Y21" s="981"/>
      <c r="Z21" s="981"/>
      <c r="AA21" s="1008" t="s">
        <v>12</v>
      </c>
      <c r="AB21" s="1009"/>
      <c r="AC21" s="114"/>
      <c r="AD21" s="1036" t="s">
        <v>14</v>
      </c>
      <c r="AE21" s="1036"/>
      <c r="AF21" s="1036"/>
      <c r="AG21" s="1036"/>
      <c r="AH21" s="1036"/>
      <c r="AI21" s="1008" t="s">
        <v>12</v>
      </c>
      <c r="AJ21" s="1009"/>
      <c r="AK21" s="115"/>
      <c r="AL21" s="1036" t="s">
        <v>14</v>
      </c>
      <c r="AM21" s="1036"/>
      <c r="AN21" s="1036"/>
      <c r="AO21" s="1036"/>
      <c r="AP21" s="1036"/>
      <c r="AS21" s="965"/>
      <c r="AT21" s="966"/>
      <c r="AU21" s="966"/>
      <c r="AV21" s="966"/>
      <c r="AW21" s="966"/>
      <c r="AX21" s="966"/>
      <c r="AY21" s="966"/>
      <c r="AZ21" s="966"/>
      <c r="BA21" s="966"/>
      <c r="BB21" s="966"/>
      <c r="BC21" s="966"/>
      <c r="BD21" s="966"/>
      <c r="BE21" s="966"/>
      <c r="BF21" s="966"/>
      <c r="BG21" s="966"/>
      <c r="BH21" s="967"/>
    </row>
    <row r="22" spans="2:60" ht="17.100000000000001" customHeight="1" thickBot="1">
      <c r="B22" s="1046"/>
      <c r="C22" s="1047"/>
      <c r="D22" s="1047"/>
      <c r="E22" s="1047"/>
      <c r="F22" s="1048"/>
      <c r="G22" s="1040"/>
      <c r="H22" s="1041"/>
      <c r="I22" s="1041"/>
      <c r="J22" s="1041"/>
      <c r="K22" s="1041"/>
      <c r="L22" s="1041"/>
      <c r="M22" s="1041"/>
      <c r="N22" s="1041"/>
      <c r="O22" s="1041"/>
      <c r="P22" s="1041"/>
      <c r="Q22" s="1041"/>
      <c r="R22" s="1041"/>
      <c r="S22" s="1041"/>
      <c r="T22" s="1042"/>
      <c r="U22" s="112"/>
      <c r="V22" s="116" t="str">
        <f>IFERROR(IF(L9="ベア加算なし","✓",""),"")</f>
        <v/>
      </c>
      <c r="W22" s="989" t="s">
        <v>15</v>
      </c>
      <c r="X22" s="981"/>
      <c r="Y22" s="990"/>
      <c r="Z22" s="991"/>
      <c r="AA22" s="1008"/>
      <c r="AB22" s="1009"/>
      <c r="AC22" s="114"/>
      <c r="AD22" s="981" t="s">
        <v>15</v>
      </c>
      <c r="AE22" s="981"/>
      <c r="AF22" s="981"/>
      <c r="AG22" s="981"/>
      <c r="AH22" s="981"/>
      <c r="AI22" s="1008"/>
      <c r="AJ22" s="1009"/>
      <c r="AK22" s="115"/>
      <c r="AL22" s="981" t="s">
        <v>15</v>
      </c>
      <c r="AM22" s="981"/>
      <c r="AN22" s="981"/>
      <c r="AO22" s="981"/>
      <c r="AP22" s="981"/>
      <c r="AS22" s="968"/>
      <c r="AT22" s="969"/>
      <c r="AU22" s="969"/>
      <c r="AV22" s="969"/>
      <c r="AW22" s="969"/>
      <c r="AX22" s="969"/>
      <c r="AY22" s="969"/>
      <c r="AZ22" s="969"/>
      <c r="BA22" s="969"/>
      <c r="BB22" s="969"/>
      <c r="BC22" s="969"/>
      <c r="BD22" s="969"/>
      <c r="BE22" s="969"/>
      <c r="BF22" s="969"/>
      <c r="BG22" s="969"/>
      <c r="BH22" s="970"/>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043" t="s">
        <v>2067</v>
      </c>
      <c r="C24" s="1044"/>
      <c r="D24" s="1044"/>
      <c r="E24" s="1044"/>
      <c r="F24" s="1045"/>
      <c r="G24" s="1037" t="s">
        <v>2320</v>
      </c>
      <c r="H24" s="1038"/>
      <c r="I24" s="1038"/>
      <c r="J24" s="1038"/>
      <c r="K24" s="1038"/>
      <c r="L24" s="1038"/>
      <c r="M24" s="1038"/>
      <c r="N24" s="1038"/>
      <c r="O24" s="1038"/>
      <c r="P24" s="1038"/>
      <c r="Q24" s="1038"/>
      <c r="R24" s="1038"/>
      <c r="S24" s="1038"/>
      <c r="T24" s="1039"/>
      <c r="U24" s="112"/>
      <c r="V24" s="113" t="str">
        <f>IFERROR(IF(OR(B9="処遇加算Ⅰ",B9="処遇加算Ⅱ"),"✓",""),"")</f>
        <v/>
      </c>
      <c r="W24" s="1053" t="s">
        <v>2096</v>
      </c>
      <c r="X24" s="1054"/>
      <c r="Y24" s="1054"/>
      <c r="Z24" s="1055"/>
      <c r="AA24" s="1008" t="s">
        <v>12</v>
      </c>
      <c r="AB24" s="1009"/>
      <c r="AC24" s="114"/>
      <c r="AD24" s="1057" t="s">
        <v>14</v>
      </c>
      <c r="AE24" s="1057"/>
      <c r="AF24" s="1057"/>
      <c r="AG24" s="1057"/>
      <c r="AH24" s="1057"/>
      <c r="AI24" s="1008" t="s">
        <v>12</v>
      </c>
      <c r="AJ24" s="1009"/>
      <c r="AK24" s="114"/>
      <c r="AL24" s="1057" t="s">
        <v>14</v>
      </c>
      <c r="AM24" s="1057"/>
      <c r="AN24" s="1057"/>
      <c r="AO24" s="1057"/>
      <c r="AP24" s="1057"/>
      <c r="AS24" s="96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3"/>
      <c r="AU24" s="963"/>
      <c r="AV24" s="963"/>
      <c r="AW24" s="963"/>
      <c r="AX24" s="963"/>
      <c r="AY24" s="963"/>
      <c r="AZ24" s="963"/>
      <c r="BA24" s="963"/>
      <c r="BB24" s="963"/>
      <c r="BC24" s="963"/>
      <c r="BD24" s="963"/>
      <c r="BE24" s="963"/>
      <c r="BF24" s="963"/>
      <c r="BG24" s="963"/>
      <c r="BH24" s="964"/>
    </row>
    <row r="25" spans="2:60" ht="21">
      <c r="B25" s="1058"/>
      <c r="C25" s="1059"/>
      <c r="D25" s="1059"/>
      <c r="E25" s="1059"/>
      <c r="F25" s="1060"/>
      <c r="G25" s="1062"/>
      <c r="H25" s="1063"/>
      <c r="I25" s="1063"/>
      <c r="J25" s="1063"/>
      <c r="K25" s="1063"/>
      <c r="L25" s="1063"/>
      <c r="M25" s="1063"/>
      <c r="N25" s="1063"/>
      <c r="O25" s="1063"/>
      <c r="P25" s="1063"/>
      <c r="Q25" s="1063"/>
      <c r="R25" s="1063"/>
      <c r="S25" s="1063"/>
      <c r="T25" s="1064"/>
      <c r="U25" s="112"/>
      <c r="V25" s="113" t="str">
        <f>IFERROR(IF(B9="処遇加算Ⅲ","✓",""),"")</f>
        <v/>
      </c>
      <c r="W25" s="1053" t="s">
        <v>19</v>
      </c>
      <c r="X25" s="1054"/>
      <c r="Y25" s="1054"/>
      <c r="Z25" s="1055"/>
      <c r="AA25" s="1008"/>
      <c r="AB25" s="1009"/>
      <c r="AC25" s="114"/>
      <c r="AD25" s="982" t="s">
        <v>17</v>
      </c>
      <c r="AE25" s="982"/>
      <c r="AF25" s="982"/>
      <c r="AG25" s="982"/>
      <c r="AH25" s="982"/>
      <c r="AI25" s="1008"/>
      <c r="AJ25" s="1009"/>
      <c r="AK25" s="115"/>
      <c r="AL25" s="982" t="s">
        <v>17</v>
      </c>
      <c r="AM25" s="982"/>
      <c r="AN25" s="982"/>
      <c r="AO25" s="982"/>
      <c r="AP25" s="982"/>
      <c r="AS25" s="965"/>
      <c r="AT25" s="966"/>
      <c r="AU25" s="966"/>
      <c r="AV25" s="966"/>
      <c r="AW25" s="966"/>
      <c r="AX25" s="966"/>
      <c r="AY25" s="966"/>
      <c r="AZ25" s="966"/>
      <c r="BA25" s="966"/>
      <c r="BB25" s="966"/>
      <c r="BC25" s="966"/>
      <c r="BD25" s="966"/>
      <c r="BE25" s="966"/>
      <c r="BF25" s="966"/>
      <c r="BG25" s="966"/>
      <c r="BH25" s="967"/>
    </row>
    <row r="26" spans="2:60" ht="18" customHeight="1" thickBot="1">
      <c r="B26" s="1046"/>
      <c r="C26" s="1047"/>
      <c r="D26" s="1047"/>
      <c r="E26" s="1047"/>
      <c r="F26" s="1048"/>
      <c r="G26" s="1040"/>
      <c r="H26" s="1041"/>
      <c r="I26" s="1041"/>
      <c r="J26" s="1041"/>
      <c r="K26" s="1041"/>
      <c r="L26" s="1041"/>
      <c r="M26" s="1041"/>
      <c r="N26" s="1041"/>
      <c r="O26" s="1041"/>
      <c r="P26" s="1041"/>
      <c r="Q26" s="1041"/>
      <c r="R26" s="1041"/>
      <c r="S26" s="1041"/>
      <c r="T26" s="1042"/>
      <c r="U26" s="89"/>
      <c r="V26" s="113" t="str">
        <f>IFERROR(IF(B9="処遇加算なし","✓",""),"")</f>
        <v/>
      </c>
      <c r="W26" s="1053" t="s">
        <v>2097</v>
      </c>
      <c r="X26" s="1054"/>
      <c r="Y26" s="1054"/>
      <c r="Z26" s="1055"/>
      <c r="AA26" s="1008"/>
      <c r="AB26" s="1009"/>
      <c r="AC26" s="114"/>
      <c r="AD26" s="1057" t="s">
        <v>15</v>
      </c>
      <c r="AE26" s="1057"/>
      <c r="AF26" s="1057"/>
      <c r="AG26" s="1057"/>
      <c r="AH26" s="1057"/>
      <c r="AI26" s="1008"/>
      <c r="AJ26" s="1009"/>
      <c r="AK26" s="115"/>
      <c r="AL26" s="1057" t="s">
        <v>15</v>
      </c>
      <c r="AM26" s="1057"/>
      <c r="AN26" s="1057"/>
      <c r="AO26" s="1057"/>
      <c r="AP26" s="1057"/>
      <c r="AS26" s="968"/>
      <c r="AT26" s="969"/>
      <c r="AU26" s="969"/>
      <c r="AV26" s="969"/>
      <c r="AW26" s="969"/>
      <c r="AX26" s="969"/>
      <c r="AY26" s="969"/>
      <c r="AZ26" s="969"/>
      <c r="BA26" s="969"/>
      <c r="BB26" s="969"/>
      <c r="BC26" s="969"/>
      <c r="BD26" s="969"/>
      <c r="BE26" s="969"/>
      <c r="BF26" s="969"/>
      <c r="BG26" s="969"/>
      <c r="BH26" s="970"/>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043" t="s">
        <v>2068</v>
      </c>
      <c r="C28" s="1044"/>
      <c r="D28" s="1044"/>
      <c r="E28" s="1044"/>
      <c r="F28" s="1045"/>
      <c r="G28" s="1037" t="s">
        <v>2321</v>
      </c>
      <c r="H28" s="1038"/>
      <c r="I28" s="1038"/>
      <c r="J28" s="1038"/>
      <c r="K28" s="1038"/>
      <c r="L28" s="1038"/>
      <c r="M28" s="1038"/>
      <c r="N28" s="1038"/>
      <c r="O28" s="1038"/>
      <c r="P28" s="1038"/>
      <c r="Q28" s="1038"/>
      <c r="R28" s="1038"/>
      <c r="S28" s="1038"/>
      <c r="T28" s="1039"/>
      <c r="U28" s="112"/>
      <c r="V28" s="113" t="str">
        <f>IFERROR(IF(OR(B9="処遇加算Ⅰ",B9="処遇加算Ⅱ"),"✓",""),"")</f>
        <v/>
      </c>
      <c r="W28" s="1053" t="s">
        <v>2096</v>
      </c>
      <c r="X28" s="1054"/>
      <c r="Y28" s="1054"/>
      <c r="Z28" s="1055"/>
      <c r="AA28" s="1008" t="s">
        <v>12</v>
      </c>
      <c r="AB28" s="1009"/>
      <c r="AC28" s="114"/>
      <c r="AD28" s="1057" t="s">
        <v>14</v>
      </c>
      <c r="AE28" s="1057"/>
      <c r="AF28" s="1057"/>
      <c r="AG28" s="1057"/>
      <c r="AH28" s="1057"/>
      <c r="AI28" s="1008" t="s">
        <v>12</v>
      </c>
      <c r="AJ28" s="1009"/>
      <c r="AK28" s="114"/>
      <c r="AL28" s="1057" t="s">
        <v>14</v>
      </c>
      <c r="AM28" s="1057"/>
      <c r="AN28" s="1057"/>
      <c r="AO28" s="1057"/>
      <c r="AP28" s="1057"/>
      <c r="AS28" s="96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3"/>
      <c r="AU28" s="963"/>
      <c r="AV28" s="963"/>
      <c r="AW28" s="963"/>
      <c r="AX28" s="963"/>
      <c r="AY28" s="963"/>
      <c r="AZ28" s="963"/>
      <c r="BA28" s="963"/>
      <c r="BB28" s="963"/>
      <c r="BC28" s="963"/>
      <c r="BD28" s="963"/>
      <c r="BE28" s="963"/>
      <c r="BF28" s="963"/>
      <c r="BG28" s="963"/>
      <c r="BH28" s="964"/>
    </row>
    <row r="29" spans="2:60" ht="21" customHeight="1">
      <c r="B29" s="1058"/>
      <c r="C29" s="1059"/>
      <c r="D29" s="1059"/>
      <c r="E29" s="1059"/>
      <c r="F29" s="1060"/>
      <c r="G29" s="1062"/>
      <c r="H29" s="1063"/>
      <c r="I29" s="1063"/>
      <c r="J29" s="1063"/>
      <c r="K29" s="1063"/>
      <c r="L29" s="1063"/>
      <c r="M29" s="1063"/>
      <c r="N29" s="1063"/>
      <c r="O29" s="1063"/>
      <c r="P29" s="1063"/>
      <c r="Q29" s="1063"/>
      <c r="R29" s="1063"/>
      <c r="S29" s="1063"/>
      <c r="T29" s="1064"/>
      <c r="U29" s="112"/>
      <c r="V29" s="113" t="str">
        <f>IFERROR(IF(B9="処遇加算Ⅲ","✓",""),"")</f>
        <v/>
      </c>
      <c r="W29" s="1053" t="s">
        <v>19</v>
      </c>
      <c r="X29" s="1054"/>
      <c r="Y29" s="1054"/>
      <c r="Z29" s="1055"/>
      <c r="AA29" s="1008"/>
      <c r="AB29" s="1009"/>
      <c r="AC29" s="114"/>
      <c r="AD29" s="982" t="s">
        <v>17</v>
      </c>
      <c r="AE29" s="982"/>
      <c r="AF29" s="982"/>
      <c r="AG29" s="982"/>
      <c r="AH29" s="982"/>
      <c r="AI29" s="1008"/>
      <c r="AJ29" s="1009"/>
      <c r="AK29" s="115"/>
      <c r="AL29" s="982" t="s">
        <v>17</v>
      </c>
      <c r="AM29" s="982"/>
      <c r="AN29" s="982"/>
      <c r="AO29" s="982"/>
      <c r="AP29" s="982"/>
      <c r="AS29" s="965"/>
      <c r="AT29" s="966"/>
      <c r="AU29" s="966"/>
      <c r="AV29" s="966"/>
      <c r="AW29" s="966"/>
      <c r="AX29" s="966"/>
      <c r="AY29" s="966"/>
      <c r="AZ29" s="966"/>
      <c r="BA29" s="966"/>
      <c r="BB29" s="966"/>
      <c r="BC29" s="966"/>
      <c r="BD29" s="966"/>
      <c r="BE29" s="966"/>
      <c r="BF29" s="966"/>
      <c r="BG29" s="966"/>
      <c r="BH29" s="967"/>
    </row>
    <row r="30" spans="2:60" ht="18" customHeight="1" thickBot="1">
      <c r="B30" s="1046"/>
      <c r="C30" s="1047"/>
      <c r="D30" s="1047"/>
      <c r="E30" s="1047"/>
      <c r="F30" s="1048"/>
      <c r="G30" s="1040"/>
      <c r="H30" s="1041"/>
      <c r="I30" s="1041"/>
      <c r="J30" s="1041"/>
      <c r="K30" s="1041"/>
      <c r="L30" s="1041"/>
      <c r="M30" s="1041"/>
      <c r="N30" s="1041"/>
      <c r="O30" s="1041"/>
      <c r="P30" s="1041"/>
      <c r="Q30" s="1041"/>
      <c r="R30" s="1041"/>
      <c r="S30" s="1041"/>
      <c r="T30" s="1042"/>
      <c r="U30" s="89"/>
      <c r="V30" s="113" t="str">
        <f>IFERROR(IF(B9="処遇加算なし","✓",""),"")</f>
        <v/>
      </c>
      <c r="W30" s="1053" t="s">
        <v>2097</v>
      </c>
      <c r="X30" s="1054"/>
      <c r="Y30" s="1054"/>
      <c r="Z30" s="1055"/>
      <c r="AA30" s="1008"/>
      <c r="AB30" s="1009"/>
      <c r="AC30" s="114"/>
      <c r="AD30" s="1057" t="s">
        <v>15</v>
      </c>
      <c r="AE30" s="1057"/>
      <c r="AF30" s="1057"/>
      <c r="AG30" s="1057"/>
      <c r="AH30" s="1057"/>
      <c r="AI30" s="1008"/>
      <c r="AJ30" s="1009"/>
      <c r="AK30" s="115"/>
      <c r="AL30" s="1057" t="s">
        <v>15</v>
      </c>
      <c r="AM30" s="1057"/>
      <c r="AN30" s="1057"/>
      <c r="AO30" s="1057"/>
      <c r="AP30" s="1057"/>
      <c r="AS30" s="968"/>
      <c r="AT30" s="969"/>
      <c r="AU30" s="969"/>
      <c r="AV30" s="969"/>
      <c r="AW30" s="969"/>
      <c r="AX30" s="969"/>
      <c r="AY30" s="969"/>
      <c r="AZ30" s="969"/>
      <c r="BA30" s="969"/>
      <c r="BB30" s="969"/>
      <c r="BC30" s="969"/>
      <c r="BD30" s="969"/>
      <c r="BE30" s="969"/>
      <c r="BF30" s="969"/>
      <c r="BG30" s="969"/>
      <c r="BH30" s="970"/>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061" t="s">
        <v>2069</v>
      </c>
      <c r="C32" s="1061"/>
      <c r="D32" s="1061"/>
      <c r="E32" s="1061"/>
      <c r="F32" s="1061"/>
      <c r="G32" s="1037" t="s">
        <v>2322</v>
      </c>
      <c r="H32" s="1038"/>
      <c r="I32" s="1038"/>
      <c r="J32" s="1038"/>
      <c r="K32" s="1038"/>
      <c r="L32" s="1038"/>
      <c r="M32" s="1038"/>
      <c r="N32" s="1038"/>
      <c r="O32" s="1038"/>
      <c r="P32" s="1038"/>
      <c r="Q32" s="1038"/>
      <c r="R32" s="1038"/>
      <c r="S32" s="1038"/>
      <c r="T32" s="1039"/>
      <c r="U32" s="112"/>
      <c r="V32" s="113" t="str">
        <f>IFERROR(IF(B9="処遇加算Ⅰ","✓",""),"")</f>
        <v/>
      </c>
      <c r="W32" s="989" t="s">
        <v>14</v>
      </c>
      <c r="X32" s="990"/>
      <c r="Y32" s="990"/>
      <c r="Z32" s="991"/>
      <c r="AA32" s="1010" t="s">
        <v>12</v>
      </c>
      <c r="AB32" s="1009"/>
      <c r="AC32" s="114"/>
      <c r="AD32" s="1057" t="s">
        <v>14</v>
      </c>
      <c r="AE32" s="1057"/>
      <c r="AF32" s="1057"/>
      <c r="AG32" s="1057"/>
      <c r="AH32" s="1057"/>
      <c r="AI32" s="1010" t="s">
        <v>12</v>
      </c>
      <c r="AJ32" s="1009"/>
      <c r="AK32" s="114"/>
      <c r="AL32" s="1057" t="s">
        <v>14</v>
      </c>
      <c r="AM32" s="1057"/>
      <c r="AN32" s="1057"/>
      <c r="AO32" s="1057"/>
      <c r="AP32" s="1057"/>
      <c r="AS32" s="96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3"/>
      <c r="AU32" s="963"/>
      <c r="AV32" s="963"/>
      <c r="AW32" s="963"/>
      <c r="AX32" s="963"/>
      <c r="AY32" s="963"/>
      <c r="AZ32" s="963"/>
      <c r="BA32" s="963"/>
      <c r="BB32" s="963"/>
      <c r="BC32" s="963"/>
      <c r="BD32" s="963"/>
      <c r="BE32" s="963"/>
      <c r="BF32" s="963"/>
      <c r="BG32" s="963"/>
      <c r="BH32" s="964"/>
    </row>
    <row r="33" spans="2:82" ht="21" customHeight="1">
      <c r="B33" s="1061"/>
      <c r="C33" s="1061"/>
      <c r="D33" s="1061"/>
      <c r="E33" s="1061"/>
      <c r="F33" s="1061"/>
      <c r="G33" s="1062"/>
      <c r="H33" s="1063"/>
      <c r="I33" s="1063"/>
      <c r="J33" s="1063"/>
      <c r="K33" s="1063"/>
      <c r="L33" s="1063"/>
      <c r="M33" s="1063"/>
      <c r="N33" s="1063"/>
      <c r="O33" s="1063"/>
      <c r="P33" s="1063"/>
      <c r="Q33" s="1063"/>
      <c r="R33" s="1063"/>
      <c r="S33" s="1063"/>
      <c r="T33" s="1064"/>
      <c r="U33" s="112"/>
      <c r="V33" s="113" t="str">
        <f>IFERROR(IF(AND(B9&lt;&gt;"",B9&lt;&gt;"処遇加算Ⅰ"),"✓",""),"")</f>
        <v/>
      </c>
      <c r="W33" s="989" t="s">
        <v>15</v>
      </c>
      <c r="X33" s="990"/>
      <c r="Y33" s="990"/>
      <c r="Z33" s="991"/>
      <c r="AA33" s="1010"/>
      <c r="AB33" s="1009"/>
      <c r="AC33" s="114"/>
      <c r="AD33" s="1137" t="s">
        <v>17</v>
      </c>
      <c r="AE33" s="1137"/>
      <c r="AF33" s="1137"/>
      <c r="AG33" s="1137"/>
      <c r="AH33" s="1137"/>
      <c r="AI33" s="1010"/>
      <c r="AJ33" s="1009"/>
      <c r="AK33" s="121"/>
      <c r="AL33" s="982" t="s">
        <v>17</v>
      </c>
      <c r="AM33" s="982"/>
      <c r="AN33" s="982"/>
      <c r="AO33" s="982"/>
      <c r="AP33" s="982"/>
      <c r="AS33" s="965"/>
      <c r="AT33" s="966"/>
      <c r="AU33" s="966"/>
      <c r="AV33" s="966"/>
      <c r="AW33" s="966"/>
      <c r="AX33" s="966"/>
      <c r="AY33" s="966"/>
      <c r="AZ33" s="966"/>
      <c r="BA33" s="966"/>
      <c r="BB33" s="966"/>
      <c r="BC33" s="966"/>
      <c r="BD33" s="966"/>
      <c r="BE33" s="966"/>
      <c r="BF33" s="966"/>
      <c r="BG33" s="966"/>
      <c r="BH33" s="967"/>
    </row>
    <row r="34" spans="2:82" ht="18.75" customHeight="1" thickBot="1">
      <c r="B34" s="1061"/>
      <c r="C34" s="1061"/>
      <c r="D34" s="1061"/>
      <c r="E34" s="1061"/>
      <c r="F34" s="1061"/>
      <c r="G34" s="1040"/>
      <c r="H34" s="1041"/>
      <c r="I34" s="1041"/>
      <c r="J34" s="1041"/>
      <c r="K34" s="1041"/>
      <c r="L34" s="1041"/>
      <c r="M34" s="1041"/>
      <c r="N34" s="1041"/>
      <c r="O34" s="1041"/>
      <c r="P34" s="1041"/>
      <c r="Q34" s="1041"/>
      <c r="R34" s="1041"/>
      <c r="S34" s="1041"/>
      <c r="T34" s="1042"/>
      <c r="U34" s="89"/>
      <c r="V34" s="118"/>
      <c r="W34" s="93"/>
      <c r="X34" s="93"/>
      <c r="Y34" s="93"/>
      <c r="Z34" s="93"/>
      <c r="AA34" s="1010"/>
      <c r="AB34" s="1009"/>
      <c r="AC34" s="114"/>
      <c r="AD34" s="981" t="s">
        <v>15</v>
      </c>
      <c r="AE34" s="981"/>
      <c r="AF34" s="981"/>
      <c r="AG34" s="981"/>
      <c r="AH34" s="981"/>
      <c r="AI34" s="1010"/>
      <c r="AJ34" s="1009"/>
      <c r="AK34" s="114"/>
      <c r="AL34" s="981" t="s">
        <v>15</v>
      </c>
      <c r="AM34" s="981"/>
      <c r="AN34" s="981"/>
      <c r="AO34" s="981"/>
      <c r="AP34" s="981"/>
      <c r="AS34" s="968"/>
      <c r="AT34" s="969"/>
      <c r="AU34" s="969"/>
      <c r="AV34" s="969"/>
      <c r="AW34" s="969"/>
      <c r="AX34" s="969"/>
      <c r="AY34" s="969"/>
      <c r="AZ34" s="969"/>
      <c r="BA34" s="969"/>
      <c r="BB34" s="969"/>
      <c r="BC34" s="969"/>
      <c r="BD34" s="969"/>
      <c r="BE34" s="969"/>
      <c r="BF34" s="969"/>
      <c r="BG34" s="969"/>
      <c r="BH34" s="970"/>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061" t="s">
        <v>2070</v>
      </c>
      <c r="C36" s="1061"/>
      <c r="D36" s="1061"/>
      <c r="E36" s="1061"/>
      <c r="F36" s="1061"/>
      <c r="G36" s="1126" t="s">
        <v>2323</v>
      </c>
      <c r="H36" s="1127"/>
      <c r="I36" s="1127"/>
      <c r="J36" s="1127"/>
      <c r="K36" s="1127"/>
      <c r="L36" s="1127"/>
      <c r="M36" s="1127"/>
      <c r="N36" s="1127"/>
      <c r="O36" s="1127"/>
      <c r="P36" s="1127"/>
      <c r="Q36" s="1127"/>
      <c r="R36" s="1127"/>
      <c r="S36" s="1127"/>
      <c r="T36" s="1128"/>
      <c r="U36" s="112"/>
      <c r="V36" s="113" t="str">
        <f>IFERROR(IF(OR(G9="特定加算Ⅰ",G9="特定加算Ⅱ"),"✓",""),"")</f>
        <v/>
      </c>
      <c r="W36" s="989" t="s">
        <v>14</v>
      </c>
      <c r="X36" s="990"/>
      <c r="Y36" s="990"/>
      <c r="Z36" s="991"/>
      <c r="AA36" s="1008" t="s">
        <v>12</v>
      </c>
      <c r="AB36" s="1009"/>
      <c r="AC36" s="114"/>
      <c r="AD36" s="981" t="s">
        <v>14</v>
      </c>
      <c r="AE36" s="981"/>
      <c r="AF36" s="981"/>
      <c r="AG36" s="981"/>
      <c r="AH36" s="981"/>
      <c r="AI36" s="1008" t="s">
        <v>12</v>
      </c>
      <c r="AJ36" s="1009"/>
      <c r="AK36" s="114"/>
      <c r="AL36" s="981" t="s">
        <v>14</v>
      </c>
      <c r="AM36" s="981"/>
      <c r="AN36" s="981"/>
      <c r="AO36" s="981"/>
      <c r="AP36" s="981"/>
      <c r="AS36" s="96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3"/>
      <c r="AU36" s="963"/>
      <c r="AV36" s="963"/>
      <c r="AW36" s="963"/>
      <c r="AX36" s="963"/>
      <c r="AY36" s="963"/>
      <c r="AZ36" s="963"/>
      <c r="BA36" s="963"/>
      <c r="BB36" s="963"/>
      <c r="BC36" s="963"/>
      <c r="BD36" s="963"/>
      <c r="BE36" s="963"/>
      <c r="BF36" s="963"/>
      <c r="BG36" s="963"/>
      <c r="BH36" s="964"/>
    </row>
    <row r="37" spans="2:82" ht="21" customHeight="1">
      <c r="B37" s="1061"/>
      <c r="C37" s="1061"/>
      <c r="D37" s="1061"/>
      <c r="E37" s="1061"/>
      <c r="F37" s="1061"/>
      <c r="G37" s="1129"/>
      <c r="H37" s="1130"/>
      <c r="I37" s="1130"/>
      <c r="J37" s="1130"/>
      <c r="K37" s="1130"/>
      <c r="L37" s="1130"/>
      <c r="M37" s="1130"/>
      <c r="N37" s="1130"/>
      <c r="O37" s="1130"/>
      <c r="P37" s="1130"/>
      <c r="Q37" s="1130"/>
      <c r="R37" s="1130"/>
      <c r="S37" s="1130"/>
      <c r="T37" s="1131"/>
      <c r="U37" s="112"/>
      <c r="V37" s="113" t="str">
        <f>IFERROR(IF(G9="特定加算なし","✓",""),"")</f>
        <v/>
      </c>
      <c r="W37" s="989" t="s">
        <v>15</v>
      </c>
      <c r="X37" s="990"/>
      <c r="Y37" s="990"/>
      <c r="Z37" s="991"/>
      <c r="AA37" s="1008"/>
      <c r="AB37" s="1009"/>
      <c r="AC37" s="1138" t="s">
        <v>2175</v>
      </c>
      <c r="AD37" s="1139"/>
      <c r="AE37" s="1139"/>
      <c r="AF37" s="1139"/>
      <c r="AG37" s="1140"/>
      <c r="AH37" s="1141"/>
      <c r="AI37" s="1008"/>
      <c r="AJ37" s="1009"/>
      <c r="AK37" s="1138" t="s">
        <v>2175</v>
      </c>
      <c r="AL37" s="1139"/>
      <c r="AM37" s="1139"/>
      <c r="AN37" s="1139"/>
      <c r="AO37" s="1140"/>
      <c r="AP37" s="1141"/>
      <c r="AS37" s="965"/>
      <c r="AT37" s="966"/>
      <c r="AU37" s="966"/>
      <c r="AV37" s="966"/>
      <c r="AW37" s="966"/>
      <c r="AX37" s="966"/>
      <c r="AY37" s="966"/>
      <c r="AZ37" s="966"/>
      <c r="BA37" s="966"/>
      <c r="BB37" s="966"/>
      <c r="BC37" s="966"/>
      <c r="BD37" s="966"/>
      <c r="BE37" s="966"/>
      <c r="BF37" s="966"/>
      <c r="BG37" s="966"/>
      <c r="BH37" s="967"/>
    </row>
    <row r="38" spans="2:82" ht="17.100000000000001" customHeight="1" thickBot="1">
      <c r="B38" s="1061"/>
      <c r="C38" s="1061"/>
      <c r="D38" s="1061"/>
      <c r="E38" s="1061"/>
      <c r="F38" s="1061"/>
      <c r="G38" s="1132"/>
      <c r="H38" s="1133"/>
      <c r="I38" s="1133"/>
      <c r="J38" s="1133"/>
      <c r="K38" s="1133"/>
      <c r="L38" s="1133"/>
      <c r="M38" s="1133"/>
      <c r="N38" s="1133"/>
      <c r="O38" s="1133"/>
      <c r="P38" s="1133"/>
      <c r="Q38" s="1133"/>
      <c r="R38" s="1133"/>
      <c r="S38" s="1133"/>
      <c r="T38" s="1134"/>
      <c r="U38" s="112"/>
      <c r="Z38" s="124"/>
      <c r="AA38" s="1010"/>
      <c r="AB38" s="1009"/>
      <c r="AC38" s="114"/>
      <c r="AD38" s="981" t="s">
        <v>15</v>
      </c>
      <c r="AE38" s="981"/>
      <c r="AF38" s="981"/>
      <c r="AG38" s="981"/>
      <c r="AH38" s="981"/>
      <c r="AI38" s="1008"/>
      <c r="AJ38" s="1009"/>
      <c r="AK38" s="114"/>
      <c r="AL38" s="981" t="s">
        <v>15</v>
      </c>
      <c r="AM38" s="981"/>
      <c r="AN38" s="981"/>
      <c r="AO38" s="981"/>
      <c r="AP38" s="981"/>
      <c r="AS38" s="968"/>
      <c r="AT38" s="969"/>
      <c r="AU38" s="969"/>
      <c r="AV38" s="969"/>
      <c r="AW38" s="969"/>
      <c r="AX38" s="969"/>
      <c r="AY38" s="969"/>
      <c r="AZ38" s="969"/>
      <c r="BA38" s="969"/>
      <c r="BB38" s="969"/>
      <c r="BC38" s="969"/>
      <c r="BD38" s="969"/>
      <c r="BE38" s="969"/>
      <c r="BF38" s="969"/>
      <c r="BG38" s="969"/>
      <c r="BH38" s="970"/>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061" t="s">
        <v>2071</v>
      </c>
      <c r="C40" s="1061"/>
      <c r="D40" s="1061"/>
      <c r="E40" s="1061"/>
      <c r="F40" s="1061"/>
      <c r="G40" s="1037" t="str">
        <f>IFERROR(VLOOKUP(Y5,【参考】数式用!AQ5:AR37,2,0),"")</f>
        <v/>
      </c>
      <c r="H40" s="1038"/>
      <c r="I40" s="1038"/>
      <c r="J40" s="1038"/>
      <c r="K40" s="1038"/>
      <c r="L40" s="1038"/>
      <c r="M40" s="1038"/>
      <c r="N40" s="1038"/>
      <c r="O40" s="1038"/>
      <c r="P40" s="1038"/>
      <c r="Q40" s="1038"/>
      <c r="R40" s="1038"/>
      <c r="S40" s="1038"/>
      <c r="T40" s="1039"/>
      <c r="U40" s="89"/>
      <c r="V40" s="113" t="str">
        <f>IFERROR(IF(G9="特定加算Ⅰ","✓",""),"")</f>
        <v/>
      </c>
      <c r="W40" s="989" t="s">
        <v>14</v>
      </c>
      <c r="X40" s="990"/>
      <c r="Y40" s="990"/>
      <c r="Z40" s="991"/>
      <c r="AA40" s="1008" t="s">
        <v>12</v>
      </c>
      <c r="AB40" s="1009"/>
      <c r="AC40" s="114"/>
      <c r="AD40" s="981" t="s">
        <v>14</v>
      </c>
      <c r="AE40" s="981"/>
      <c r="AF40" s="981"/>
      <c r="AG40" s="981"/>
      <c r="AH40" s="981"/>
      <c r="AI40" s="1008" t="s">
        <v>12</v>
      </c>
      <c r="AJ40" s="1009"/>
      <c r="AK40" s="114"/>
      <c r="AL40" s="981" t="s">
        <v>14</v>
      </c>
      <c r="AM40" s="981"/>
      <c r="AN40" s="981"/>
      <c r="AO40" s="981"/>
      <c r="AP40" s="981"/>
      <c r="AS40" s="96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3"/>
      <c r="AU40" s="963"/>
      <c r="AV40" s="963"/>
      <c r="AW40" s="963"/>
      <c r="AX40" s="963"/>
      <c r="AY40" s="963"/>
      <c r="AZ40" s="963"/>
      <c r="BA40" s="963"/>
      <c r="BB40" s="963"/>
      <c r="BC40" s="963"/>
      <c r="BD40" s="963"/>
      <c r="BE40" s="963"/>
      <c r="BF40" s="963"/>
      <c r="BG40" s="963"/>
      <c r="BH40" s="964"/>
    </row>
    <row r="41" spans="2:82" ht="22.5" customHeight="1">
      <c r="B41" s="1061"/>
      <c r="C41" s="1061"/>
      <c r="D41" s="1061"/>
      <c r="E41" s="1061"/>
      <c r="F41" s="1061"/>
      <c r="G41" s="1062"/>
      <c r="H41" s="1063"/>
      <c r="I41" s="1063"/>
      <c r="J41" s="1063"/>
      <c r="K41" s="1063"/>
      <c r="L41" s="1063"/>
      <c r="M41" s="1063"/>
      <c r="N41" s="1063"/>
      <c r="O41" s="1063"/>
      <c r="P41" s="1063"/>
      <c r="Q41" s="1063"/>
      <c r="R41" s="1063"/>
      <c r="S41" s="1063"/>
      <c r="T41" s="1064"/>
      <c r="U41" s="89"/>
      <c r="V41" s="113" t="str">
        <f>IFERROR(IF(OR(G9="特定加算Ⅱ",G9="特定加算なし"),"✓",""),"")</f>
        <v/>
      </c>
      <c r="W41" s="989" t="s">
        <v>15</v>
      </c>
      <c r="X41" s="990"/>
      <c r="Y41" s="990"/>
      <c r="Z41" s="991"/>
      <c r="AA41" s="1008"/>
      <c r="AB41" s="1009"/>
      <c r="AC41" s="125" t="s">
        <v>82</v>
      </c>
      <c r="AD41" s="1033"/>
      <c r="AE41" s="1034"/>
      <c r="AF41" s="1034"/>
      <c r="AG41" s="1034"/>
      <c r="AH41" s="1035"/>
      <c r="AI41" s="1008"/>
      <c r="AJ41" s="1009"/>
      <c r="AK41" s="125" t="s">
        <v>82</v>
      </c>
      <c r="AL41" s="1033"/>
      <c r="AM41" s="1034"/>
      <c r="AN41" s="1034"/>
      <c r="AO41" s="1034"/>
      <c r="AP41" s="1035"/>
      <c r="AS41" s="965"/>
      <c r="AT41" s="966"/>
      <c r="AU41" s="966"/>
      <c r="AV41" s="966"/>
      <c r="AW41" s="966"/>
      <c r="AX41" s="966"/>
      <c r="AY41" s="966"/>
      <c r="AZ41" s="966"/>
      <c r="BA41" s="966"/>
      <c r="BB41" s="966"/>
      <c r="BC41" s="966"/>
      <c r="BD41" s="966"/>
      <c r="BE41" s="966"/>
      <c r="BF41" s="966"/>
      <c r="BG41" s="966"/>
      <c r="BH41" s="967"/>
    </row>
    <row r="42" spans="2:82" ht="17.100000000000001" customHeight="1" thickBot="1">
      <c r="B42" s="1061"/>
      <c r="C42" s="1061"/>
      <c r="D42" s="1061"/>
      <c r="E42" s="1061"/>
      <c r="F42" s="1061"/>
      <c r="G42" s="1040"/>
      <c r="H42" s="1041"/>
      <c r="I42" s="1041"/>
      <c r="J42" s="1041"/>
      <c r="K42" s="1041"/>
      <c r="L42" s="1041"/>
      <c r="M42" s="1041"/>
      <c r="N42" s="1041"/>
      <c r="O42" s="1041"/>
      <c r="P42" s="1041"/>
      <c r="Q42" s="1041"/>
      <c r="R42" s="1041"/>
      <c r="S42" s="1041"/>
      <c r="T42" s="1042"/>
      <c r="U42" s="89"/>
      <c r="V42" s="82"/>
      <c r="W42" s="126"/>
      <c r="X42" s="126"/>
      <c r="Y42" s="126"/>
      <c r="Z42" s="126"/>
      <c r="AA42" s="104"/>
      <c r="AB42" s="104"/>
      <c r="AC42" s="127"/>
      <c r="AD42" s="981" t="s">
        <v>15</v>
      </c>
      <c r="AE42" s="981"/>
      <c r="AF42" s="981"/>
      <c r="AG42" s="981"/>
      <c r="AH42" s="981"/>
      <c r="AI42" s="104"/>
      <c r="AJ42" s="104"/>
      <c r="AK42" s="127"/>
      <c r="AL42" s="981" t="s">
        <v>15</v>
      </c>
      <c r="AM42" s="981"/>
      <c r="AN42" s="981"/>
      <c r="AO42" s="981"/>
      <c r="AP42" s="981"/>
      <c r="AS42" s="968"/>
      <c r="AT42" s="969"/>
      <c r="AU42" s="969"/>
      <c r="AV42" s="969"/>
      <c r="AW42" s="969"/>
      <c r="AX42" s="969"/>
      <c r="AY42" s="969"/>
      <c r="AZ42" s="969"/>
      <c r="BA42" s="969"/>
      <c r="BB42" s="969"/>
      <c r="BC42" s="969"/>
      <c r="BD42" s="969"/>
      <c r="BE42" s="969"/>
      <c r="BF42" s="969"/>
      <c r="BG42" s="969"/>
      <c r="BH42" s="970"/>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061" t="s">
        <v>2072</v>
      </c>
      <c r="C44" s="1061"/>
      <c r="D44" s="1061"/>
      <c r="E44" s="1061"/>
      <c r="F44" s="1061"/>
      <c r="G44" s="1037" t="s">
        <v>2356</v>
      </c>
      <c r="H44" s="1038"/>
      <c r="I44" s="1038"/>
      <c r="J44" s="1038"/>
      <c r="K44" s="1038"/>
      <c r="L44" s="1038"/>
      <c r="M44" s="1038"/>
      <c r="N44" s="1038"/>
      <c r="O44" s="1038"/>
      <c r="P44" s="1038"/>
      <c r="Q44" s="1038"/>
      <c r="R44" s="1038"/>
      <c r="S44" s="1038"/>
      <c r="T44" s="1039"/>
      <c r="U44" s="112"/>
      <c r="V44" s="113" t="str">
        <f>IFERROR(IF(OR(G9="特定加算Ⅰ",G9="特定加算Ⅱ"),"✓",""),"")</f>
        <v/>
      </c>
      <c r="W44" s="989" t="s">
        <v>14</v>
      </c>
      <c r="X44" s="990"/>
      <c r="Y44" s="990"/>
      <c r="Z44" s="991"/>
      <c r="AA44" s="1008" t="s">
        <v>12</v>
      </c>
      <c r="AB44" s="1009"/>
      <c r="AC44" s="114"/>
      <c r="AD44" s="981" t="s">
        <v>14</v>
      </c>
      <c r="AE44" s="981"/>
      <c r="AF44" s="981"/>
      <c r="AG44" s="981"/>
      <c r="AH44" s="981"/>
      <c r="AI44" s="1008" t="s">
        <v>12</v>
      </c>
      <c r="AJ44" s="1009"/>
      <c r="AK44" s="114"/>
      <c r="AL44" s="981" t="s">
        <v>14</v>
      </c>
      <c r="AM44" s="981"/>
      <c r="AN44" s="981"/>
      <c r="AO44" s="981"/>
      <c r="AP44" s="981"/>
      <c r="AS44" s="962" t="str">
        <f>IFERROR(IF(AS63="○","！R5年度に満たしていた要件を満たさない計画になっている。",IF(OR(AH63=2,AP63=2),VLOOKUP(AS1,【参考】数式用2!E6:S23,15,FALSE),"")),"")</f>
        <v/>
      </c>
      <c r="AT44" s="963"/>
      <c r="AU44" s="963"/>
      <c r="AV44" s="963"/>
      <c r="AW44" s="963"/>
      <c r="AX44" s="963"/>
      <c r="AY44" s="963"/>
      <c r="AZ44" s="963"/>
      <c r="BA44" s="963"/>
      <c r="BB44" s="963"/>
      <c r="BC44" s="963"/>
      <c r="BD44" s="963"/>
      <c r="BE44" s="963"/>
      <c r="BF44" s="963"/>
      <c r="BG44" s="963"/>
      <c r="BH44" s="964"/>
    </row>
    <row r="45" spans="2:82" ht="17.100000000000001" customHeight="1" thickBot="1">
      <c r="B45" s="1061"/>
      <c r="C45" s="1061"/>
      <c r="D45" s="1061"/>
      <c r="E45" s="1061"/>
      <c r="F45" s="1061"/>
      <c r="G45" s="1040"/>
      <c r="H45" s="1041"/>
      <c r="I45" s="1041"/>
      <c r="J45" s="1041"/>
      <c r="K45" s="1041"/>
      <c r="L45" s="1041"/>
      <c r="M45" s="1041"/>
      <c r="N45" s="1041"/>
      <c r="O45" s="1041"/>
      <c r="P45" s="1041"/>
      <c r="Q45" s="1041"/>
      <c r="R45" s="1041"/>
      <c r="S45" s="1041"/>
      <c r="T45" s="1042"/>
      <c r="U45" s="112"/>
      <c r="V45" s="113" t="str">
        <f>IFERROR(IF(G9="特定加算なし","✓",""),"")</f>
        <v/>
      </c>
      <c r="W45" s="989" t="s">
        <v>15</v>
      </c>
      <c r="X45" s="990"/>
      <c r="Y45" s="990"/>
      <c r="Z45" s="991"/>
      <c r="AA45" s="1008"/>
      <c r="AB45" s="1009"/>
      <c r="AC45" s="114"/>
      <c r="AD45" s="981" t="s">
        <v>15</v>
      </c>
      <c r="AE45" s="981"/>
      <c r="AF45" s="981"/>
      <c r="AG45" s="981"/>
      <c r="AH45" s="981"/>
      <c r="AI45" s="1008"/>
      <c r="AJ45" s="1009"/>
      <c r="AK45" s="114"/>
      <c r="AL45" s="981" t="s">
        <v>15</v>
      </c>
      <c r="AM45" s="981"/>
      <c r="AN45" s="981"/>
      <c r="AO45" s="981"/>
      <c r="AP45" s="981"/>
      <c r="AS45" s="968"/>
      <c r="AT45" s="969"/>
      <c r="AU45" s="969"/>
      <c r="AV45" s="969"/>
      <c r="AW45" s="969"/>
      <c r="AX45" s="969"/>
      <c r="AY45" s="969"/>
      <c r="AZ45" s="969"/>
      <c r="BA45" s="969"/>
      <c r="BB45" s="969"/>
      <c r="BC45" s="969"/>
      <c r="BD45" s="969"/>
      <c r="BE45" s="969"/>
      <c r="BF45" s="969"/>
      <c r="BG45" s="969"/>
      <c r="BH45" s="970"/>
      <c r="BO45" s="129"/>
    </row>
    <row r="46" spans="2:82" ht="6.75" customHeight="1">
      <c r="AJ46" s="130"/>
      <c r="AK46" s="130"/>
      <c r="AL46" s="130"/>
      <c r="AM46" s="130"/>
      <c r="AN46" s="130"/>
      <c r="AO46" s="130"/>
      <c r="AP46" s="130"/>
    </row>
    <row r="47" spans="2:82" ht="21" customHeight="1">
      <c r="B47" s="1019" t="s">
        <v>2136</v>
      </c>
      <c r="C47" s="1019"/>
      <c r="D47" s="1019"/>
      <c r="E47" s="1019"/>
      <c r="F47" s="1019"/>
      <c r="G47" s="1019"/>
      <c r="H47" s="1019"/>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1019"/>
      <c r="AE47" s="1019"/>
      <c r="AF47" s="1019"/>
      <c r="AG47" s="1019"/>
      <c r="AH47" s="1019"/>
      <c r="AS47" s="131" t="s">
        <v>2105</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 customHeight="1" thickBot="1">
      <c r="B48" s="1077"/>
      <c r="C48" s="1078"/>
      <c r="D48" s="1078"/>
      <c r="E48" s="1078"/>
      <c r="F48" s="1079"/>
      <c r="G48" s="1015" t="str">
        <f>IF(F15=4,"R6.4～R6.5",IF(F15=5,"R6.5",""))</f>
        <v>R6.4～R6.5</v>
      </c>
      <c r="H48" s="1016"/>
      <c r="I48" s="1016"/>
      <c r="J48" s="1016"/>
      <c r="K48" s="1016"/>
      <c r="L48" s="1016"/>
      <c r="M48" s="1016"/>
      <c r="N48" s="1016"/>
      <c r="O48" s="1016"/>
      <c r="P48" s="1016"/>
      <c r="Q48" s="1016"/>
      <c r="R48" s="1016"/>
      <c r="S48" s="1016"/>
      <c r="T48" s="1016"/>
      <c r="U48" s="1016"/>
      <c r="V48" s="1016"/>
      <c r="W48" s="1016"/>
      <c r="X48" s="1016"/>
      <c r="Y48" s="1016"/>
      <c r="Z48" s="1017"/>
      <c r="AA48" s="1008" t="s">
        <v>12</v>
      </c>
      <c r="AB48" s="1009"/>
      <c r="AC48" s="1011" t="str">
        <f>IF(OR(F15=4,F15=5),"R6.6","R"&amp;D15&amp;"."&amp;F15)&amp;"～R"&amp;K15&amp;"."&amp;M15</f>
        <v>R6.6～R7.3</v>
      </c>
      <c r="AD48" s="1011"/>
      <c r="AE48" s="1011"/>
      <c r="AF48" s="1011"/>
      <c r="AG48" s="1011"/>
      <c r="AH48" s="1011"/>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IFERROR(IF(OR(L9="ベア加算",AP57=1),"ベア加算",IF(AP57=2,"ベア加算なし","")),"")</f>
        <v/>
      </c>
      <c r="BB48" s="985"/>
      <c r="BC48" s="985"/>
      <c r="BD48" s="985"/>
      <c r="BE48" s="1136" t="str">
        <f>AS48&amp;AW48&amp;BA48</f>
        <v>特定加算なし</v>
      </c>
      <c r="BF48" s="1136"/>
      <c r="BG48" s="1136"/>
      <c r="BH48" s="1136"/>
      <c r="BI48" s="1136"/>
      <c r="BJ48" s="1136"/>
      <c r="BK48" s="1136"/>
      <c r="BL48" s="1136"/>
      <c r="BM48" s="1136"/>
      <c r="BN48" s="1136"/>
      <c r="BO48" s="1136"/>
      <c r="BP48" s="1136"/>
      <c r="BQ48" s="132"/>
      <c r="BR48" s="132"/>
      <c r="BS48" s="132"/>
      <c r="BT48" s="132"/>
      <c r="BU48" s="132"/>
      <c r="BV48" s="132"/>
      <c r="BW48" s="132"/>
      <c r="BX48" s="132"/>
      <c r="BY48" s="132"/>
      <c r="BZ48" s="132"/>
      <c r="CD48" s="133"/>
    </row>
    <row r="49" spans="2:86" ht="18" customHeight="1">
      <c r="B49" s="1030" t="s">
        <v>2015</v>
      </c>
      <c r="C49" s="1031"/>
      <c r="D49" s="1031"/>
      <c r="E49" s="1031"/>
      <c r="F49" s="1032"/>
      <c r="G49" s="1012" t="str">
        <f>IFERROR(IF(AND(OR(AH58=1,AH58=2),OR(AH59=1,AH59=2),OR(AH60=1,AH60=2)),"処遇加算Ⅰ",IF(AND(OR(AH58=1,AH58=2),OR(AH59=1,AH59=2),OR(AH60=0,AH60=3)),"処遇加算Ⅱ",IF(OR(OR(AH58=1,AH58=2),OR(AH59=1,AH59=2)),"処遇加算Ⅲ",""))),"")</f>
        <v/>
      </c>
      <c r="H49" s="1013"/>
      <c r="I49" s="1013"/>
      <c r="J49" s="1013"/>
      <c r="K49" s="1014"/>
      <c r="L49" s="1027" t="str">
        <f>IFERROR(IF(G9="","",IF(AND(OR(AH61=1,AH61=2),AH62=1,AH63=1),"特定加算Ⅰ",IF(AND(OR(AH61=1,AH61=2),AH62=2,AH63=1),"特定加算Ⅱ",IF(OR(AH61=3,AH62=2,AH63=2),"特定加算なし","")))),"")</f>
        <v/>
      </c>
      <c r="M49" s="1028"/>
      <c r="N49" s="1028"/>
      <c r="O49" s="1028"/>
      <c r="P49" s="1029"/>
      <c r="Q49" s="1049" t="str">
        <f>IFERROR(IF(OR(L9="ベア加算",AND(L9="ベア加算なし",AH57=1)),"ベア加算",IF(AH57=2,"ベア加算なし","")),"")</f>
        <v/>
      </c>
      <c r="R49" s="1013"/>
      <c r="S49" s="1013"/>
      <c r="T49" s="1013"/>
      <c r="U49" s="1050"/>
      <c r="V49" s="1051" t="s">
        <v>10</v>
      </c>
      <c r="W49" s="1052"/>
      <c r="X49" s="1052"/>
      <c r="Y49" s="1052"/>
      <c r="Z49" s="1052"/>
      <c r="AA49" s="1010"/>
      <c r="AB49" s="1010"/>
      <c r="AC49" s="992" t="str">
        <f>IFERROR(VLOOKUP(BE48,【参考】数式用2!E6:F23,2,FALSE),"")</f>
        <v/>
      </c>
      <c r="AD49" s="993"/>
      <c r="AE49" s="993"/>
      <c r="AF49" s="993"/>
      <c r="AG49" s="993"/>
      <c r="AH49" s="994"/>
      <c r="AS49" s="131" t="s">
        <v>2045</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2049</v>
      </c>
      <c r="BO49" s="132"/>
      <c r="BP49" s="132"/>
      <c r="BQ49" s="132"/>
      <c r="BR49" s="132"/>
      <c r="BS49" s="132"/>
      <c r="BT49" s="132"/>
      <c r="BV49" s="131" t="s">
        <v>2052</v>
      </c>
      <c r="BW49" s="132"/>
      <c r="BX49" s="132"/>
      <c r="BY49" s="132"/>
      <c r="BZ49" s="132"/>
      <c r="CA49" s="132"/>
      <c r="CD49" s="133"/>
    </row>
    <row r="50" spans="2:86" ht="18" customHeight="1" thickBot="1">
      <c r="B50" s="1030" t="s">
        <v>2016</v>
      </c>
      <c r="C50" s="1031"/>
      <c r="D50" s="1031"/>
      <c r="E50" s="1031"/>
      <c r="F50" s="1032"/>
      <c r="G50" s="995" t="str">
        <f>IFERROR(VLOOKUP(Y5,【参考】数式用!$A$5:$J$37,MATCH(G49,【参考】数式用!$B$4:$J$4,0)+1,0),"")</f>
        <v/>
      </c>
      <c r="H50" s="996"/>
      <c r="I50" s="996"/>
      <c r="J50" s="996"/>
      <c r="K50" s="997"/>
      <c r="L50" s="998" t="str">
        <f>IFERROR(VLOOKUP(Y5,【参考】数式用!$A$5:$J$37,MATCH(L49,【参考】数式用!$B$4:$J$4,0)+1,0),"")</f>
        <v/>
      </c>
      <c r="M50" s="999"/>
      <c r="N50" s="999"/>
      <c r="O50" s="999"/>
      <c r="P50" s="1000"/>
      <c r="Q50" s="1001" t="str">
        <f>IFERROR(VLOOKUP(Y5,【参考】数式用!$A$5:$J$37,MATCH(Q49,【参考】数式用!$B$4:$J$4,0)+1,0),"")</f>
        <v/>
      </c>
      <c r="R50" s="996"/>
      <c r="S50" s="996"/>
      <c r="T50" s="996"/>
      <c r="U50" s="1002"/>
      <c r="V50" s="1003">
        <f>SUM(G50,L50,Q50)</f>
        <v>0</v>
      </c>
      <c r="W50" s="1004"/>
      <c r="X50" s="1004"/>
      <c r="Y50" s="1004"/>
      <c r="Z50" s="1004"/>
      <c r="AA50" s="1010"/>
      <c r="AB50" s="1010"/>
      <c r="AC50" s="1005" t="str">
        <f>IFERROR(VLOOKUP(Y5,【参考】数式用!$A$5:$AB$37,MATCH(AC49,【参考】数式用!$B$4:$AB$4,0)+1,FALSE),"")</f>
        <v/>
      </c>
      <c r="AD50" s="1006"/>
      <c r="AE50" s="1006"/>
      <c r="AF50" s="1006"/>
      <c r="AG50" s="1006"/>
      <c r="AH50" s="1007"/>
      <c r="AS50" s="984" t="s">
        <v>2046</v>
      </c>
      <c r="AT50" s="984"/>
      <c r="AU50" s="984"/>
      <c r="AV50" s="984"/>
      <c r="AW50" s="984" t="s">
        <v>2047</v>
      </c>
      <c r="AX50" s="984"/>
      <c r="AY50" s="984"/>
      <c r="AZ50" s="984"/>
      <c r="BA50" s="984" t="s">
        <v>13</v>
      </c>
      <c r="BB50" s="984"/>
      <c r="BC50" s="984"/>
      <c r="BD50" s="984"/>
      <c r="BE50" s="984" t="s">
        <v>2048</v>
      </c>
      <c r="BF50" s="984"/>
      <c r="BG50" s="984"/>
      <c r="BH50" s="984"/>
      <c r="BI50" s="984" t="s">
        <v>2051</v>
      </c>
      <c r="BJ50" s="984"/>
      <c r="BK50" s="984"/>
      <c r="BL50" s="984"/>
      <c r="BM50" s="132"/>
      <c r="BN50" s="984" t="s">
        <v>2050</v>
      </c>
      <c r="BO50" s="984"/>
      <c r="BP50" s="984"/>
      <c r="BQ50" s="984"/>
      <c r="BR50" s="984"/>
      <c r="BS50" s="984"/>
      <c r="BT50" s="132"/>
      <c r="BV50" s="973" t="s">
        <v>2053</v>
      </c>
      <c r="BW50" s="974"/>
      <c r="BX50" s="974"/>
      <c r="BY50" s="974"/>
      <c r="BZ50" s="974"/>
      <c r="CA50" s="975"/>
      <c r="CD50" s="133"/>
    </row>
    <row r="51" spans="2:86" ht="17.25" customHeight="1">
      <c r="B51" s="986" t="s">
        <v>2120</v>
      </c>
      <c r="C51" s="987"/>
      <c r="D51" s="987"/>
      <c r="E51" s="987"/>
      <c r="F51" s="988"/>
      <c r="G51" s="1018" t="str">
        <f>IFERROR(ROUNDDOWN(ROUND(AM5*G50,0),0)*H53,"")</f>
        <v/>
      </c>
      <c r="H51" s="1018"/>
      <c r="I51" s="1018"/>
      <c r="J51" s="1018"/>
      <c r="K51" s="52" t="s">
        <v>2116</v>
      </c>
      <c r="L51" s="1124" t="str">
        <f>IFERROR(ROUNDDOWN(ROUND(AM5*L50,0),0)*H53,"")</f>
        <v/>
      </c>
      <c r="M51" s="1125"/>
      <c r="N51" s="1125"/>
      <c r="O51" s="1125"/>
      <c r="P51" s="52" t="s">
        <v>2116</v>
      </c>
      <c r="Q51" s="1024" t="str">
        <f>IFERROR(ROUNDDOWN(ROUND(AM5*Q50,0),0)*H53,"")</f>
        <v/>
      </c>
      <c r="R51" s="1018"/>
      <c r="S51" s="1018"/>
      <c r="T51" s="1018"/>
      <c r="U51" s="53" t="s">
        <v>2116</v>
      </c>
      <c r="V51" s="1025">
        <f>IFERROR(SUM(G51,L51,Q51),"")</f>
        <v>0</v>
      </c>
      <c r="W51" s="1026"/>
      <c r="X51" s="1026"/>
      <c r="Y51" s="1026"/>
      <c r="Z51" s="54" t="s">
        <v>2116</v>
      </c>
      <c r="AB51" s="55"/>
      <c r="AC51" s="1024" t="str">
        <f>IFERROR(ROUNDDOWN(ROUND(AM5*AC50,0),0)*AD53,"")</f>
        <v/>
      </c>
      <c r="AD51" s="1018"/>
      <c r="AE51" s="1018"/>
      <c r="AF51" s="1018"/>
      <c r="AG51" s="1018"/>
      <c r="AH51" s="53" t="s">
        <v>2116</v>
      </c>
      <c r="AS51" s="983" t="str">
        <f>IFERROR(ROUNDDOWN(ROUND(AM5*(G50-B10),0),0)*H53,"")</f>
        <v/>
      </c>
      <c r="AT51" s="983"/>
      <c r="AU51" s="983"/>
      <c r="AV51" s="983"/>
      <c r="AW51" s="983" t="str">
        <f>IFERROR(ROUNDDOWN(ROUND(AM5*(L50-G10),0),0)*H53,"")</f>
        <v/>
      </c>
      <c r="AX51" s="983"/>
      <c r="AY51" s="983"/>
      <c r="AZ51" s="983"/>
      <c r="BA51" s="983" t="str">
        <f>IFERROR(ROUNDDOWN(ROUND(AM5*(Q50-L10),0),0)*H53,"")</f>
        <v/>
      </c>
      <c r="BB51" s="983"/>
      <c r="BC51" s="983"/>
      <c r="BD51" s="983"/>
      <c r="BE51" s="983" t="str">
        <f>IFERROR(ROUNDDOWN(ROUND(AM5*(AC50-Q10),0),0)*AD53,"")</f>
        <v/>
      </c>
      <c r="BF51" s="983"/>
      <c r="BG51" s="983"/>
      <c r="BH51" s="983"/>
      <c r="BI51" s="983">
        <f>SUM(AS51:BH51)</f>
        <v>0</v>
      </c>
      <c r="BJ51" s="983"/>
      <c r="BK51" s="983"/>
      <c r="BL51" s="983"/>
      <c r="BM51" s="132"/>
      <c r="BN51" s="983" t="str">
        <f>IFERROR(ROUNDDOWN(ROUNDDOWN(ROUND(AM5*(VLOOKUP(Y5,【参考】数式用!$A$5:$AB$37,14,FALSE)),0),0)*AD53*0.5,0),"")</f>
        <v/>
      </c>
      <c r="BO51" s="983"/>
      <c r="BP51" s="983"/>
      <c r="BQ51" s="983"/>
      <c r="BR51" s="983"/>
      <c r="BS51" s="983"/>
      <c r="BT51" s="132"/>
      <c r="BV51" s="976">
        <f>IF(AND(Q49="ベア加算なし",BA48="ベア加算"),ROUNDDOWN(ROUND(AM5*VLOOKUP(Y5,【参考】数式用!$A$5:$AB$37,9,FALSE),0),0)*AD53,0)</f>
        <v>0</v>
      </c>
      <c r="BW51" s="977"/>
      <c r="BX51" s="977"/>
      <c r="BY51" s="977"/>
      <c r="BZ51" s="977"/>
      <c r="CA51" s="978"/>
      <c r="CD51" s="133"/>
    </row>
    <row r="52" spans="2:86" ht="13.5" customHeight="1">
      <c r="B52" s="986"/>
      <c r="C52" s="987"/>
      <c r="D52" s="987"/>
      <c r="E52" s="987"/>
      <c r="F52" s="988"/>
      <c r="G52" s="1022" t="str">
        <f>IFERROR("("&amp;TEXT(G51/H53,"#,##0円")&amp;"/月)","")</f>
        <v/>
      </c>
      <c r="H52" s="1023"/>
      <c r="I52" s="1023"/>
      <c r="J52" s="1023"/>
      <c r="K52" s="1023"/>
      <c r="L52" s="1020" t="str">
        <f>IFERROR("("&amp;TEXT(L51/H53,"#,##0円")&amp;"/月)","")</f>
        <v/>
      </c>
      <c r="M52" s="1021"/>
      <c r="N52" s="1021"/>
      <c r="O52" s="1021"/>
      <c r="P52" s="1022"/>
      <c r="Q52" s="1023" t="str">
        <f>IFERROR("("&amp;TEXT(Q51/H53,"#,##0円")&amp;"/月)","")</f>
        <v/>
      </c>
      <c r="R52" s="1023"/>
      <c r="S52" s="1023"/>
      <c r="T52" s="1023"/>
      <c r="U52" s="1023"/>
      <c r="V52" s="1023" t="str">
        <f>IFERROR("("&amp;TEXT(V51/H53,"#,##0円")&amp;"/月)","")</f>
        <v>(0円/月)</v>
      </c>
      <c r="W52" s="1023"/>
      <c r="X52" s="1023"/>
      <c r="Y52" s="1023"/>
      <c r="Z52" s="1023"/>
      <c r="AB52" s="55"/>
      <c r="AC52" s="1020" t="str">
        <f>IFERROR("("&amp;TEXT(AC51/AD53,"#,##0円")&amp;"/月)","")</f>
        <v/>
      </c>
      <c r="AD52" s="1021"/>
      <c r="AE52" s="1021"/>
      <c r="AF52" s="1021"/>
      <c r="AG52" s="1021"/>
      <c r="AH52" s="1022"/>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177</v>
      </c>
      <c r="H53" s="138">
        <f>IF(F15=4,2,IF(F15=5,1,""))</f>
        <v>2</v>
      </c>
      <c r="I53" s="138" t="s">
        <v>2117</v>
      </c>
      <c r="J53" s="138"/>
      <c r="K53" s="138"/>
      <c r="L53" s="138"/>
      <c r="M53" s="138"/>
      <c r="N53" s="138"/>
      <c r="O53" s="138"/>
      <c r="P53" s="138"/>
      <c r="Q53" s="138"/>
      <c r="R53" s="138"/>
      <c r="S53" s="138"/>
      <c r="T53" s="138"/>
      <c r="U53" s="138"/>
      <c r="V53" s="138"/>
      <c r="W53" s="138"/>
      <c r="X53" s="138"/>
      <c r="Y53" s="138"/>
      <c r="Z53" s="138"/>
      <c r="AA53" s="138"/>
      <c r="AB53" s="138"/>
      <c r="AC53" s="137" t="s">
        <v>177</v>
      </c>
      <c r="AD53" s="138">
        <f>IF(F15=4,P15-2,IF(F15=5,P15-1,P15))</f>
        <v>10</v>
      </c>
      <c r="AE53" s="138" t="s">
        <v>2117</v>
      </c>
      <c r="AF53" s="138"/>
      <c r="AG53" s="138"/>
      <c r="AH53" s="138"/>
    </row>
    <row r="54" spans="2:86" ht="6" customHeight="1">
      <c r="BX54" s="139"/>
    </row>
    <row r="55" spans="2:86" ht="18" customHeight="1"/>
    <row r="56" spans="2:86" ht="23.25" customHeight="1">
      <c r="U56" s="1136" t="s">
        <v>215</v>
      </c>
      <c r="V56" s="1136"/>
      <c r="W56" s="1136"/>
      <c r="X56" s="1136"/>
      <c r="Y56" s="1136"/>
      <c r="Z56" s="1136"/>
      <c r="AA56" s="136"/>
      <c r="AB56" s="140"/>
      <c r="AC56" s="1136" t="str">
        <f>IF(F15=4,"R6.4～R6.5",IF(F15=5,"R6.5",""))</f>
        <v>R6.4～R6.5</v>
      </c>
      <c r="AD56" s="1136"/>
      <c r="AE56" s="1136"/>
      <c r="AF56" s="1136"/>
      <c r="AG56" s="1136"/>
      <c r="AH56" s="1136"/>
      <c r="AI56" s="141"/>
      <c r="AJ56" s="140"/>
      <c r="AK56" s="1136" t="str">
        <f>IF(OR(F15=4,F15=5),"R6.6","R"&amp;D15&amp;"."&amp;F15)&amp;"～R"&amp;K15&amp;"."&amp;M15</f>
        <v>R6.6～R7.3</v>
      </c>
      <c r="AL56" s="1136"/>
      <c r="AM56" s="1136"/>
      <c r="AN56" s="1136"/>
      <c r="AO56" s="1136"/>
      <c r="AP56" s="1136"/>
      <c r="AQ56" s="136"/>
      <c r="AR56" s="136"/>
      <c r="AS56" s="1142" t="s">
        <v>2202</v>
      </c>
      <c r="AT56" s="1142"/>
      <c r="AU56" s="1142"/>
      <c r="AV56" s="1142"/>
      <c r="AW56" s="1142" t="s">
        <v>2201</v>
      </c>
      <c r="AX56" s="1142"/>
      <c r="AY56" s="1142"/>
      <c r="AZ56" s="1142"/>
    </row>
    <row r="57" spans="2:86" ht="15.9" customHeight="1">
      <c r="U57" s="984" t="s">
        <v>2054</v>
      </c>
      <c r="V57" s="984"/>
      <c r="W57" s="984"/>
      <c r="X57" s="984"/>
      <c r="Y57" s="984"/>
      <c r="Z57" s="143" t="str">
        <f>IF(AND(B9&lt;&gt;"処遇加算なし",F15=4),IF(V21="✓",1,IF(V22="✓",2,"")),"")</f>
        <v/>
      </c>
      <c r="AA57" s="136"/>
      <c r="AB57" s="140"/>
      <c r="AC57" s="984" t="s">
        <v>2054</v>
      </c>
      <c r="AD57" s="984"/>
      <c r="AE57" s="984"/>
      <c r="AF57" s="984"/>
      <c r="AG57" s="984"/>
      <c r="AH57" s="414">
        <f>IF(AND(F15&lt;&gt;4,F15&lt;&gt;5),0,IF(AT8="○",1,0))</f>
        <v>0</v>
      </c>
      <c r="AI57" s="140"/>
      <c r="AJ57" s="140"/>
      <c r="AK57" s="984" t="s">
        <v>2054</v>
      </c>
      <c r="AL57" s="984"/>
      <c r="AM57" s="984"/>
      <c r="AN57" s="984"/>
      <c r="AO57" s="984"/>
      <c r="AP57" s="414">
        <f>IF(AT8="○",1,0)</f>
        <v>0</v>
      </c>
      <c r="AQ57" s="136"/>
      <c r="AR57" s="136"/>
      <c r="AS57" s="1150"/>
      <c r="AT57" s="1150"/>
      <c r="AU57" s="1150"/>
      <c r="AV57" s="1150"/>
      <c r="AW57" s="1143"/>
      <c r="AX57" s="1143"/>
      <c r="AY57" s="1143"/>
      <c r="AZ57" s="1143"/>
      <c r="BP57" s="142"/>
      <c r="BR57" s="142"/>
      <c r="BS57" s="142"/>
      <c r="BT57" s="142"/>
      <c r="BU57" s="142"/>
      <c r="BV57" s="142"/>
      <c r="BW57" s="142"/>
      <c r="BX57" s="142"/>
      <c r="BY57" s="142"/>
      <c r="BZ57" s="142"/>
      <c r="CA57" s="142"/>
      <c r="CB57" s="142"/>
      <c r="CC57" s="142"/>
      <c r="CD57" s="142"/>
      <c r="CE57" s="142"/>
      <c r="CF57" s="142"/>
      <c r="CH57" s="144"/>
    </row>
    <row r="58" spans="2:86" ht="15.9" customHeight="1">
      <c r="U58" s="1118" t="s">
        <v>2055</v>
      </c>
      <c r="V58" s="1118"/>
      <c r="W58" s="1118"/>
      <c r="X58" s="1118"/>
      <c r="Y58" s="1118"/>
      <c r="Z58" s="143" t="str">
        <f>IF(AND(B9&lt;&gt;"処遇加算なし",F15=4),IF(V24="✓",1,IF(V25="✓",2,IF(V26="✓",3,""))),"")</f>
        <v/>
      </c>
      <c r="AA58" s="136"/>
      <c r="AB58" s="140"/>
      <c r="AC58" s="1118" t="s">
        <v>2055</v>
      </c>
      <c r="AD58" s="1118"/>
      <c r="AE58" s="1118"/>
      <c r="AF58" s="1118"/>
      <c r="AG58" s="1118"/>
      <c r="AH58" s="414">
        <f>IF(AND(F15&lt;&gt;4,F15&lt;&gt;5),0,IF(AU8="○",1,3))</f>
        <v>3</v>
      </c>
      <c r="AI58" s="140"/>
      <c r="AJ58" s="140"/>
      <c r="AK58" s="1118" t="s">
        <v>2055</v>
      </c>
      <c r="AL58" s="1118"/>
      <c r="AM58" s="1118"/>
      <c r="AN58" s="1118"/>
      <c r="AO58" s="1118"/>
      <c r="AP58" s="414">
        <f>IF(AU8="○",1,3)</f>
        <v>3</v>
      </c>
      <c r="AQ58" s="136"/>
      <c r="AR58" s="136"/>
      <c r="AS58" s="984" t="str">
        <f>IF(OR(AND(Z58=1,AH58=3),AND(Z58=1,AP58=3),AND(Z58=2,AH58=3,AH59=3),AND(Z58=2,AP58=3,AP59=3)),"○","")</f>
        <v/>
      </c>
      <c r="AT58" s="984"/>
      <c r="AU58" s="984"/>
      <c r="AV58" s="984"/>
      <c r="AW58" s="984" t="str">
        <f>IF(OR(AND(Z58=1,AH58=2),AND(Z58=1,AP58=2),AND(Z58=2,AH58=2,AH59=2),AND(Z58=2,AP58=2,AP59=2)),"○","")</f>
        <v/>
      </c>
      <c r="AX58" s="984"/>
      <c r="AY58" s="984"/>
      <c r="AZ58" s="984"/>
      <c r="BP58" s="142"/>
      <c r="BR58" s="142"/>
      <c r="BS58" s="142"/>
      <c r="BT58" s="142"/>
      <c r="BU58" s="142"/>
      <c r="BV58" s="142"/>
      <c r="BW58" s="142"/>
      <c r="BX58" s="142"/>
      <c r="BY58" s="142"/>
      <c r="BZ58" s="142"/>
      <c r="CA58" s="142"/>
      <c r="CB58" s="142"/>
      <c r="CC58" s="142"/>
      <c r="CD58" s="142"/>
      <c r="CE58" s="142"/>
      <c r="CF58" s="142"/>
      <c r="CH58" s="144"/>
    </row>
    <row r="59" spans="2:86" ht="15.9" customHeight="1">
      <c r="U59" s="1118" t="s">
        <v>2056</v>
      </c>
      <c r="V59" s="1118"/>
      <c r="W59" s="1118"/>
      <c r="X59" s="1118"/>
      <c r="Y59" s="1118"/>
      <c r="Z59" s="143" t="str">
        <f>IF(AND(B9&lt;&gt;"処遇加算なし",F15=4),IF(V28="✓",1,IF(V29="✓",2,IF(V30="✓",3,""))),"")</f>
        <v/>
      </c>
      <c r="AA59" s="136"/>
      <c r="AB59" s="140"/>
      <c r="AC59" s="1118" t="s">
        <v>2056</v>
      </c>
      <c r="AD59" s="1118"/>
      <c r="AE59" s="1118"/>
      <c r="AF59" s="1118"/>
      <c r="AG59" s="1118"/>
      <c r="AH59" s="414">
        <f>IF(AND(F15&lt;&gt;4,F15&lt;&gt;5),0,IF(AV8="○",1,3))</f>
        <v>3</v>
      </c>
      <c r="AI59" s="140"/>
      <c r="AJ59" s="140"/>
      <c r="AK59" s="1118" t="s">
        <v>2056</v>
      </c>
      <c r="AL59" s="1118"/>
      <c r="AM59" s="1118"/>
      <c r="AN59" s="1118"/>
      <c r="AO59" s="1118"/>
      <c r="AP59" s="414">
        <f>IF(AV8="○",1,3)</f>
        <v>3</v>
      </c>
      <c r="AQ59" s="136"/>
      <c r="AR59" s="136"/>
      <c r="AS59" s="984" t="str">
        <f>IF(OR(AND(Z59=1,AH59=3),AND(Z59=1,AP59=3),AND(Z59=2,AH58=3,AH59=3),AND(Z59=2,AP58=3,AP59=3)),"○","")</f>
        <v/>
      </c>
      <c r="AT59" s="984"/>
      <c r="AU59" s="984"/>
      <c r="AV59" s="984"/>
      <c r="AW59" s="984" t="str">
        <f>IF(OR(AND(Z59=1,AH58=2),AND(Z59=1,AP58=2),AND(Z59=2,AH58=2,AH59=2),AND(Z59=2,AP58=2,AP59=2)),"○","")</f>
        <v/>
      </c>
      <c r="AX59" s="984"/>
      <c r="AY59" s="984"/>
      <c r="AZ59" s="984"/>
      <c r="BP59" s="142"/>
      <c r="BR59" s="142"/>
      <c r="BS59" s="142"/>
      <c r="BT59" s="142"/>
      <c r="BU59" s="142"/>
      <c r="BV59" s="142"/>
      <c r="BW59" s="142"/>
      <c r="BX59" s="142"/>
      <c r="BY59" s="142"/>
      <c r="BZ59" s="142"/>
      <c r="CA59" s="142"/>
      <c r="CB59" s="142"/>
      <c r="CC59" s="142"/>
      <c r="CD59" s="142"/>
      <c r="CE59" s="142"/>
      <c r="CF59" s="142"/>
      <c r="CH59" s="144"/>
    </row>
    <row r="60" spans="2:86" ht="15.9" customHeight="1">
      <c r="U60" s="1118" t="s">
        <v>2057</v>
      </c>
      <c r="V60" s="1118"/>
      <c r="W60" s="1118"/>
      <c r="X60" s="1118"/>
      <c r="Y60" s="1118"/>
      <c r="Z60" s="143" t="str">
        <f>IF(AND(B9&lt;&gt;"処遇加算なし",F15=4),IF(V32="✓",1,IF(V33="✓",2,"")),"")</f>
        <v/>
      </c>
      <c r="AA60" s="136"/>
      <c r="AB60" s="140"/>
      <c r="AC60" s="1118" t="s">
        <v>2057</v>
      </c>
      <c r="AD60" s="1118"/>
      <c r="AE60" s="1118"/>
      <c r="AF60" s="1118"/>
      <c r="AG60" s="1118"/>
      <c r="AH60" s="414">
        <f>IF(AND(F15&lt;&gt;4,F15&lt;&gt;5),0,IF(AW8="○",1,3))</f>
        <v>3</v>
      </c>
      <c r="AI60" s="140"/>
      <c r="AJ60" s="140"/>
      <c r="AK60" s="1118" t="s">
        <v>2057</v>
      </c>
      <c r="AL60" s="1118"/>
      <c r="AM60" s="1118"/>
      <c r="AN60" s="1118"/>
      <c r="AO60" s="1118"/>
      <c r="AP60" s="414">
        <f>IF(AW8="○",1,3)</f>
        <v>3</v>
      </c>
      <c r="AQ60" s="136"/>
      <c r="AR60" s="136"/>
      <c r="AS60" s="1144" t="str">
        <f>IF(OR(AND(Z60=1,AH60=3),AND(Z60=1,AP60=3)),"○","")</f>
        <v/>
      </c>
      <c r="AT60" s="1144"/>
      <c r="AU60" s="1144"/>
      <c r="AV60" s="1144"/>
      <c r="AW60" s="1144" t="str">
        <f>IF(OR(AND(Z60=1,AH60=2),AND(Z60=1,AP60=2)),"○","")</f>
        <v/>
      </c>
      <c r="AX60" s="1144"/>
      <c r="AY60" s="1144"/>
      <c r="AZ60" s="1144"/>
      <c r="BP60" s="142"/>
      <c r="BR60" s="142"/>
      <c r="BS60" s="142"/>
      <c r="BT60" s="142"/>
      <c r="BU60" s="142"/>
      <c r="BV60" s="142"/>
      <c r="BW60" s="142"/>
      <c r="BX60" s="142"/>
      <c r="BY60" s="142"/>
      <c r="BZ60" s="142"/>
      <c r="CA60" s="142"/>
      <c r="CB60" s="142"/>
      <c r="CC60" s="142"/>
      <c r="CD60" s="142"/>
      <c r="CE60" s="142"/>
      <c r="CF60" s="142"/>
      <c r="CH60" s="144"/>
    </row>
    <row r="61" spans="2:86" ht="15.9" customHeight="1">
      <c r="U61" s="1118" t="s">
        <v>2058</v>
      </c>
      <c r="V61" s="1118"/>
      <c r="W61" s="1118"/>
      <c r="X61" s="1118"/>
      <c r="Y61" s="1118"/>
      <c r="Z61" s="143" t="str">
        <f>IF(AND(B9&lt;&gt;"処遇加算なし",F15=4),IF(V36="✓",1,IF(V37="✓",2,"")),"")</f>
        <v/>
      </c>
      <c r="AA61" s="136"/>
      <c r="AB61" s="140"/>
      <c r="AC61" s="1118" t="s">
        <v>2058</v>
      </c>
      <c r="AD61" s="1118"/>
      <c r="AE61" s="1118"/>
      <c r="AF61" s="1118"/>
      <c r="AG61" s="1118"/>
      <c r="AH61" s="414">
        <f>IF(AND(F15&lt;&gt;4,F15&lt;&gt;5),0,IF(AX8="○",1,2))</f>
        <v>2</v>
      </c>
      <c r="AI61" s="140"/>
      <c r="AJ61" s="140"/>
      <c r="AK61" s="1118" t="s">
        <v>2058</v>
      </c>
      <c r="AL61" s="1118"/>
      <c r="AM61" s="1118"/>
      <c r="AN61" s="1118"/>
      <c r="AO61" s="1118"/>
      <c r="AP61" s="414">
        <f>IF(AX8="○",1,2)</f>
        <v>2</v>
      </c>
      <c r="AQ61" s="136"/>
      <c r="AR61" s="136"/>
      <c r="AS61" s="984" t="str">
        <f>IF(OR(AND(Z61=1,AH61=2),AND(Z61=1,AP61=2)),"○","")</f>
        <v/>
      </c>
      <c r="AT61" s="984"/>
      <c r="AU61" s="984"/>
      <c r="AV61" s="984"/>
      <c r="AW61" s="1145" t="str">
        <f>IF(OR((AD61-AL61)&lt;0,(AD61-AT61)&lt;0),"!","")</f>
        <v/>
      </c>
      <c r="AX61" s="1145"/>
      <c r="AY61" s="1145"/>
      <c r="AZ61" s="1145"/>
      <c r="BP61" s="142"/>
      <c r="BR61" s="142"/>
      <c r="BS61" s="142"/>
      <c r="BT61" s="142"/>
      <c r="BU61" s="142"/>
      <c r="BV61" s="142"/>
      <c r="BW61" s="142"/>
      <c r="BX61" s="142"/>
      <c r="BY61" s="142"/>
      <c r="BZ61" s="142"/>
      <c r="CA61" s="142"/>
      <c r="CB61" s="142"/>
      <c r="CC61" s="142"/>
      <c r="CD61" s="142"/>
      <c r="CE61" s="142"/>
      <c r="CF61" s="142"/>
      <c r="CH61" s="144"/>
    </row>
    <row r="62" spans="2:86" ht="15.9" customHeight="1">
      <c r="U62" s="1118" t="s">
        <v>2059</v>
      </c>
      <c r="V62" s="1118"/>
      <c r="W62" s="1118"/>
      <c r="X62" s="1118"/>
      <c r="Y62" s="1118"/>
      <c r="Z62" s="143" t="str">
        <f>IF(AND(B9&lt;&gt;"処遇加算なし",F15=4),IF(V40="✓",1,IF(V41="✓",2,"")),"")</f>
        <v/>
      </c>
      <c r="AA62" s="136"/>
      <c r="AB62" s="140"/>
      <c r="AC62" s="1118" t="s">
        <v>2059</v>
      </c>
      <c r="AD62" s="1118"/>
      <c r="AE62" s="1118"/>
      <c r="AF62" s="1118"/>
      <c r="AG62" s="1118"/>
      <c r="AH62" s="414">
        <f>IF(AND(F15&lt;&gt;4,F15&lt;&gt;5),0,IF(AY8="○",1,2))</f>
        <v>2</v>
      </c>
      <c r="AI62" s="140"/>
      <c r="AJ62" s="140"/>
      <c r="AK62" s="1118" t="s">
        <v>2059</v>
      </c>
      <c r="AL62" s="1118"/>
      <c r="AM62" s="1118"/>
      <c r="AN62" s="1118"/>
      <c r="AO62" s="1118"/>
      <c r="AP62" s="414">
        <f>IF(AY8="○",1,2)</f>
        <v>2</v>
      </c>
      <c r="AQ62" s="136"/>
      <c r="AR62" s="136"/>
      <c r="AS62" s="984" t="str">
        <f>IF(OR(AND(Z62=1,AH62=2),AND(Z62=1,AP62=2)),"○","")</f>
        <v/>
      </c>
      <c r="AT62" s="984"/>
      <c r="AU62" s="984"/>
      <c r="AV62" s="984"/>
      <c r="AW62" s="1145" t="str">
        <f>IF(OR((AD62-AL62)&lt;0,(AD62-AT62)&lt;0),"!","")</f>
        <v/>
      </c>
      <c r="AX62" s="1145"/>
      <c r="AY62" s="1145"/>
      <c r="AZ62" s="1145"/>
      <c r="BP62" s="142"/>
      <c r="BR62" s="142"/>
      <c r="BS62" s="142"/>
      <c r="BT62" s="142"/>
      <c r="BU62" s="142"/>
      <c r="BV62" s="142"/>
      <c r="BW62" s="142"/>
      <c r="BX62" s="142"/>
      <c r="BY62" s="142"/>
      <c r="BZ62" s="142"/>
      <c r="CA62" s="142"/>
      <c r="CB62" s="142"/>
      <c r="CC62" s="142"/>
      <c r="CD62" s="142"/>
      <c r="CE62" s="142"/>
      <c r="CF62" s="142"/>
      <c r="CH62" s="144"/>
    </row>
    <row r="63" spans="2:86" ht="15.9" customHeight="1">
      <c r="U63" s="984" t="s">
        <v>2060</v>
      </c>
      <c r="V63" s="984"/>
      <c r="W63" s="984"/>
      <c r="X63" s="984"/>
      <c r="Y63" s="984"/>
      <c r="Z63" s="143" t="str">
        <f>IF(AND(B9&lt;&gt;"処遇加算なし",F15=4),IF(V44="✓",1,IF(V45="✓",2,"")),"")</f>
        <v/>
      </c>
      <c r="AA63" s="136"/>
      <c r="AB63" s="140"/>
      <c r="AC63" s="984" t="s">
        <v>2060</v>
      </c>
      <c r="AD63" s="984"/>
      <c r="AE63" s="984"/>
      <c r="AF63" s="984"/>
      <c r="AG63" s="984"/>
      <c r="AH63" s="414">
        <f>IF(AND(F15&lt;&gt;4,F15&lt;&gt;5),0,IF(AZ8="○",1,2))</f>
        <v>2</v>
      </c>
      <c r="AI63" s="140"/>
      <c r="AJ63" s="140"/>
      <c r="AK63" s="984" t="s">
        <v>2060</v>
      </c>
      <c r="AL63" s="984"/>
      <c r="AM63" s="984"/>
      <c r="AN63" s="984"/>
      <c r="AO63" s="984"/>
      <c r="AP63" s="414">
        <f>IF(AZ8="○",1,2)</f>
        <v>2</v>
      </c>
      <c r="AQ63" s="136"/>
      <c r="AR63" s="136"/>
      <c r="AS63" s="984" t="str">
        <f>IF(OR(AND(Z63=1,AH63=2),AND(Z63=1,AP63=2)),"○","")</f>
        <v/>
      </c>
      <c r="AT63" s="984"/>
      <c r="AU63" s="984"/>
      <c r="AV63" s="984"/>
      <c r="AW63" s="1145" t="str">
        <f>IF(OR((AD63-AL63)&lt;0,(AD63-AT63)&lt;0),"!","")</f>
        <v/>
      </c>
      <c r="AX63" s="1145"/>
      <c r="AY63" s="1145"/>
      <c r="AZ63" s="1145"/>
      <c r="BP63" s="142"/>
      <c r="BR63" s="142"/>
      <c r="BS63" s="142"/>
      <c r="BT63" s="142"/>
      <c r="BU63" s="142"/>
      <c r="BV63" s="142"/>
      <c r="BW63" s="142"/>
      <c r="BX63" s="142"/>
      <c r="BY63" s="142"/>
      <c r="BZ63" s="142"/>
      <c r="CA63" s="142"/>
      <c r="CB63" s="142"/>
      <c r="CC63" s="142"/>
      <c r="CD63" s="142"/>
      <c r="CE63" s="142"/>
      <c r="CF63" s="142"/>
      <c r="CH63" s="144"/>
    </row>
    <row r="64" spans="2:86" ht="15.9" customHeight="1">
      <c r="BP64" s="93"/>
      <c r="BQ64" s="93"/>
      <c r="BR64" s="93"/>
      <c r="BS64" s="93"/>
      <c r="BT64" s="93"/>
      <c r="BU64" s="93"/>
      <c r="BV64" s="93"/>
      <c r="BW64" s="93"/>
      <c r="BX64" s="93"/>
      <c r="BY64" s="93"/>
      <c r="BZ64" s="93"/>
      <c r="CA64" s="93"/>
      <c r="CB64" s="93"/>
      <c r="CC64" s="93"/>
      <c r="CD64" s="93"/>
      <c r="CE64" s="93"/>
      <c r="CF64" s="93"/>
    </row>
    <row r="65" spans="20:71" ht="15.9" customHeight="1">
      <c r="BS65" s="93"/>
    </row>
    <row r="66" spans="20:71" ht="15.9" customHeight="1"/>
    <row r="67" spans="20:71" ht="15.9" customHeight="1">
      <c r="T67" s="68">
        <f>SUM(事業所個票６!BU51)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B8:S11 V7:Z16 AA8:AP9 AA11:AP12 AA14:AP16 V20:Z45">
    <cfRule type="expression" dxfId="144" priority="14">
      <formula>$F$15&lt;&gt;4</formula>
    </cfRule>
  </conditionalFormatting>
  <conditionalFormatting sqref="B12:S12">
    <cfRule type="expression" dxfId="143" priority="21">
      <formula>OR($B$9="",$G$9="",$L$9="")</formula>
    </cfRule>
  </conditionalFormatting>
  <conditionalFormatting sqref="B21:U22">
    <cfRule type="expression" dxfId="142" priority="26">
      <formula>$L$9="ベア加算"</formula>
    </cfRule>
  </conditionalFormatting>
  <conditionalFormatting sqref="G9:S9">
    <cfRule type="expression" dxfId="141" priority="12">
      <formula>$B$9="処遇加算なし"</formula>
    </cfRule>
  </conditionalFormatting>
  <conditionalFormatting sqref="G10:S11">
    <cfRule type="expression" dxfId="140" priority="11">
      <formula>$B$9="処遇加算なし"</formula>
    </cfRule>
  </conditionalFormatting>
  <conditionalFormatting sqref="P5">
    <cfRule type="expression" dxfId="139" priority="16">
      <formula>OR($Y$5="訪問型サービス（総合事業）",$Y$5="通所型サービス（総合事業）")</formula>
    </cfRule>
  </conditionalFormatting>
  <conditionalFormatting sqref="P15">
    <cfRule type="expression" dxfId="138" priority="15">
      <formula>OR($P$15&lt;1,$P$15&gt;12)</formula>
    </cfRule>
  </conditionalFormatting>
  <conditionalFormatting sqref="V7:Z16 AA8:AP9 AA11:AP12 AA14:AP16 V20:Z45">
    <cfRule type="expression" dxfId="137" priority="13">
      <formula>$B$9="処遇加算なし"</formula>
    </cfRule>
  </conditionalFormatting>
  <conditionalFormatting sqref="V10:AP12">
    <cfRule type="expression" dxfId="136" priority="20">
      <formula>$V$11=""</formula>
    </cfRule>
  </conditionalFormatting>
  <conditionalFormatting sqref="V13:AP16">
    <cfRule type="expression" dxfId="135" priority="19">
      <formula>$V$14=""</formula>
    </cfRule>
  </conditionalFormatting>
  <conditionalFormatting sqref="V21:AP22">
    <cfRule type="expression" dxfId="134" priority="25">
      <formula>$L$9="ベア加算"</formula>
    </cfRule>
  </conditionalFormatting>
  <conditionalFormatting sqref="AA21:AB45 AA48:AB50">
    <cfRule type="expression" dxfId="133" priority="29">
      <formula>AND($F$15&lt;&gt;4,$F$15&lt;&gt;5)</formula>
    </cfRule>
  </conditionalFormatting>
  <conditionalFormatting sqref="AC20:AH45">
    <cfRule type="expression" dxfId="132" priority="2">
      <formula>AND($F$15&lt;&gt;4,$F$15&lt;&gt;5)</formula>
    </cfRule>
  </conditionalFormatting>
  <conditionalFormatting sqref="AD24:AH24">
    <cfRule type="expression" dxfId="131" priority="10">
      <formula>AND($F$15&lt;&gt;4,$F$15&lt;&gt;5)</formula>
    </cfRule>
  </conditionalFormatting>
  <conditionalFormatting sqref="AD28:AH28">
    <cfRule type="expression" dxfId="130" priority="9">
      <formula>AND($F$15&lt;&gt;4,$F$15&lt;&gt;5)</formula>
    </cfRule>
  </conditionalFormatting>
  <conditionalFormatting sqref="AD32:AH32">
    <cfRule type="expression" dxfId="129" priority="8">
      <formula>AND($F$15&lt;&gt;4,$F$15&lt;&gt;5)</formula>
    </cfRule>
  </conditionalFormatting>
  <conditionalFormatting sqref="AD41:AH41">
    <cfRule type="expression" dxfId="128" priority="3">
      <formula>$AH$62=2</formula>
    </cfRule>
  </conditionalFormatting>
  <conditionalFormatting sqref="AG37:AH37">
    <cfRule type="expression" dxfId="12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26" priority="4">
      <formula>$AP$62=2</formula>
    </cfRule>
  </conditionalFormatting>
  <conditionalFormatting sqref="AO37:AP37">
    <cfRule type="expression" dxfId="12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24" priority="27">
      <formula>OR($AS$20="－",$AS$20="")</formula>
    </cfRule>
  </conditionalFormatting>
  <conditionalFormatting sqref="AS24:BH26">
    <cfRule type="expression" dxfId="123" priority="7">
      <formula>OR($AS$24="－",$AS$24="")</formula>
    </cfRule>
  </conditionalFormatting>
  <conditionalFormatting sqref="AS28:BH30">
    <cfRule type="expression" dxfId="122" priority="6">
      <formula>OR($AS$28="－",$AS$28="")</formula>
    </cfRule>
  </conditionalFormatting>
  <conditionalFormatting sqref="AS32:BH34">
    <cfRule type="expression" dxfId="121" priority="5">
      <formula>OR($AS$32="－",$AS$32="")</formula>
    </cfRule>
  </conditionalFormatting>
  <conditionalFormatting sqref="AS36:BH38">
    <cfRule type="expression" dxfId="120" priority="24">
      <formula>OR($AS$36="－",$AS$36="")</formula>
    </cfRule>
  </conditionalFormatting>
  <conditionalFormatting sqref="AS40:BH42">
    <cfRule type="expression" dxfId="119" priority="23">
      <formula>OR($AS$40="－",$AS$40="")</formula>
    </cfRule>
  </conditionalFormatting>
  <conditionalFormatting sqref="AS44:BH45">
    <cfRule type="expression" dxfId="118" priority="22">
      <formula>OR($AS$44="－",$AS$44="")</formula>
    </cfRule>
  </conditionalFormatting>
  <conditionalFormatting sqref="AT11:AZ12">
    <cfRule type="expression" dxfId="117" priority="17">
      <formula>$V$11=""</formula>
    </cfRule>
  </conditionalFormatting>
  <conditionalFormatting sqref="AT14:AZ16">
    <cfRule type="expression" dxfId="116" priority="18">
      <formula>$V$14=""</formula>
    </cfRule>
  </conditionalFormatting>
  <dataValidations count="8">
    <dataValidation type="list" allowBlank="1" showInputMessage="1" showErrorMessage="1" sqref="Y5:AD5" xr:uid="{53D94C75-FAA5-4DF9-BBBB-706FF0686483}">
      <formula1>サービス名</formula1>
    </dataValidation>
    <dataValidation type="list" allowBlank="1" showInputMessage="1" showErrorMessage="1" sqref="M5:O5" xr:uid="{BCFBCABE-A38A-49EC-B3C2-9589F8C6DA2B}">
      <formula1>INDIRECT(J5)</formula1>
    </dataValidation>
    <dataValidation type="list" allowBlank="1" showInputMessage="1" showErrorMessage="1" sqref="M15:M16" xr:uid="{C5311465-BC15-4AC3-B7CA-D2597DF0B6A1}">
      <formula1>"1,2,3,6,7,8,9,10,11,12"</formula1>
    </dataValidation>
    <dataValidation type="list" allowBlank="1" showInputMessage="1" showErrorMessage="1" sqref="K15:K16 D15:D16" xr:uid="{22282EF8-F9CF-406E-89C7-46683B6AC4B6}">
      <formula1>"6,7"</formula1>
    </dataValidation>
    <dataValidation type="textLength" operator="equal" allowBlank="1" showInputMessage="1" showErrorMessage="1" error="10桁の介護保険事業所番号を入力してください。_x000a_（桁数が異なるとエラーになります）" sqref="B5:F5" xr:uid="{856C0FE3-903E-4B2F-834A-2640F1264614}">
      <formula1>10</formula1>
    </dataValidation>
    <dataValidation type="list" allowBlank="1" showInputMessage="1" showErrorMessage="1" sqref="AD41:AH41" xr:uid="{DB7285BF-9285-4B9B-9EC3-F20142587229}">
      <formula1>INDIRECT(BF1)</formula1>
    </dataValidation>
    <dataValidation type="list" allowBlank="1" showInputMessage="1" showErrorMessage="1" sqref="AL41:AP41" xr:uid="{0466F6BE-5C55-4C4E-9FF0-4121847C2F11}">
      <formula1>INDIRECT(BF1)</formula1>
    </dataValidation>
    <dataValidation type="whole" operator="greaterThanOrEqual" allowBlank="1" showInputMessage="1" showErrorMessage="1" prompt="要件を満たす職員数を記入してください。" sqref="AG37:AH37 AO37:AP37" xr:uid="{C83C0181-BF8C-499A-8FDC-B05277774FB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27</xdr:col>
                    <xdr:colOff>144780</xdr:colOff>
                    <xdr:row>20</xdr:row>
                    <xdr:rowOff>15240</xdr:rowOff>
                  </from>
                  <to>
                    <xdr:col>29</xdr:col>
                    <xdr:colOff>129540</xdr:colOff>
                    <xdr:row>21</xdr:row>
                    <xdr:rowOff>15240</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27</xdr:col>
                    <xdr:colOff>144780</xdr:colOff>
                    <xdr:row>21</xdr:row>
                    <xdr:rowOff>15240</xdr:rowOff>
                  </from>
                  <to>
                    <xdr:col>29</xdr:col>
                    <xdr:colOff>129540</xdr:colOff>
                    <xdr:row>22</xdr:row>
                    <xdr:rowOff>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27</xdr:col>
                    <xdr:colOff>129540</xdr:colOff>
                    <xdr:row>23</xdr:row>
                    <xdr:rowOff>15240</xdr:rowOff>
                  </from>
                  <to>
                    <xdr:col>29</xdr:col>
                    <xdr:colOff>114300</xdr:colOff>
                    <xdr:row>24</xdr:row>
                    <xdr:rowOff>0</xdr:rowOff>
                  </to>
                </anchor>
              </controlPr>
            </control>
          </mc:Choice>
        </mc:AlternateContent>
        <mc:AlternateContent xmlns:mc="http://schemas.openxmlformats.org/markup-compatibility/2006">
          <mc:Choice Requires="x14">
            <control shapeId="55300" r:id="rId7" name="Option Button 4">
              <controlPr defaultSize="0" autoFill="0" autoLine="0" autoPict="0">
                <anchor moveWithCells="1">
                  <from>
                    <xdr:col>27</xdr:col>
                    <xdr:colOff>129540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55301" r:id="rId8" name="Option Button 5">
              <controlPr defaultSize="0" autoFill="0" autoLine="0" autoPict="0">
                <anchor moveWithCells="1">
                  <from>
                    <xdr:col>27</xdr:col>
                    <xdr:colOff>129540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02" r:id="rId9" name="Option Button 6">
              <controlPr defaultSize="0" autoFill="0" autoLine="0" autoPict="0">
                <anchor moveWithCells="1">
                  <from>
                    <xdr:col>27</xdr:col>
                    <xdr:colOff>129540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55303" r:id="rId10" name="Option Button 7">
              <controlPr defaultSize="0" autoFill="0" autoLine="0" autoPict="0">
                <anchor moveWithCells="1">
                  <from>
                    <xdr:col>27</xdr:col>
                    <xdr:colOff>129540</xdr:colOff>
                    <xdr:row>28</xdr:row>
                    <xdr:rowOff>22860</xdr:rowOff>
                  </from>
                  <to>
                    <xdr:col>29</xdr:col>
                    <xdr:colOff>114300</xdr:colOff>
                    <xdr:row>28</xdr:row>
                    <xdr:rowOff>228600</xdr:rowOff>
                  </to>
                </anchor>
              </controlPr>
            </control>
          </mc:Choice>
        </mc:AlternateContent>
        <mc:AlternateContent xmlns:mc="http://schemas.openxmlformats.org/markup-compatibility/2006">
          <mc:Choice Requires="x14">
            <control shapeId="55304" r:id="rId11" name="Option Button 8">
              <controlPr defaultSize="0" autoFill="0" autoLine="0" autoPict="0">
                <anchor moveWithCells="1">
                  <from>
                    <xdr:col>27</xdr:col>
                    <xdr:colOff>129540</xdr:colOff>
                    <xdr:row>29</xdr:row>
                    <xdr:rowOff>7620</xdr:rowOff>
                  </from>
                  <to>
                    <xdr:col>29</xdr:col>
                    <xdr:colOff>114300</xdr:colOff>
                    <xdr:row>29</xdr:row>
                    <xdr:rowOff>205740</xdr:rowOff>
                  </to>
                </anchor>
              </controlPr>
            </control>
          </mc:Choice>
        </mc:AlternateContent>
        <mc:AlternateContent xmlns:mc="http://schemas.openxmlformats.org/markup-compatibility/2006">
          <mc:Choice Requires="x14">
            <control shapeId="5530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5530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55307" r:id="rId14" name="Option Button 11">
              <controlPr defaultSize="0" autoFill="0" autoLine="0" autoPict="0">
                <anchor moveWithCells="1">
                  <from>
                    <xdr:col>35</xdr:col>
                    <xdr:colOff>129540</xdr:colOff>
                    <xdr:row>43</xdr:row>
                    <xdr:rowOff>15240</xdr:rowOff>
                  </from>
                  <to>
                    <xdr:col>37</xdr:col>
                    <xdr:colOff>114300</xdr:colOff>
                    <xdr:row>43</xdr:row>
                    <xdr:rowOff>198120</xdr:rowOff>
                  </to>
                </anchor>
              </controlPr>
            </control>
          </mc:Choice>
        </mc:AlternateContent>
        <mc:AlternateContent xmlns:mc="http://schemas.openxmlformats.org/markup-compatibility/2006">
          <mc:Choice Requires="x14">
            <control shapeId="55308" r:id="rId15" name="Option Button 12">
              <controlPr defaultSize="0" autoFill="0" autoLine="0" autoPict="0">
                <anchor moveWithCells="1">
                  <from>
                    <xdr:col>35</xdr:col>
                    <xdr:colOff>129540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5530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5531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55311"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55312"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55313" r:id="rId20" name="Option Button 17">
              <controlPr defaultSize="0" autoFill="0" autoLine="0" autoPict="0">
                <anchor moveWithCells="1">
                  <from>
                    <xdr:col>27</xdr:col>
                    <xdr:colOff>129540</xdr:colOff>
                    <xdr:row>31</xdr:row>
                    <xdr:rowOff>15240</xdr:rowOff>
                  </from>
                  <to>
                    <xdr:col>29</xdr:col>
                    <xdr:colOff>114300</xdr:colOff>
                    <xdr:row>32</xdr:row>
                    <xdr:rowOff>30480</xdr:rowOff>
                  </to>
                </anchor>
              </controlPr>
            </control>
          </mc:Choice>
        </mc:AlternateContent>
        <mc:AlternateContent xmlns:mc="http://schemas.openxmlformats.org/markup-compatibility/2006">
          <mc:Choice Requires="x14">
            <control shapeId="55314" r:id="rId21" name="Option Button 18">
              <controlPr defaultSize="0" autoFill="0" autoLine="0" autoPict="0">
                <anchor moveWithCells="1">
                  <from>
                    <xdr:col>27</xdr:col>
                    <xdr:colOff>129540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55315" r:id="rId22" name="Option Button 19">
              <controlPr defaultSize="0" autoFill="0" autoLine="0" autoPict="0">
                <anchor moveWithCells="1">
                  <from>
                    <xdr:col>27</xdr:col>
                    <xdr:colOff>129540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5531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55317"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5531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55319"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55320"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5532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5322"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55323"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5532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55325"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55326" r:id="rId33" name="Option Button 30">
              <controlPr defaultSize="0" autoFill="0" autoLine="0" autoPict="0">
                <anchor moveWithCells="1">
                  <from>
                    <xdr:col>35</xdr:col>
                    <xdr:colOff>137160</xdr:colOff>
                    <xdr:row>39</xdr:row>
                    <xdr:rowOff>0</xdr:rowOff>
                  </from>
                  <to>
                    <xdr:col>37</xdr:col>
                    <xdr:colOff>30480</xdr:colOff>
                    <xdr:row>40</xdr:row>
                    <xdr:rowOff>0</xdr:rowOff>
                  </to>
                </anchor>
              </controlPr>
            </control>
          </mc:Choice>
        </mc:AlternateContent>
        <mc:AlternateContent xmlns:mc="http://schemas.openxmlformats.org/markup-compatibility/2006">
          <mc:Choice Requires="x14">
            <control shapeId="55327" r:id="rId34" name="Option Button 31">
              <controlPr defaultSize="0" autoFill="0" autoLine="0" autoPict="0">
                <anchor moveWithCells="1">
                  <from>
                    <xdr:col>35</xdr:col>
                    <xdr:colOff>129540</xdr:colOff>
                    <xdr:row>40</xdr:row>
                    <xdr:rowOff>281940</xdr:rowOff>
                  </from>
                  <to>
                    <xdr:col>37</xdr:col>
                    <xdr:colOff>30480</xdr:colOff>
                    <xdr:row>41</xdr:row>
                    <xdr:rowOff>198120</xdr:rowOff>
                  </to>
                </anchor>
              </controlPr>
            </control>
          </mc:Choice>
        </mc:AlternateContent>
        <mc:AlternateContent xmlns:mc="http://schemas.openxmlformats.org/markup-compatibility/2006">
          <mc:Choice Requires="x14">
            <control shapeId="55328" r:id="rId35" name="Option Button 32">
              <controlPr defaultSize="0" autoFill="0" autoLine="0" autoPict="0">
                <anchor moveWithCells="1" sizeWithCells="1">
                  <from>
                    <xdr:col>35</xdr:col>
                    <xdr:colOff>129540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55329" r:id="rId36" name="Option Button 33">
              <controlPr defaultSize="0" autoFill="0" autoLine="0" autoPict="0">
                <anchor moveWithCells="1" sizeWithCells="1">
                  <from>
                    <xdr:col>35</xdr:col>
                    <xdr:colOff>129540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55330" r:id="rId37" name="Option Button 34">
              <controlPr defaultSize="0" autoFill="0" autoLine="0" autoPict="0">
                <anchor moveWithCells="1" sizeWithCells="1">
                  <from>
                    <xdr:col>35</xdr:col>
                    <xdr:colOff>129540</xdr:colOff>
                    <xdr:row>27</xdr:row>
                    <xdr:rowOff>15240</xdr:rowOff>
                  </from>
                  <to>
                    <xdr:col>37</xdr:col>
                    <xdr:colOff>114300</xdr:colOff>
                    <xdr:row>27</xdr:row>
                    <xdr:rowOff>220980</xdr:rowOff>
                  </to>
                </anchor>
              </controlPr>
            </control>
          </mc:Choice>
        </mc:AlternateContent>
        <mc:AlternateContent xmlns:mc="http://schemas.openxmlformats.org/markup-compatibility/2006">
          <mc:Choice Requires="x14">
            <control shapeId="55331" r:id="rId38" name="Option Button 35">
              <controlPr defaultSize="0" autoFill="0" autoLine="0" autoPict="0">
                <anchor moveWithCells="1" sizeWithCells="1">
                  <from>
                    <xdr:col>35</xdr:col>
                    <xdr:colOff>129540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55332" r:id="rId39" name="Option Button 36">
              <controlPr defaultSize="0" autoFill="0" autoLine="0" autoPict="0">
                <anchor moveWithCells="1" sizeWithCells="1">
                  <from>
                    <xdr:col>35</xdr:col>
                    <xdr:colOff>129540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55333" r:id="rId40" name="Option Button 37">
              <controlPr defaultSize="0" autoFill="0" autoLine="0" autoPict="0">
                <anchor moveWithCells="1" sizeWithCells="1">
                  <from>
                    <xdr:col>27</xdr:col>
                    <xdr:colOff>137160</xdr:colOff>
                    <xdr:row>34</xdr:row>
                    <xdr:rowOff>129540</xdr:rowOff>
                  </from>
                  <to>
                    <xdr:col>29</xdr:col>
                    <xdr:colOff>30480</xdr:colOff>
                    <xdr:row>36</xdr:row>
                    <xdr:rowOff>22860</xdr:rowOff>
                  </to>
                </anchor>
              </controlPr>
            </control>
          </mc:Choice>
        </mc:AlternateContent>
        <mc:AlternateContent xmlns:mc="http://schemas.openxmlformats.org/markup-compatibility/2006">
          <mc:Choice Requires="x14">
            <control shapeId="55334" r:id="rId41" name="Option Button 38">
              <controlPr defaultSize="0" autoFill="0" autoLine="0" autoPict="0">
                <anchor moveWithCells="1" sizeWithCells="1">
                  <from>
                    <xdr:col>27</xdr:col>
                    <xdr:colOff>137160</xdr:colOff>
                    <xdr:row>36</xdr:row>
                    <xdr:rowOff>243840</xdr:rowOff>
                  </from>
                  <to>
                    <xdr:col>29</xdr:col>
                    <xdr:colOff>38100</xdr:colOff>
                    <xdr:row>38</xdr:row>
                    <xdr:rowOff>15240</xdr:rowOff>
                  </to>
                </anchor>
              </controlPr>
            </control>
          </mc:Choice>
        </mc:AlternateContent>
        <mc:AlternateContent xmlns:mc="http://schemas.openxmlformats.org/markup-compatibility/2006">
          <mc:Choice Requires="x14">
            <control shapeId="55335" r:id="rId42" name="Option Button 39">
              <controlPr defaultSize="0" autoFill="0" autoLine="0" autoPict="0">
                <anchor moveWithCells="1">
                  <from>
                    <xdr:col>27</xdr:col>
                    <xdr:colOff>144780</xdr:colOff>
                    <xdr:row>38</xdr:row>
                    <xdr:rowOff>129540</xdr:rowOff>
                  </from>
                  <to>
                    <xdr:col>29</xdr:col>
                    <xdr:colOff>22860</xdr:colOff>
                    <xdr:row>40</xdr:row>
                    <xdr:rowOff>22860</xdr:rowOff>
                  </to>
                </anchor>
              </controlPr>
            </control>
          </mc:Choice>
        </mc:AlternateContent>
        <mc:AlternateContent xmlns:mc="http://schemas.openxmlformats.org/markup-compatibility/2006">
          <mc:Choice Requires="x14">
            <control shapeId="55336" r:id="rId43" name="Option Button 40">
              <controlPr defaultSize="0" autoFill="0" autoLine="0" autoPict="0">
                <anchor moveWithCells="1">
                  <from>
                    <xdr:col>27</xdr:col>
                    <xdr:colOff>137160</xdr:colOff>
                    <xdr:row>40</xdr:row>
                    <xdr:rowOff>259080</xdr:rowOff>
                  </from>
                  <to>
                    <xdr:col>29</xdr:col>
                    <xdr:colOff>0</xdr:colOff>
                    <xdr:row>42</xdr:row>
                    <xdr:rowOff>30480</xdr:rowOff>
                  </to>
                </anchor>
              </controlPr>
            </control>
          </mc:Choice>
        </mc:AlternateContent>
        <mc:AlternateContent xmlns:mc="http://schemas.openxmlformats.org/markup-compatibility/2006">
          <mc:Choice Requires="x14">
            <control shapeId="55337"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55338" r:id="rId45" name="Option Button 42">
              <controlPr defaultSize="0" autoFill="0" autoLine="0" autoPict="0">
                <anchor moveWithCells="1">
                  <from>
                    <xdr:col>35</xdr:col>
                    <xdr:colOff>137160</xdr:colOff>
                    <xdr:row>34</xdr:row>
                    <xdr:rowOff>129540</xdr:rowOff>
                  </from>
                  <to>
                    <xdr:col>37</xdr:col>
                    <xdr:colOff>121920</xdr:colOff>
                    <xdr:row>36</xdr:row>
                    <xdr:rowOff>30480</xdr:rowOff>
                  </to>
                </anchor>
              </controlPr>
            </control>
          </mc:Choice>
        </mc:AlternateContent>
        <mc:AlternateContent xmlns:mc="http://schemas.openxmlformats.org/markup-compatibility/2006">
          <mc:Choice Requires="x14">
            <control shapeId="55339" r:id="rId46" name="Option Button 43">
              <controlPr defaultSize="0" autoFill="0" autoLine="0" autoPict="0">
                <anchor moveWithCells="1">
                  <from>
                    <xdr:col>35</xdr:col>
                    <xdr:colOff>137160</xdr:colOff>
                    <xdr:row>36</xdr:row>
                    <xdr:rowOff>243840</xdr:rowOff>
                  </from>
                  <to>
                    <xdr:col>37</xdr:col>
                    <xdr:colOff>121920</xdr:colOff>
                    <xdr:row>38</xdr:row>
                    <xdr:rowOff>15240</xdr:rowOff>
                  </to>
                </anchor>
              </controlPr>
            </control>
          </mc:Choice>
        </mc:AlternateContent>
        <mc:AlternateContent xmlns:mc="http://schemas.openxmlformats.org/markup-compatibility/2006">
          <mc:Choice Requires="x14">
            <control shapeId="55340" r:id="rId47" name="Option Button 44">
              <controlPr defaultSize="0" autoFill="0" autoLine="0" autoPict="0">
                <anchor moveWithCells="1" sizeWithCells="1">
                  <from>
                    <xdr:col>35</xdr:col>
                    <xdr:colOff>129540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55341" r:id="rId48" name="Option Button 45">
              <controlPr defaultSize="0" autoFill="0" autoLine="0" autoPict="0">
                <anchor moveWithCells="1" sizeWithCells="1">
                  <from>
                    <xdr:col>35</xdr:col>
                    <xdr:colOff>129540</xdr:colOff>
                    <xdr:row>24</xdr:row>
                    <xdr:rowOff>22860</xdr:rowOff>
                  </from>
                  <to>
                    <xdr:col>37</xdr:col>
                    <xdr:colOff>114300</xdr:colOff>
                    <xdr:row>24</xdr:row>
                    <xdr:rowOff>228600</xdr:rowOff>
                  </to>
                </anchor>
              </controlPr>
            </control>
          </mc:Choice>
        </mc:AlternateContent>
        <mc:AlternateContent xmlns:mc="http://schemas.openxmlformats.org/markup-compatibility/2006">
          <mc:Choice Requires="x14">
            <control shapeId="55342" r:id="rId49" name="Option Button 46">
              <controlPr defaultSize="0" autoFill="0" autoLine="0" autoPict="0">
                <anchor moveWithCells="1" sizeWithCells="1">
                  <from>
                    <xdr:col>35</xdr:col>
                    <xdr:colOff>129540</xdr:colOff>
                    <xdr:row>25</xdr:row>
                    <xdr:rowOff>7620</xdr:rowOff>
                  </from>
                  <to>
                    <xdr:col>37</xdr:col>
                    <xdr:colOff>30480</xdr:colOff>
                    <xdr:row>25</xdr:row>
                    <xdr:rowOff>205740</xdr:rowOff>
                  </to>
                </anchor>
              </controlPr>
            </control>
          </mc:Choice>
        </mc:AlternateContent>
        <mc:AlternateContent xmlns:mc="http://schemas.openxmlformats.org/markup-compatibility/2006">
          <mc:Choice Requires="x14">
            <control shapeId="55343" r:id="rId50" name="Option Button 47">
              <controlPr defaultSize="0" autoFill="0" autoLine="0" autoPict="0">
                <anchor moveWithCells="1" sizeWithCells="1">
                  <from>
                    <xdr:col>35</xdr:col>
                    <xdr:colOff>129540</xdr:colOff>
                    <xdr:row>31</xdr:row>
                    <xdr:rowOff>15240</xdr:rowOff>
                  </from>
                  <to>
                    <xdr:col>37</xdr:col>
                    <xdr:colOff>114300</xdr:colOff>
                    <xdr:row>32</xdr:row>
                    <xdr:rowOff>15240</xdr:rowOff>
                  </to>
                </anchor>
              </controlPr>
            </control>
          </mc:Choice>
        </mc:AlternateContent>
        <mc:AlternateContent xmlns:mc="http://schemas.openxmlformats.org/markup-compatibility/2006">
          <mc:Choice Requires="x14">
            <control shapeId="55344" r:id="rId51" name="Option Button 48">
              <controlPr defaultSize="0" autoFill="0" autoLine="0" autoPict="0">
                <anchor moveWithCells="1" sizeWithCells="1">
                  <from>
                    <xdr:col>35</xdr:col>
                    <xdr:colOff>129540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55345" r:id="rId52" name="Option Button 49">
              <controlPr defaultSize="0" autoFill="0" autoLine="0" autoPict="0">
                <anchor moveWithCells="1" sizeWithCells="1">
                  <from>
                    <xdr:col>35</xdr:col>
                    <xdr:colOff>129540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4FB8940-9C4F-4981-B39B-6BB4A7D1CD8C}">
          <x14:formula1>
            <xm:f>【参考】数式用3!$A$3:$A$49</xm:f>
          </x14:formula1>
          <xm:sqref>J5:L5</xm:sqref>
        </x14:dataValidation>
        <x14:dataValidation type="list" allowBlank="1" showInputMessage="1" showErrorMessage="1" xr:uid="{C419D320-8235-4B25-92F3-4FBC5C524992}">
          <x14:formula1>
            <xm:f>【参考】数式用!$I$4:$J$4</xm:f>
          </x14:formula1>
          <xm:sqref>L9</xm:sqref>
        </x14:dataValidation>
        <x14:dataValidation type="list" allowBlank="1" showInputMessage="1" showErrorMessage="1" xr:uid="{51EDEEEF-87E5-4A2C-9D50-DED0DDAC57EC}">
          <x14:formula1>
            <xm:f>【参考】数式用!$F$4:$H$4</xm:f>
          </x14:formula1>
          <xm:sqref>G9</xm:sqref>
        </x14:dataValidation>
        <x14:dataValidation type="list" allowBlank="1" showInputMessage="1" showErrorMessage="1" xr:uid="{B05B7FF7-52F8-4D94-A0C4-C7173D5D0FCB}">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648A0-F7AB-4E0A-BE58-D1933940F685}">
  <sheetPr>
    <pageSetUpPr fitToPage="1"/>
  </sheetPr>
  <dimension ref="A1:CJ73"/>
  <sheetViews>
    <sheetView showGridLines="0" view="pageBreakPreview" zoomScaleNormal="53" zoomScaleSheetLayoutView="100" workbookViewId="0">
      <selection activeCell="BA48" sqref="BA48:BD48"/>
    </sheetView>
  </sheetViews>
  <sheetFormatPr defaultColWidth="9" defaultRowHeight="13.2"/>
  <cols>
    <col min="1" max="1" width="1.59765625" style="68" customWidth="1"/>
    <col min="2" max="6" width="2.5" style="68" customWidth="1"/>
    <col min="7" max="9" width="2.09765625" style="68" customWidth="1"/>
    <col min="10" max="10" width="1.8984375" style="68" customWidth="1"/>
    <col min="11" max="12" width="2.09765625" style="68" customWidth="1"/>
    <col min="13" max="13" width="2.3984375" style="68" customWidth="1"/>
    <col min="14" max="15" width="2.09765625" style="68" customWidth="1"/>
    <col min="16" max="16" width="2.69921875" style="68" customWidth="1"/>
    <col min="17" max="19" width="2.09765625" style="68" customWidth="1"/>
    <col min="20" max="20" width="1.3984375" style="68" customWidth="1"/>
    <col min="21" max="30" width="2.09765625" style="68" customWidth="1"/>
    <col min="31" max="31" width="2.5" style="68" customWidth="1"/>
    <col min="32" max="32" width="2.69921875" style="68" customWidth="1"/>
    <col min="33" max="38" width="2.09765625" style="68" customWidth="1"/>
    <col min="39" max="39" width="2.69921875" style="68" customWidth="1"/>
    <col min="40" max="40" width="2.5" style="68" customWidth="1"/>
    <col min="41" max="42" width="2.09765625" style="68" customWidth="1"/>
    <col min="43" max="43" width="1.59765625" style="68" customWidth="1"/>
    <col min="44" max="44" width="2" style="68" customWidth="1"/>
    <col min="45" max="48" width="2.59765625" style="68" customWidth="1"/>
    <col min="49" max="62" width="2.8984375" style="68" customWidth="1"/>
    <col min="63" max="72" width="2.19921875" style="68" customWidth="1"/>
    <col min="73" max="73" width="3.09765625" style="68" customWidth="1"/>
    <col min="74" max="75" width="2.19921875" style="68" customWidth="1"/>
    <col min="76" max="76" width="3" style="68" customWidth="1"/>
    <col min="77" max="78" width="2.19921875" style="68" customWidth="1"/>
    <col min="79" max="81" width="2.09765625" style="68" customWidth="1"/>
    <col min="82" max="82" width="2" style="68" customWidth="1"/>
    <col min="83" max="85" width="2.3984375" style="68" customWidth="1"/>
    <col min="86" max="86" width="3.09765625" style="68" customWidth="1"/>
    <col min="87" max="92" width="2.3984375" style="68" customWidth="1"/>
    <col min="93" max="102" width="1.59765625" style="68" customWidth="1"/>
    <col min="103" max="16384" width="9" style="68"/>
  </cols>
  <sheetData>
    <row r="1" spans="1:88" ht="18" customHeight="1">
      <c r="B1" s="69" t="s">
        <v>2119</v>
      </c>
      <c r="M1" s="70"/>
      <c r="N1" s="1117" t="s">
        <v>2329</v>
      </c>
      <c r="O1" s="1117"/>
      <c r="P1" s="1117"/>
      <c r="Q1" s="1117"/>
      <c r="R1" s="1117"/>
      <c r="S1" s="1117"/>
      <c r="T1" s="1117"/>
      <c r="U1" s="1117"/>
      <c r="V1" s="1117"/>
      <c r="W1" s="1117"/>
      <c r="X1" s="1117"/>
      <c r="Y1" s="1117"/>
      <c r="Z1" s="1117"/>
      <c r="AA1" s="1117"/>
      <c r="AB1" s="1117"/>
      <c r="AC1" s="1117"/>
      <c r="AD1" s="1117"/>
      <c r="AE1" s="1117"/>
      <c r="AF1" s="979" t="s">
        <v>25</v>
      </c>
      <c r="AG1" s="979"/>
      <c r="AH1" s="979"/>
      <c r="AI1" s="980" t="str">
        <f>IF(G5="","",G5)</f>
        <v/>
      </c>
      <c r="AJ1" s="980"/>
      <c r="AK1" s="980"/>
      <c r="AL1" s="980"/>
      <c r="AM1" s="980"/>
      <c r="AN1" s="980"/>
      <c r="AO1" s="980"/>
      <c r="AP1" s="980"/>
      <c r="AS1" s="1147" t="str">
        <f>B9&amp;G9&amp;L9</f>
        <v/>
      </c>
      <c r="AT1" s="1148"/>
      <c r="AU1" s="1148"/>
      <c r="AV1" s="1148"/>
      <c r="AW1" s="1148"/>
      <c r="AX1" s="1148"/>
      <c r="AY1" s="1148"/>
      <c r="AZ1" s="1148"/>
      <c r="BA1" s="1148"/>
      <c r="BB1" s="1148"/>
      <c r="BC1" s="1148"/>
      <c r="BD1" s="1148"/>
      <c r="BE1" s="1149"/>
      <c r="BF1" s="1146" t="str">
        <f>IFERROR(VLOOKUP(Y5,【参考】数式用!$AH$2:$AI$34,2,FALSE),"")</f>
        <v/>
      </c>
      <c r="BG1" s="1146"/>
      <c r="BH1" s="1146"/>
      <c r="BI1" s="1146"/>
      <c r="BJ1" s="1146"/>
      <c r="BK1" s="1146"/>
      <c r="BL1" s="1146"/>
      <c r="BM1" s="1146"/>
      <c r="BN1" s="1146"/>
      <c r="BO1" s="1146"/>
      <c r="BP1" s="1146"/>
      <c r="CE1" s="71" t="s">
        <v>2189</v>
      </c>
    </row>
    <row r="2" spans="1:88" s="72" customFormat="1" ht="19.5" customHeight="1" thickBot="1">
      <c r="C2" s="70"/>
      <c r="D2" s="70"/>
      <c r="E2" s="70"/>
      <c r="F2" s="70"/>
      <c r="G2" s="70"/>
      <c r="H2" s="70"/>
      <c r="I2" s="70"/>
      <c r="J2" s="70"/>
      <c r="K2" s="70"/>
      <c r="L2" s="70"/>
      <c r="M2" s="70"/>
      <c r="N2" s="1117"/>
      <c r="O2" s="1117"/>
      <c r="P2" s="1117"/>
      <c r="Q2" s="1117"/>
      <c r="R2" s="1117"/>
      <c r="S2" s="1117"/>
      <c r="T2" s="1117"/>
      <c r="U2" s="1117"/>
      <c r="V2" s="1117"/>
      <c r="W2" s="1117"/>
      <c r="X2" s="1117"/>
      <c r="Y2" s="1117"/>
      <c r="Z2" s="1117"/>
      <c r="AA2" s="1117"/>
      <c r="AB2" s="1117"/>
      <c r="AC2" s="1117"/>
      <c r="AD2" s="1117"/>
      <c r="AE2" s="1117"/>
      <c r="AF2" s="70"/>
      <c r="AG2" s="70"/>
      <c r="AH2" s="70"/>
      <c r="AI2" s="70"/>
      <c r="AJ2" s="70"/>
      <c r="AK2" s="70"/>
      <c r="AL2" s="70"/>
      <c r="AM2" s="70"/>
      <c r="AN2" s="70"/>
      <c r="AO2" s="70"/>
      <c r="AP2" s="70"/>
      <c r="AQ2" s="73"/>
      <c r="AR2" s="73"/>
      <c r="CE2" s="971" t="s">
        <v>2192</v>
      </c>
      <c r="CF2" s="971"/>
      <c r="CG2" s="971"/>
      <c r="CH2" s="971"/>
      <c r="CI2" s="952" t="str">
        <f>IF(AI1&lt;&gt;"",1,"")</f>
        <v/>
      </c>
      <c r="CJ2" s="953"/>
    </row>
    <row r="3" spans="1:88" ht="15.75" customHeight="1">
      <c r="B3" s="74" t="s">
        <v>2021</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2137</v>
      </c>
      <c r="AU3" s="78"/>
      <c r="AV3" s="78"/>
      <c r="AW3" s="78"/>
      <c r="AX3" s="78"/>
      <c r="AY3" s="78"/>
      <c r="AZ3" s="78"/>
      <c r="BA3" s="79"/>
      <c r="CE3" s="971" t="s">
        <v>2186</v>
      </c>
      <c r="CF3" s="971"/>
      <c r="CG3" s="971"/>
      <c r="CH3" s="971"/>
      <c r="CI3" s="957" t="str">
        <f>IF(AND(L9="ベア加算",Q49="ベア加算"),1,"")</f>
        <v/>
      </c>
      <c r="CJ3" s="958"/>
    </row>
    <row r="4" spans="1:88" ht="28.5" customHeight="1">
      <c r="B4" s="1072" t="s">
        <v>2237</v>
      </c>
      <c r="C4" s="1072"/>
      <c r="D4" s="1072"/>
      <c r="E4" s="1072"/>
      <c r="F4" s="1072"/>
      <c r="G4" s="1073" t="s">
        <v>0</v>
      </c>
      <c r="H4" s="1073"/>
      <c r="I4" s="1073"/>
      <c r="J4" s="1074" t="s">
        <v>1</v>
      </c>
      <c r="K4" s="1075"/>
      <c r="L4" s="1075"/>
      <c r="M4" s="1075"/>
      <c r="N4" s="1075"/>
      <c r="O4" s="1076"/>
      <c r="P4" s="1163" t="s">
        <v>2</v>
      </c>
      <c r="Q4" s="1164"/>
      <c r="R4" s="1164"/>
      <c r="S4" s="1164"/>
      <c r="T4" s="1164"/>
      <c r="U4" s="1164"/>
      <c r="V4" s="1164"/>
      <c r="W4" s="1164"/>
      <c r="X4" s="1165"/>
      <c r="Y4" s="1074" t="s">
        <v>3</v>
      </c>
      <c r="Z4" s="1075"/>
      <c r="AA4" s="1075"/>
      <c r="AB4" s="1075"/>
      <c r="AC4" s="1075"/>
      <c r="AD4" s="1076"/>
      <c r="AE4" s="1120" t="s">
        <v>2317</v>
      </c>
      <c r="AF4" s="1121"/>
      <c r="AG4" s="1121"/>
      <c r="AH4" s="1122"/>
      <c r="AI4" s="1120" t="s">
        <v>2318</v>
      </c>
      <c r="AJ4" s="1121"/>
      <c r="AK4" s="1121"/>
      <c r="AL4" s="1122"/>
      <c r="AM4" s="1120" t="s">
        <v>2319</v>
      </c>
      <c r="AN4" s="1121"/>
      <c r="AO4" s="1121"/>
      <c r="AP4" s="1122"/>
      <c r="AS4" s="80"/>
      <c r="AT4" s="1151" t="s">
        <v>2095</v>
      </c>
      <c r="AU4" s="1151" t="s">
        <v>2055</v>
      </c>
      <c r="AV4" s="1151" t="s">
        <v>2056</v>
      </c>
      <c r="AW4" s="1151" t="s">
        <v>2057</v>
      </c>
      <c r="AX4" s="1151" t="s">
        <v>2058</v>
      </c>
      <c r="AY4" s="1151" t="s">
        <v>2059</v>
      </c>
      <c r="AZ4" s="1151" t="s">
        <v>2094</v>
      </c>
      <c r="BA4" s="81"/>
      <c r="CE4" s="971" t="s">
        <v>2191</v>
      </c>
      <c r="CF4" s="971"/>
      <c r="CG4" s="971"/>
      <c r="CH4" s="971"/>
      <c r="CI4" s="959" t="str">
        <f>IF(OR(OR(G49="処遇加算Ⅰ",G49="処遇加算Ⅱ"),OR(AS48="処遇加算Ⅰ",AS48="処遇加算Ⅱ")),1,"")</f>
        <v/>
      </c>
      <c r="CJ4" s="960"/>
    </row>
    <row r="5" spans="1:88" ht="33" customHeight="1">
      <c r="B5" s="1066"/>
      <c r="C5" s="1066"/>
      <c r="D5" s="1066"/>
      <c r="E5" s="1066"/>
      <c r="F5" s="1066"/>
      <c r="G5" s="1067"/>
      <c r="H5" s="1067"/>
      <c r="I5" s="1067"/>
      <c r="J5" s="1068"/>
      <c r="K5" s="1068"/>
      <c r="L5" s="1068"/>
      <c r="M5" s="1069"/>
      <c r="N5" s="1069"/>
      <c r="O5" s="1069"/>
      <c r="P5" s="1182"/>
      <c r="Q5" s="1183"/>
      <c r="R5" s="1183"/>
      <c r="S5" s="1183"/>
      <c r="T5" s="1183"/>
      <c r="U5" s="1183"/>
      <c r="V5" s="1183"/>
      <c r="W5" s="1183"/>
      <c r="X5" s="1184"/>
      <c r="Y5" s="1123"/>
      <c r="Z5" s="1123"/>
      <c r="AA5" s="1123"/>
      <c r="AB5" s="1123"/>
      <c r="AC5" s="1123"/>
      <c r="AD5" s="1123"/>
      <c r="AE5" s="1166"/>
      <c r="AF5" s="1167"/>
      <c r="AG5" s="1167"/>
      <c r="AH5" s="1168"/>
      <c r="AI5" s="1166"/>
      <c r="AJ5" s="1167"/>
      <c r="AK5" s="1167"/>
      <c r="AL5" s="1168"/>
      <c r="AM5" s="1169">
        <f>AE5-AI5</f>
        <v>0</v>
      </c>
      <c r="AN5" s="1170"/>
      <c r="AO5" s="1170"/>
      <c r="AP5" s="1171"/>
      <c r="AS5" s="80"/>
      <c r="AT5" s="1152"/>
      <c r="AU5" s="1152"/>
      <c r="AV5" s="1152"/>
      <c r="AW5" s="1152"/>
      <c r="AX5" s="1152"/>
      <c r="AY5" s="1152"/>
      <c r="AZ5" s="1152"/>
      <c r="BA5" s="81"/>
      <c r="CE5" s="971" t="s">
        <v>2185</v>
      </c>
      <c r="CF5" s="971"/>
      <c r="CG5" s="971"/>
      <c r="CH5" s="971"/>
      <c r="CI5" s="959" t="str">
        <f>IF(OR(G49="処遇加算Ⅰ",AS48="処遇加算Ⅰ"),1,"")</f>
        <v/>
      </c>
      <c r="CJ5" s="960"/>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1152"/>
      <c r="AU6" s="1152"/>
      <c r="AV6" s="1152"/>
      <c r="AW6" s="1152"/>
      <c r="AX6" s="1152"/>
      <c r="AY6" s="1152"/>
      <c r="AZ6" s="1152"/>
      <c r="BA6" s="81"/>
      <c r="CE6" s="971" t="s">
        <v>2188</v>
      </c>
      <c r="CF6" s="971"/>
      <c r="CG6" s="971"/>
      <c r="CH6" s="971"/>
      <c r="CI6" s="959" t="str">
        <f>IF(OR(AH61=1,AP61=1),1,"")</f>
        <v/>
      </c>
      <c r="CJ6" s="960"/>
    </row>
    <row r="7" spans="1:88" ht="15" customHeight="1">
      <c r="B7" s="87" t="s">
        <v>2061</v>
      </c>
      <c r="C7" s="75"/>
      <c r="D7" s="75"/>
      <c r="E7" s="75"/>
      <c r="F7" s="75"/>
      <c r="G7" s="75"/>
      <c r="H7" s="75"/>
      <c r="I7" s="75"/>
      <c r="J7" s="75"/>
      <c r="K7" s="75"/>
      <c r="L7" s="75"/>
      <c r="M7" s="75"/>
      <c r="N7" s="75"/>
      <c r="O7" s="75"/>
      <c r="P7" s="75"/>
      <c r="Q7" s="75"/>
      <c r="R7" s="75"/>
      <c r="S7" s="75"/>
      <c r="T7" s="75"/>
      <c r="U7" s="75"/>
      <c r="V7" s="88" t="s">
        <v>2099</v>
      </c>
      <c r="W7" s="75"/>
      <c r="X7" s="75"/>
      <c r="Y7" s="75"/>
      <c r="Z7" s="75"/>
      <c r="AA7" s="75"/>
      <c r="AB7" s="75"/>
      <c r="AC7" s="75"/>
      <c r="AD7" s="75"/>
      <c r="AE7" s="75"/>
      <c r="AF7" s="75"/>
      <c r="AG7" s="75"/>
      <c r="AH7" s="75"/>
      <c r="AI7" s="75"/>
      <c r="AJ7" s="75"/>
      <c r="AK7" s="75"/>
      <c r="AL7" s="75"/>
      <c r="AM7" s="75"/>
      <c r="AN7" s="75"/>
      <c r="AO7" s="75"/>
      <c r="AP7" s="75"/>
      <c r="AS7" s="80"/>
      <c r="AT7" s="1153"/>
      <c r="AU7" s="1153"/>
      <c r="AV7" s="1153"/>
      <c r="AW7" s="1153"/>
      <c r="AX7" s="1153"/>
      <c r="AY7" s="1153"/>
      <c r="AZ7" s="1153"/>
      <c r="BA7" s="81"/>
      <c r="CE7" s="972" t="s">
        <v>2187</v>
      </c>
      <c r="CF7" s="972"/>
      <c r="CG7" s="972"/>
      <c r="CH7" s="972"/>
      <c r="CI7" s="959" t="str">
        <f>IF(AND(AH62=1,AD41=""),1,"")</f>
        <v/>
      </c>
      <c r="CJ7" s="960"/>
    </row>
    <row r="8" spans="1:88" ht="17.25" customHeight="1" thickBot="1">
      <c r="B8" s="1015" t="s">
        <v>2145</v>
      </c>
      <c r="C8" s="1016"/>
      <c r="D8" s="1016"/>
      <c r="E8" s="1016"/>
      <c r="F8" s="1016"/>
      <c r="G8" s="1016"/>
      <c r="H8" s="1016"/>
      <c r="I8" s="1016"/>
      <c r="J8" s="1016"/>
      <c r="K8" s="1016"/>
      <c r="L8" s="1016"/>
      <c r="M8" s="1016"/>
      <c r="N8" s="1016"/>
      <c r="O8" s="1016"/>
      <c r="P8" s="1016"/>
      <c r="Q8" s="1016"/>
      <c r="R8" s="1016"/>
      <c r="S8" s="1017"/>
      <c r="T8" s="1008" t="s">
        <v>12</v>
      </c>
      <c r="U8" s="1009"/>
      <c r="V8" s="1172" t="str">
        <f>IFERROR(IF(VLOOKUP(AS1,【参考】数式用2!E6:L23,3,FALSE)="","",VLOOKUP(AS1,【参考】数式用2!E6:L23,3,FALSE)),"")</f>
        <v/>
      </c>
      <c r="W8" s="1173"/>
      <c r="X8" s="1173"/>
      <c r="Y8" s="1173"/>
      <c r="Z8" s="1174"/>
      <c r="AA8" s="1154" t="str">
        <f>IFERROR(VLOOKUP(AS1,【参考】数式用2!E6:L23,4,FALSE),"")</f>
        <v/>
      </c>
      <c r="AB8" s="1154"/>
      <c r="AC8" s="1154"/>
      <c r="AD8" s="1154"/>
      <c r="AE8" s="1154"/>
      <c r="AF8" s="1154"/>
      <c r="AG8" s="1154"/>
      <c r="AH8" s="1154"/>
      <c r="AI8" s="1154"/>
      <c r="AJ8" s="1154"/>
      <c r="AK8" s="1154"/>
      <c r="AL8" s="1154"/>
      <c r="AM8" s="1154"/>
      <c r="AN8" s="1154"/>
      <c r="AO8" s="1154"/>
      <c r="AP8" s="1155"/>
      <c r="AS8" s="80"/>
      <c r="AT8" s="955" t="str">
        <f>IF(L9="ベア加算","",IF(OR(V8="新加算Ⅰ",V8="新加算Ⅱ",V8="新加算Ⅲ",V8="新加算Ⅳ"),"○",""))</f>
        <v/>
      </c>
      <c r="AU8" s="95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5" t="str">
        <f>IF(OR(V8="新加算Ⅰ",V8="新加算Ⅱ",V8="新加算Ⅲ",V8="新加算Ⅴ(１)",V8="新加算Ⅴ(３)",V8="新加算Ⅴ(８)"),"○","")</f>
        <v/>
      </c>
      <c r="AX8" s="955" t="str">
        <f>IF(OR(V8="新加算Ⅰ",V8="新加算Ⅱ",V8="新加算Ⅴ(１)",V8="新加算Ⅴ(２)",V8="新加算Ⅴ(３)",V8="新加算Ⅴ(４)",V8="新加算Ⅴ(５)",V8="新加算Ⅴ(６)",V8="新加算Ⅴ(７)",V8="新加算Ⅴ(９)",V8="新加算Ⅴ(10)",V8="新加算Ⅴ(12)"),"○","")</f>
        <v/>
      </c>
      <c r="AY8" s="955" t="str">
        <f>IF(OR(V8="新加算Ⅰ",V8="新加算Ⅴ(１)",V8="新加算Ⅴ(２)",V8="新加算Ⅴ(５)",V8="新加算Ⅴ(７)",V8="新加算Ⅴ(10)"),"○","")</f>
        <v/>
      </c>
      <c r="AZ8" s="955" t="str">
        <f>IF(OR(V8="新加算Ⅰ",V8="新加算Ⅱ",V8="新加算Ⅴ(１)",V8="新加算Ⅴ(２)",V8="新加算Ⅴ(３)",V8="新加算Ⅴ(４)",V8="新加算Ⅴ(５)",V8="新加算Ⅴ(６)",V8="新加算Ⅴ(７)",V8="新加算Ⅴ(９)",V8="新加算Ⅴ(10)",V8="新加算Ⅴ(12)"),"○","")</f>
        <v/>
      </c>
      <c r="BA8" s="81"/>
      <c r="CE8" s="972" t="s">
        <v>2187</v>
      </c>
      <c r="CF8" s="972"/>
      <c r="CG8" s="972"/>
      <c r="CH8" s="972"/>
      <c r="CI8" s="959" t="str">
        <f>IF(AND(AP62=1,AL41=""),1,"")</f>
        <v/>
      </c>
      <c r="CJ8" s="960"/>
    </row>
    <row r="9" spans="1:88" ht="26.25" customHeight="1">
      <c r="B9" s="1080"/>
      <c r="C9" s="1081"/>
      <c r="D9" s="1081"/>
      <c r="E9" s="1081"/>
      <c r="F9" s="1082"/>
      <c r="G9" s="1083"/>
      <c r="H9" s="1084"/>
      <c r="I9" s="1084"/>
      <c r="J9" s="1084"/>
      <c r="K9" s="1085"/>
      <c r="L9" s="1086"/>
      <c r="M9" s="1087"/>
      <c r="N9" s="1087"/>
      <c r="O9" s="1087"/>
      <c r="P9" s="1088"/>
      <c r="Q9" s="1070" t="s">
        <v>2051</v>
      </c>
      <c r="R9" s="1071"/>
      <c r="S9" s="1071"/>
      <c r="T9" s="1008"/>
      <c r="U9" s="1009"/>
      <c r="V9" s="1175" t="str">
        <f>IFERROR(VLOOKUP(Y5,【参考】数式用!$A$5:$AB$37,MATCH(V8,【参考】数式用!$B$4:$AB$4,0)+1,FALSE),"")</f>
        <v/>
      </c>
      <c r="W9" s="1176"/>
      <c r="X9" s="1176"/>
      <c r="Y9" s="1176"/>
      <c r="Z9" s="1177"/>
      <c r="AA9" s="1156"/>
      <c r="AB9" s="1156"/>
      <c r="AC9" s="1156"/>
      <c r="AD9" s="1156"/>
      <c r="AE9" s="1156"/>
      <c r="AF9" s="1156"/>
      <c r="AG9" s="1156"/>
      <c r="AH9" s="1156"/>
      <c r="AI9" s="1156"/>
      <c r="AJ9" s="1156"/>
      <c r="AK9" s="1156"/>
      <c r="AL9" s="1156"/>
      <c r="AM9" s="1156"/>
      <c r="AN9" s="1156"/>
      <c r="AO9" s="1156"/>
      <c r="AP9" s="1157"/>
      <c r="AS9" s="80"/>
      <c r="AT9" s="956"/>
      <c r="AU9" s="956"/>
      <c r="AV9" s="956"/>
      <c r="AW9" s="956"/>
      <c r="AX9" s="956"/>
      <c r="AY9" s="956"/>
      <c r="AZ9" s="956"/>
      <c r="BA9" s="81"/>
      <c r="CE9" s="971" t="s">
        <v>2187</v>
      </c>
      <c r="CF9" s="971"/>
      <c r="CG9" s="971"/>
      <c r="CH9" s="971"/>
      <c r="CI9" s="959" t="str">
        <f>IF(OR(AH62=1,AP62=1),1,"")</f>
        <v/>
      </c>
      <c r="CJ9" s="960"/>
    </row>
    <row r="10" spans="1:88" ht="11.25" customHeight="1">
      <c r="B10" s="1089" t="str">
        <f>IFERROR(VLOOKUP(Y5,【参考】数式用!$A$5:$J$37,MATCH(B9,【参考】数式用!$B$4:$J$4,0)+1,0),"")</f>
        <v/>
      </c>
      <c r="C10" s="1090"/>
      <c r="D10" s="1090"/>
      <c r="E10" s="1090"/>
      <c r="F10" s="1091"/>
      <c r="G10" s="1089" t="str">
        <f>IFERROR(VLOOKUP(Y5,【参考】数式用!$A$5:$J$37,MATCH(G9,【参考】数式用!$B$4:$J$4,0)+1,0),"")</f>
        <v/>
      </c>
      <c r="H10" s="1090"/>
      <c r="I10" s="1090"/>
      <c r="J10" s="1090"/>
      <c r="K10" s="1091"/>
      <c r="L10" s="1095" t="str">
        <f>IFERROR(VLOOKUP(Y5,【参考】数式用!$A$5:$J$37,MATCH(L9,【参考】数式用!$B$4:$J$4,0)+1,0),"")</f>
        <v/>
      </c>
      <c r="M10" s="1096"/>
      <c r="N10" s="1096"/>
      <c r="O10" s="1096"/>
      <c r="P10" s="1097"/>
      <c r="Q10" s="1003">
        <f>SUM(B10,G10,L10)</f>
        <v>0</v>
      </c>
      <c r="R10" s="1004"/>
      <c r="S10" s="1004"/>
      <c r="T10" s="89"/>
      <c r="U10" s="89"/>
      <c r="V10" s="90" t="s">
        <v>2100</v>
      </c>
      <c r="W10" s="91"/>
      <c r="X10" s="91"/>
      <c r="Y10" s="91"/>
      <c r="Z10" s="91"/>
      <c r="AA10" s="92"/>
      <c r="AB10" s="92"/>
      <c r="AC10" s="92"/>
      <c r="AD10" s="92"/>
      <c r="AE10" s="92"/>
      <c r="AF10" s="92"/>
      <c r="AG10" s="92"/>
      <c r="AH10" s="92"/>
      <c r="AI10" s="92"/>
      <c r="AJ10" s="92"/>
      <c r="AK10" s="92"/>
      <c r="AL10" s="92"/>
      <c r="AM10" s="92"/>
      <c r="AN10" s="92"/>
      <c r="AO10" s="92"/>
      <c r="AP10" s="93"/>
      <c r="AS10" s="80"/>
      <c r="BA10" s="81"/>
      <c r="CE10" s="971" t="s">
        <v>2190</v>
      </c>
      <c r="CF10" s="971"/>
      <c r="CG10" s="971"/>
      <c r="CH10" s="971"/>
      <c r="CI10" s="959">
        <f>IF(OR(AH63=1,AP63=1),1,0)</f>
        <v>0</v>
      </c>
      <c r="CJ10" s="960"/>
    </row>
    <row r="11" spans="1:88" s="91" customFormat="1" ht="20.25" customHeight="1" thickBot="1">
      <c r="B11" s="1092"/>
      <c r="C11" s="1093"/>
      <c r="D11" s="1093"/>
      <c r="E11" s="1093"/>
      <c r="F11" s="1094"/>
      <c r="G11" s="1092"/>
      <c r="H11" s="1093"/>
      <c r="I11" s="1093"/>
      <c r="J11" s="1093"/>
      <c r="K11" s="1094"/>
      <c r="L11" s="1098"/>
      <c r="M11" s="1099"/>
      <c r="N11" s="1099"/>
      <c r="O11" s="1099"/>
      <c r="P11" s="1100"/>
      <c r="Q11" s="1003"/>
      <c r="R11" s="1004"/>
      <c r="S11" s="1004"/>
      <c r="T11" s="1010"/>
      <c r="U11" s="1009"/>
      <c r="V11" s="1065" t="str">
        <f>IFERROR(IF(VLOOKUP(AS1,【参考】数式用2!E6:L23,5,FALSE)="","",VLOOKUP(AS1,【参考】数式用2!E6:L23,5,FALSE)),"")</f>
        <v/>
      </c>
      <c r="W11" s="1065"/>
      <c r="X11" s="1065"/>
      <c r="Y11" s="1065"/>
      <c r="Z11" s="1065"/>
      <c r="AA11" s="1154" t="str">
        <f>IFERROR(VLOOKUP(AS1,【参考】数式用2!E6:L23,6,FALSE),"")</f>
        <v/>
      </c>
      <c r="AB11" s="1154"/>
      <c r="AC11" s="1154"/>
      <c r="AD11" s="1154"/>
      <c r="AE11" s="1154"/>
      <c r="AF11" s="1154"/>
      <c r="AG11" s="1154"/>
      <c r="AH11" s="1154"/>
      <c r="AI11" s="1154"/>
      <c r="AJ11" s="1154"/>
      <c r="AK11" s="1154"/>
      <c r="AL11" s="1154"/>
      <c r="AM11" s="1154"/>
      <c r="AN11" s="1154"/>
      <c r="AO11" s="1154"/>
      <c r="AP11" s="1155"/>
      <c r="AS11" s="94"/>
      <c r="AT11" s="955" t="str">
        <f>IF(L9="ベア加算","",IF(OR(V11="新加算Ⅰ",V11="新加算Ⅱ",V11="新加算Ⅲ",V11="新加算Ⅳ"),"○",""))</f>
        <v/>
      </c>
      <c r="AU11" s="95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5" t="str">
        <f>IF(OR(V11="新加算Ⅰ",V11="新加算Ⅱ",V11="新加算Ⅲ",V11="新加算Ⅴ(１)",V11="新加算Ⅴ(３)",V11="新加算Ⅴ(８)"),"○","")</f>
        <v/>
      </c>
      <c r="AX11" s="955" t="str">
        <f>IF(OR(V11="新加算Ⅰ",V11="新加算Ⅱ",V11="新加算Ⅴ(１)",V11="新加算Ⅴ(２)",V11="新加算Ⅴ(３)",V11="新加算Ⅴ(４)",V11="新加算Ⅴ(５)",V11="新加算Ⅴ(６)",V11="新加算Ⅴ(７)",V11="新加算Ⅴ(９)",V11="新加算Ⅴ(10)",V11="新加算Ⅴ(12)"),"○","")</f>
        <v/>
      </c>
      <c r="AY11" s="955" t="str">
        <f>IF(OR(V11="新加算Ⅰ",V11="新加算Ⅴ(１)",V11="新加算Ⅴ(２)",V11="新加算Ⅴ(５)",V11="新加算Ⅴ(７)",V11="新加算Ⅴ(10)"),"○","")</f>
        <v/>
      </c>
      <c r="AZ11" s="955" t="str">
        <f>IF(OR(V11="新加算Ⅰ",V11="新加算Ⅱ",V11="新加算Ⅴ(１)",V11="新加算Ⅴ(２)",V11="新加算Ⅴ(３)",V11="新加算Ⅴ(４)",V11="新加算Ⅴ(５)",V11="新加算Ⅴ(６)",V11="新加算Ⅴ(７)",V11="新加算Ⅴ(９)",V11="新加算Ⅴ(10)",V11="新加算Ⅴ(12)"),"○","")</f>
        <v/>
      </c>
      <c r="BA11" s="95"/>
    </row>
    <row r="12" spans="1:88" ht="25.5" customHeight="1" thickBot="1">
      <c r="A12" s="75"/>
      <c r="B12" s="113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5"/>
      <c r="D12" s="1135"/>
      <c r="E12" s="1135"/>
      <c r="F12" s="1135"/>
      <c r="G12" s="1135"/>
      <c r="H12" s="1135"/>
      <c r="I12" s="1135"/>
      <c r="J12" s="1135"/>
      <c r="K12" s="1135"/>
      <c r="L12" s="1135"/>
      <c r="M12" s="1135"/>
      <c r="N12" s="1135"/>
      <c r="O12" s="1135"/>
      <c r="P12" s="1135"/>
      <c r="Q12" s="1135"/>
      <c r="R12" s="1135"/>
      <c r="S12" s="1135"/>
      <c r="T12" s="1010"/>
      <c r="U12" s="1009"/>
      <c r="V12" s="1181" t="str">
        <f>IFERROR(VLOOKUP(Y5,【参考】数式用!$A$5:$AB$37,MATCH(V11,【参考】数式用!$B$4:$AB$4,0)+1,FALSE),"")</f>
        <v/>
      </c>
      <c r="W12" s="1181"/>
      <c r="X12" s="1181"/>
      <c r="Y12" s="1181"/>
      <c r="Z12" s="1181"/>
      <c r="AA12" s="1156"/>
      <c r="AB12" s="1156"/>
      <c r="AC12" s="1156"/>
      <c r="AD12" s="1156"/>
      <c r="AE12" s="1156"/>
      <c r="AF12" s="1156"/>
      <c r="AG12" s="1156"/>
      <c r="AH12" s="1156"/>
      <c r="AI12" s="1156"/>
      <c r="AJ12" s="1156"/>
      <c r="AK12" s="1156"/>
      <c r="AL12" s="1156"/>
      <c r="AM12" s="1156"/>
      <c r="AN12" s="1156"/>
      <c r="AO12" s="1156"/>
      <c r="AP12" s="1157"/>
      <c r="AS12" s="80"/>
      <c r="AT12" s="956"/>
      <c r="AU12" s="956"/>
      <c r="AV12" s="956"/>
      <c r="AW12" s="956"/>
      <c r="AX12" s="956"/>
      <c r="AY12" s="956"/>
      <c r="AZ12" s="956"/>
      <c r="BA12" s="81"/>
    </row>
    <row r="13" spans="1:88" ht="12" customHeight="1">
      <c r="A13" s="75"/>
      <c r="B13" s="1110" t="s">
        <v>2115</v>
      </c>
      <c r="C13" s="1111"/>
      <c r="D13" s="1111"/>
      <c r="E13" s="1111"/>
      <c r="F13" s="1111"/>
      <c r="G13" s="1111"/>
      <c r="H13" s="1111"/>
      <c r="I13" s="1111"/>
      <c r="J13" s="1111"/>
      <c r="K13" s="1111"/>
      <c r="L13" s="1111"/>
      <c r="M13" s="1111"/>
      <c r="N13" s="1111"/>
      <c r="O13" s="1111"/>
      <c r="P13" s="1111"/>
      <c r="Q13" s="1111"/>
      <c r="R13" s="1111"/>
      <c r="S13" s="1112"/>
      <c r="V13" s="90" t="s">
        <v>2101</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113"/>
      <c r="C14" s="1114"/>
      <c r="D14" s="1114"/>
      <c r="E14" s="1114"/>
      <c r="F14" s="1114"/>
      <c r="G14" s="1114"/>
      <c r="H14" s="1114"/>
      <c r="I14" s="1114"/>
      <c r="J14" s="1114"/>
      <c r="K14" s="1114"/>
      <c r="L14" s="1114"/>
      <c r="M14" s="1114"/>
      <c r="N14" s="1114"/>
      <c r="O14" s="1114"/>
      <c r="P14" s="1114"/>
      <c r="Q14" s="1114"/>
      <c r="R14" s="1114"/>
      <c r="S14" s="1115"/>
      <c r="U14" s="96"/>
      <c r="V14" s="1065" t="str">
        <f>IFERROR(IF(VLOOKUP(AS1,【参考】数式用2!E6:L23,7,FALSE)="","",VLOOKUP(AS1,【参考】数式用2!E6:L23,7,FALSE)),"")</f>
        <v/>
      </c>
      <c r="W14" s="1065"/>
      <c r="X14" s="1065"/>
      <c r="Y14" s="1065"/>
      <c r="Z14" s="1065"/>
      <c r="AA14" s="1158" t="str">
        <f>IFERROR(VLOOKUP(AS1,【参考】数式用2!E6:L23,8,FALSE),"")</f>
        <v/>
      </c>
      <c r="AB14" s="1154"/>
      <c r="AC14" s="1154"/>
      <c r="AD14" s="1154"/>
      <c r="AE14" s="1154"/>
      <c r="AF14" s="1154"/>
      <c r="AG14" s="1154"/>
      <c r="AH14" s="1154"/>
      <c r="AI14" s="1154"/>
      <c r="AJ14" s="1154"/>
      <c r="AK14" s="1154"/>
      <c r="AL14" s="1154"/>
      <c r="AM14" s="1154"/>
      <c r="AN14" s="1154"/>
      <c r="AO14" s="1154"/>
      <c r="AP14" s="1155"/>
      <c r="AS14" s="80"/>
      <c r="AT14" s="955" t="str">
        <f>IF(L9="ベア加算","",IF(OR(V14="新加算Ⅰ",V14="新加算Ⅱ",V14="新加算Ⅲ",V14="新加算Ⅳ"),"○",""))</f>
        <v/>
      </c>
      <c r="AU14" s="95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5" t="str">
        <f>IF(OR(V14="新加算Ⅰ",V14="新加算Ⅱ",V14="新加算Ⅲ",V14="新加算Ⅴ(１)",V14="新加算Ⅴ(３)",V14="新加算Ⅴ(８)"),"○","")</f>
        <v/>
      </c>
      <c r="AX14" s="955" t="str">
        <f>IF(OR(V14="新加算Ⅰ",V14="新加算Ⅱ",V14="新加算Ⅴ(１)",V14="新加算Ⅴ(２)",V14="新加算Ⅴ(３)",V14="新加算Ⅴ(４)",V14="新加算Ⅴ(５)",V14="新加算Ⅴ(６)",V14="新加算Ⅴ(７)",V14="新加算Ⅴ(９)",V14="新加算Ⅴ(10)",V14="新加算Ⅴ(12)"),"○","")</f>
        <v/>
      </c>
      <c r="AY14" s="955" t="str">
        <f>IF(OR(V14="新加算Ⅰ",V14="新加算Ⅴ(１)",V14="新加算Ⅴ(２)",V14="新加算Ⅴ(５)",V14="新加算Ⅴ(７)",V14="新加算Ⅴ(10)"),"○","")</f>
        <v/>
      </c>
      <c r="AZ14" s="955"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101" t="s">
        <v>2109</v>
      </c>
      <c r="C15" s="1102"/>
      <c r="D15" s="51">
        <v>6</v>
      </c>
      <c r="E15" s="97" t="s">
        <v>2110</v>
      </c>
      <c r="F15" s="51">
        <v>4</v>
      </c>
      <c r="G15" s="97" t="s">
        <v>2111</v>
      </c>
      <c r="H15" s="1103" t="s">
        <v>2112</v>
      </c>
      <c r="I15" s="1103"/>
      <c r="J15" s="1116"/>
      <c r="K15" s="51">
        <v>7</v>
      </c>
      <c r="L15" s="97" t="s">
        <v>2110</v>
      </c>
      <c r="M15" s="51">
        <v>3</v>
      </c>
      <c r="N15" s="97" t="s">
        <v>2111</v>
      </c>
      <c r="O15" s="97" t="s">
        <v>2113</v>
      </c>
      <c r="P15" s="98">
        <f>(K15*12+M15)-(D15*12+F15)+1</f>
        <v>12</v>
      </c>
      <c r="Q15" s="1103" t="s">
        <v>2114</v>
      </c>
      <c r="R15" s="1103"/>
      <c r="S15" s="99" t="s">
        <v>69</v>
      </c>
      <c r="U15" s="96"/>
      <c r="V15" s="1104" t="str">
        <f>IFERROR(VLOOKUP(Y5,【参考】数式用!$A$5:$AB$37,MATCH(V14,【参考】数式用!$B$4:$AB$4,0)+1,FALSE),"")</f>
        <v/>
      </c>
      <c r="W15" s="1105"/>
      <c r="X15" s="1105"/>
      <c r="Y15" s="1105"/>
      <c r="Z15" s="1106"/>
      <c r="AA15" s="1062"/>
      <c r="AB15" s="1063"/>
      <c r="AC15" s="1063"/>
      <c r="AD15" s="1063"/>
      <c r="AE15" s="1063"/>
      <c r="AF15" s="1063"/>
      <c r="AG15" s="1063"/>
      <c r="AH15" s="1063"/>
      <c r="AI15" s="1063"/>
      <c r="AJ15" s="1063"/>
      <c r="AK15" s="1063"/>
      <c r="AL15" s="1063"/>
      <c r="AM15" s="1063"/>
      <c r="AN15" s="1063"/>
      <c r="AO15" s="1063"/>
      <c r="AP15" s="1159"/>
      <c r="AS15" s="80"/>
      <c r="AT15" s="961"/>
      <c r="AU15" s="961"/>
      <c r="AV15" s="961"/>
      <c r="AW15" s="961"/>
      <c r="AX15" s="961"/>
      <c r="AY15" s="961"/>
      <c r="AZ15" s="961"/>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107"/>
      <c r="W16" s="1108"/>
      <c r="X16" s="1108"/>
      <c r="Y16" s="1108"/>
      <c r="Z16" s="1109"/>
      <c r="AA16" s="1160"/>
      <c r="AB16" s="1161"/>
      <c r="AC16" s="1161"/>
      <c r="AD16" s="1161"/>
      <c r="AE16" s="1161"/>
      <c r="AF16" s="1161"/>
      <c r="AG16" s="1161"/>
      <c r="AH16" s="1161"/>
      <c r="AI16" s="1161"/>
      <c r="AJ16" s="1161"/>
      <c r="AK16" s="1161"/>
      <c r="AL16" s="1161"/>
      <c r="AM16" s="1161"/>
      <c r="AN16" s="1161"/>
      <c r="AO16" s="1161"/>
      <c r="AP16" s="1162"/>
      <c r="AS16" s="80"/>
      <c r="AT16" s="956"/>
      <c r="AU16" s="956"/>
      <c r="AV16" s="956"/>
      <c r="AW16" s="956"/>
      <c r="AX16" s="956"/>
      <c r="AY16" s="956"/>
      <c r="AZ16" s="956"/>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19" t="s">
        <v>2062</v>
      </c>
      <c r="C18" s="1019"/>
      <c r="D18" s="1019"/>
      <c r="E18" s="1019"/>
      <c r="F18" s="1019"/>
      <c r="G18" s="1019"/>
      <c r="H18" s="1019"/>
      <c r="I18" s="1019"/>
      <c r="J18" s="1019"/>
      <c r="K18" s="1019"/>
      <c r="L18" s="1019"/>
      <c r="M18" s="1019"/>
      <c r="N18" s="1019"/>
      <c r="O18" s="1019"/>
      <c r="P18" s="1019"/>
      <c r="Q18" s="1019"/>
      <c r="R18" s="1019"/>
      <c r="S18" s="1019"/>
      <c r="AI18" s="110"/>
      <c r="AJ18" s="110"/>
      <c r="AK18" s="110"/>
      <c r="AL18" s="110"/>
      <c r="AM18" s="110"/>
      <c r="AN18" s="110"/>
      <c r="AO18" s="110"/>
      <c r="AP18" s="110"/>
      <c r="AQ18" s="110"/>
    </row>
    <row r="19" spans="2:60" ht="6" customHeight="1" thickBot="1">
      <c r="B19" s="1019"/>
      <c r="C19" s="1019"/>
      <c r="D19" s="1019"/>
      <c r="E19" s="1019"/>
      <c r="F19" s="1019"/>
      <c r="G19" s="1019"/>
      <c r="H19" s="1019"/>
      <c r="I19" s="1019"/>
      <c r="J19" s="1019"/>
      <c r="K19" s="1019"/>
      <c r="L19" s="1019"/>
      <c r="M19" s="1019"/>
      <c r="N19" s="1019"/>
      <c r="O19" s="1019"/>
      <c r="P19" s="1019"/>
      <c r="Q19" s="1019"/>
      <c r="R19" s="1019"/>
      <c r="S19" s="1019"/>
      <c r="AI19" s="110"/>
      <c r="AJ19" s="110"/>
      <c r="AK19" s="110"/>
      <c r="AL19" s="110"/>
      <c r="AM19" s="110"/>
      <c r="AN19" s="110"/>
      <c r="AO19" s="110"/>
      <c r="AP19" s="110"/>
      <c r="AQ19" s="110"/>
    </row>
    <row r="20" spans="2:60" ht="12.9" customHeight="1">
      <c r="B20" s="1056"/>
      <c r="C20" s="1056"/>
      <c r="D20" s="1056"/>
      <c r="E20" s="1056"/>
      <c r="F20" s="1056"/>
      <c r="G20" s="1056"/>
      <c r="H20" s="1056"/>
      <c r="I20" s="1056"/>
      <c r="J20" s="1056"/>
      <c r="K20" s="1056"/>
      <c r="L20" s="1056"/>
      <c r="M20" s="1056"/>
      <c r="N20" s="1056"/>
      <c r="O20" s="1056"/>
      <c r="P20" s="1056"/>
      <c r="Q20" s="1056"/>
      <c r="R20" s="1056"/>
      <c r="S20" s="1056"/>
      <c r="T20" s="111"/>
      <c r="U20" s="75"/>
      <c r="V20" s="954" t="s">
        <v>215</v>
      </c>
      <c r="W20" s="954"/>
      <c r="X20" s="954"/>
      <c r="Y20" s="954"/>
      <c r="Z20" s="954"/>
      <c r="AA20" s="88"/>
      <c r="AB20" s="88"/>
      <c r="AC20" s="954" t="str">
        <f>IF(F15=4,"R6.4～R6.5",IF(F15=5,"R6.5",""))</f>
        <v>R6.4～R6.5</v>
      </c>
      <c r="AD20" s="954"/>
      <c r="AE20" s="954"/>
      <c r="AF20" s="954"/>
      <c r="AG20" s="954"/>
      <c r="AH20" s="954"/>
      <c r="AI20" s="88"/>
      <c r="AJ20" s="88"/>
      <c r="AK20" s="954" t="str">
        <f>IF(OR(F15=4,F15=5),"R6.6","R"&amp;D15&amp;"."&amp;F15)&amp;"～R"&amp;K15&amp;"."&amp;M15</f>
        <v>R6.6～R7.3</v>
      </c>
      <c r="AL20" s="954"/>
      <c r="AM20" s="954"/>
      <c r="AN20" s="954"/>
      <c r="AO20" s="954"/>
      <c r="AP20" s="954"/>
      <c r="AS20" s="962" t="str">
        <f>IFERROR(VLOOKUP(AS1,【参考】数式用2!E6:S23,9,FALSE),"")</f>
        <v/>
      </c>
      <c r="AT20" s="963"/>
      <c r="AU20" s="963"/>
      <c r="AV20" s="963"/>
      <c r="AW20" s="963"/>
      <c r="AX20" s="963"/>
      <c r="AY20" s="963"/>
      <c r="AZ20" s="963"/>
      <c r="BA20" s="963"/>
      <c r="BB20" s="963"/>
      <c r="BC20" s="963"/>
      <c r="BD20" s="963"/>
      <c r="BE20" s="963"/>
      <c r="BF20" s="963"/>
      <c r="BG20" s="963"/>
      <c r="BH20" s="964"/>
    </row>
    <row r="21" spans="2:60" ht="17.100000000000001" customHeight="1">
      <c r="B21" s="1043" t="s">
        <v>2121</v>
      </c>
      <c r="C21" s="1044"/>
      <c r="D21" s="1044"/>
      <c r="E21" s="1044"/>
      <c r="F21" s="1045"/>
      <c r="G21" s="1037" t="s">
        <v>216</v>
      </c>
      <c r="H21" s="1038"/>
      <c r="I21" s="1038"/>
      <c r="J21" s="1038"/>
      <c r="K21" s="1038"/>
      <c r="L21" s="1038"/>
      <c r="M21" s="1038"/>
      <c r="N21" s="1038"/>
      <c r="O21" s="1038"/>
      <c r="P21" s="1038"/>
      <c r="Q21" s="1038"/>
      <c r="R21" s="1038"/>
      <c r="S21" s="1038"/>
      <c r="T21" s="1039"/>
      <c r="U21" s="112"/>
      <c r="V21" s="113" t="str">
        <f>IFERROR(IF(L9="ベア加算","✓",""),"")</f>
        <v/>
      </c>
      <c r="W21" s="981" t="s">
        <v>14</v>
      </c>
      <c r="X21" s="981"/>
      <c r="Y21" s="981"/>
      <c r="Z21" s="981"/>
      <c r="AA21" s="1008" t="s">
        <v>12</v>
      </c>
      <c r="AB21" s="1009"/>
      <c r="AC21" s="114"/>
      <c r="AD21" s="1036" t="s">
        <v>14</v>
      </c>
      <c r="AE21" s="1036"/>
      <c r="AF21" s="1036"/>
      <c r="AG21" s="1036"/>
      <c r="AH21" s="1036"/>
      <c r="AI21" s="1008" t="s">
        <v>12</v>
      </c>
      <c r="AJ21" s="1009"/>
      <c r="AK21" s="115"/>
      <c r="AL21" s="1036" t="s">
        <v>14</v>
      </c>
      <c r="AM21" s="1036"/>
      <c r="AN21" s="1036"/>
      <c r="AO21" s="1036"/>
      <c r="AP21" s="1036"/>
      <c r="AS21" s="965"/>
      <c r="AT21" s="966"/>
      <c r="AU21" s="966"/>
      <c r="AV21" s="966"/>
      <c r="AW21" s="966"/>
      <c r="AX21" s="966"/>
      <c r="AY21" s="966"/>
      <c r="AZ21" s="966"/>
      <c r="BA21" s="966"/>
      <c r="BB21" s="966"/>
      <c r="BC21" s="966"/>
      <c r="BD21" s="966"/>
      <c r="BE21" s="966"/>
      <c r="BF21" s="966"/>
      <c r="BG21" s="966"/>
      <c r="BH21" s="967"/>
    </row>
    <row r="22" spans="2:60" ht="17.100000000000001" customHeight="1" thickBot="1">
      <c r="B22" s="1046"/>
      <c r="C22" s="1047"/>
      <c r="D22" s="1047"/>
      <c r="E22" s="1047"/>
      <c r="F22" s="1048"/>
      <c r="G22" s="1040"/>
      <c r="H22" s="1041"/>
      <c r="I22" s="1041"/>
      <c r="J22" s="1041"/>
      <c r="K22" s="1041"/>
      <c r="L22" s="1041"/>
      <c r="M22" s="1041"/>
      <c r="N22" s="1041"/>
      <c r="O22" s="1041"/>
      <c r="P22" s="1041"/>
      <c r="Q22" s="1041"/>
      <c r="R22" s="1041"/>
      <c r="S22" s="1041"/>
      <c r="T22" s="1042"/>
      <c r="U22" s="112"/>
      <c r="V22" s="116" t="str">
        <f>IFERROR(IF(L9="ベア加算なし","✓",""),"")</f>
        <v/>
      </c>
      <c r="W22" s="989" t="s">
        <v>15</v>
      </c>
      <c r="X22" s="981"/>
      <c r="Y22" s="990"/>
      <c r="Z22" s="991"/>
      <c r="AA22" s="1008"/>
      <c r="AB22" s="1009"/>
      <c r="AC22" s="114"/>
      <c r="AD22" s="981" t="s">
        <v>15</v>
      </c>
      <c r="AE22" s="981"/>
      <c r="AF22" s="981"/>
      <c r="AG22" s="981"/>
      <c r="AH22" s="981"/>
      <c r="AI22" s="1008"/>
      <c r="AJ22" s="1009"/>
      <c r="AK22" s="115"/>
      <c r="AL22" s="981" t="s">
        <v>15</v>
      </c>
      <c r="AM22" s="981"/>
      <c r="AN22" s="981"/>
      <c r="AO22" s="981"/>
      <c r="AP22" s="981"/>
      <c r="AS22" s="968"/>
      <c r="AT22" s="969"/>
      <c r="AU22" s="969"/>
      <c r="AV22" s="969"/>
      <c r="AW22" s="969"/>
      <c r="AX22" s="969"/>
      <c r="AY22" s="969"/>
      <c r="AZ22" s="969"/>
      <c r="BA22" s="969"/>
      <c r="BB22" s="969"/>
      <c r="BC22" s="969"/>
      <c r="BD22" s="969"/>
      <c r="BE22" s="969"/>
      <c r="BF22" s="969"/>
      <c r="BG22" s="969"/>
      <c r="BH22" s="970"/>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043" t="s">
        <v>2067</v>
      </c>
      <c r="C24" s="1044"/>
      <c r="D24" s="1044"/>
      <c r="E24" s="1044"/>
      <c r="F24" s="1045"/>
      <c r="G24" s="1037" t="s">
        <v>2320</v>
      </c>
      <c r="H24" s="1038"/>
      <c r="I24" s="1038"/>
      <c r="J24" s="1038"/>
      <c r="K24" s="1038"/>
      <c r="L24" s="1038"/>
      <c r="M24" s="1038"/>
      <c r="N24" s="1038"/>
      <c r="O24" s="1038"/>
      <c r="P24" s="1038"/>
      <c r="Q24" s="1038"/>
      <c r="R24" s="1038"/>
      <c r="S24" s="1038"/>
      <c r="T24" s="1039"/>
      <c r="U24" s="112"/>
      <c r="V24" s="113" t="str">
        <f>IFERROR(IF(OR(B9="処遇加算Ⅰ",B9="処遇加算Ⅱ"),"✓",""),"")</f>
        <v/>
      </c>
      <c r="W24" s="1053" t="s">
        <v>2096</v>
      </c>
      <c r="X24" s="1054"/>
      <c r="Y24" s="1054"/>
      <c r="Z24" s="1055"/>
      <c r="AA24" s="1008" t="s">
        <v>12</v>
      </c>
      <c r="AB24" s="1009"/>
      <c r="AC24" s="114"/>
      <c r="AD24" s="1057" t="s">
        <v>14</v>
      </c>
      <c r="AE24" s="1057"/>
      <c r="AF24" s="1057"/>
      <c r="AG24" s="1057"/>
      <c r="AH24" s="1057"/>
      <c r="AI24" s="1008" t="s">
        <v>12</v>
      </c>
      <c r="AJ24" s="1009"/>
      <c r="AK24" s="114"/>
      <c r="AL24" s="1057" t="s">
        <v>14</v>
      </c>
      <c r="AM24" s="1057"/>
      <c r="AN24" s="1057"/>
      <c r="AO24" s="1057"/>
      <c r="AP24" s="1057"/>
      <c r="AS24" s="96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3"/>
      <c r="AU24" s="963"/>
      <c r="AV24" s="963"/>
      <c r="AW24" s="963"/>
      <c r="AX24" s="963"/>
      <c r="AY24" s="963"/>
      <c r="AZ24" s="963"/>
      <c r="BA24" s="963"/>
      <c r="BB24" s="963"/>
      <c r="BC24" s="963"/>
      <c r="BD24" s="963"/>
      <c r="BE24" s="963"/>
      <c r="BF24" s="963"/>
      <c r="BG24" s="963"/>
      <c r="BH24" s="964"/>
    </row>
    <row r="25" spans="2:60" ht="21">
      <c r="B25" s="1058"/>
      <c r="C25" s="1059"/>
      <c r="D25" s="1059"/>
      <c r="E25" s="1059"/>
      <c r="F25" s="1060"/>
      <c r="G25" s="1062"/>
      <c r="H25" s="1063"/>
      <c r="I25" s="1063"/>
      <c r="J25" s="1063"/>
      <c r="K25" s="1063"/>
      <c r="L25" s="1063"/>
      <c r="M25" s="1063"/>
      <c r="N25" s="1063"/>
      <c r="O25" s="1063"/>
      <c r="P25" s="1063"/>
      <c r="Q25" s="1063"/>
      <c r="R25" s="1063"/>
      <c r="S25" s="1063"/>
      <c r="T25" s="1064"/>
      <c r="U25" s="112"/>
      <c r="V25" s="113" t="str">
        <f>IFERROR(IF(B9="処遇加算Ⅲ","✓",""),"")</f>
        <v/>
      </c>
      <c r="W25" s="1053" t="s">
        <v>19</v>
      </c>
      <c r="X25" s="1054"/>
      <c r="Y25" s="1054"/>
      <c r="Z25" s="1055"/>
      <c r="AA25" s="1008"/>
      <c r="AB25" s="1009"/>
      <c r="AC25" s="114"/>
      <c r="AD25" s="982" t="s">
        <v>17</v>
      </c>
      <c r="AE25" s="982"/>
      <c r="AF25" s="982"/>
      <c r="AG25" s="982"/>
      <c r="AH25" s="982"/>
      <c r="AI25" s="1008"/>
      <c r="AJ25" s="1009"/>
      <c r="AK25" s="115"/>
      <c r="AL25" s="982" t="s">
        <v>17</v>
      </c>
      <c r="AM25" s="982"/>
      <c r="AN25" s="982"/>
      <c r="AO25" s="982"/>
      <c r="AP25" s="982"/>
      <c r="AS25" s="965"/>
      <c r="AT25" s="966"/>
      <c r="AU25" s="966"/>
      <c r="AV25" s="966"/>
      <c r="AW25" s="966"/>
      <c r="AX25" s="966"/>
      <c r="AY25" s="966"/>
      <c r="AZ25" s="966"/>
      <c r="BA25" s="966"/>
      <c r="BB25" s="966"/>
      <c r="BC25" s="966"/>
      <c r="BD25" s="966"/>
      <c r="BE25" s="966"/>
      <c r="BF25" s="966"/>
      <c r="BG25" s="966"/>
      <c r="BH25" s="967"/>
    </row>
    <row r="26" spans="2:60" ht="18" customHeight="1" thickBot="1">
      <c r="B26" s="1046"/>
      <c r="C26" s="1047"/>
      <c r="D26" s="1047"/>
      <c r="E26" s="1047"/>
      <c r="F26" s="1048"/>
      <c r="G26" s="1040"/>
      <c r="H26" s="1041"/>
      <c r="I26" s="1041"/>
      <c r="J26" s="1041"/>
      <c r="K26" s="1041"/>
      <c r="L26" s="1041"/>
      <c r="M26" s="1041"/>
      <c r="N26" s="1041"/>
      <c r="O26" s="1041"/>
      <c r="P26" s="1041"/>
      <c r="Q26" s="1041"/>
      <c r="R26" s="1041"/>
      <c r="S26" s="1041"/>
      <c r="T26" s="1042"/>
      <c r="U26" s="89"/>
      <c r="V26" s="113" t="str">
        <f>IFERROR(IF(B9="処遇加算なし","✓",""),"")</f>
        <v/>
      </c>
      <c r="W26" s="1053" t="s">
        <v>2097</v>
      </c>
      <c r="X26" s="1054"/>
      <c r="Y26" s="1054"/>
      <c r="Z26" s="1055"/>
      <c r="AA26" s="1008"/>
      <c r="AB26" s="1009"/>
      <c r="AC26" s="114"/>
      <c r="AD26" s="1057" t="s">
        <v>15</v>
      </c>
      <c r="AE26" s="1057"/>
      <c r="AF26" s="1057"/>
      <c r="AG26" s="1057"/>
      <c r="AH26" s="1057"/>
      <c r="AI26" s="1008"/>
      <c r="AJ26" s="1009"/>
      <c r="AK26" s="115"/>
      <c r="AL26" s="1057" t="s">
        <v>15</v>
      </c>
      <c r="AM26" s="1057"/>
      <c r="AN26" s="1057"/>
      <c r="AO26" s="1057"/>
      <c r="AP26" s="1057"/>
      <c r="AS26" s="968"/>
      <c r="AT26" s="969"/>
      <c r="AU26" s="969"/>
      <c r="AV26" s="969"/>
      <c r="AW26" s="969"/>
      <c r="AX26" s="969"/>
      <c r="AY26" s="969"/>
      <c r="AZ26" s="969"/>
      <c r="BA26" s="969"/>
      <c r="BB26" s="969"/>
      <c r="BC26" s="969"/>
      <c r="BD26" s="969"/>
      <c r="BE26" s="969"/>
      <c r="BF26" s="969"/>
      <c r="BG26" s="969"/>
      <c r="BH26" s="970"/>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043" t="s">
        <v>2068</v>
      </c>
      <c r="C28" s="1044"/>
      <c r="D28" s="1044"/>
      <c r="E28" s="1044"/>
      <c r="F28" s="1045"/>
      <c r="G28" s="1037" t="s">
        <v>2321</v>
      </c>
      <c r="H28" s="1038"/>
      <c r="I28" s="1038"/>
      <c r="J28" s="1038"/>
      <c r="K28" s="1038"/>
      <c r="L28" s="1038"/>
      <c r="M28" s="1038"/>
      <c r="N28" s="1038"/>
      <c r="O28" s="1038"/>
      <c r="P28" s="1038"/>
      <c r="Q28" s="1038"/>
      <c r="R28" s="1038"/>
      <c r="S28" s="1038"/>
      <c r="T28" s="1039"/>
      <c r="U28" s="112"/>
      <c r="V28" s="113" t="str">
        <f>IFERROR(IF(OR(B9="処遇加算Ⅰ",B9="処遇加算Ⅱ"),"✓",""),"")</f>
        <v/>
      </c>
      <c r="W28" s="1053" t="s">
        <v>2096</v>
      </c>
      <c r="X28" s="1054"/>
      <c r="Y28" s="1054"/>
      <c r="Z28" s="1055"/>
      <c r="AA28" s="1008" t="s">
        <v>12</v>
      </c>
      <c r="AB28" s="1009"/>
      <c r="AC28" s="114"/>
      <c r="AD28" s="1057" t="s">
        <v>14</v>
      </c>
      <c r="AE28" s="1057"/>
      <c r="AF28" s="1057"/>
      <c r="AG28" s="1057"/>
      <c r="AH28" s="1057"/>
      <c r="AI28" s="1008" t="s">
        <v>12</v>
      </c>
      <c r="AJ28" s="1009"/>
      <c r="AK28" s="114"/>
      <c r="AL28" s="1057" t="s">
        <v>14</v>
      </c>
      <c r="AM28" s="1057"/>
      <c r="AN28" s="1057"/>
      <c r="AO28" s="1057"/>
      <c r="AP28" s="1057"/>
      <c r="AS28" s="96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3"/>
      <c r="AU28" s="963"/>
      <c r="AV28" s="963"/>
      <c r="AW28" s="963"/>
      <c r="AX28" s="963"/>
      <c r="AY28" s="963"/>
      <c r="AZ28" s="963"/>
      <c r="BA28" s="963"/>
      <c r="BB28" s="963"/>
      <c r="BC28" s="963"/>
      <c r="BD28" s="963"/>
      <c r="BE28" s="963"/>
      <c r="BF28" s="963"/>
      <c r="BG28" s="963"/>
      <c r="BH28" s="964"/>
    </row>
    <row r="29" spans="2:60" ht="21" customHeight="1">
      <c r="B29" s="1058"/>
      <c r="C29" s="1059"/>
      <c r="D29" s="1059"/>
      <c r="E29" s="1059"/>
      <c r="F29" s="1060"/>
      <c r="G29" s="1062"/>
      <c r="H29" s="1063"/>
      <c r="I29" s="1063"/>
      <c r="J29" s="1063"/>
      <c r="K29" s="1063"/>
      <c r="L29" s="1063"/>
      <c r="M29" s="1063"/>
      <c r="N29" s="1063"/>
      <c r="O29" s="1063"/>
      <c r="P29" s="1063"/>
      <c r="Q29" s="1063"/>
      <c r="R29" s="1063"/>
      <c r="S29" s="1063"/>
      <c r="T29" s="1064"/>
      <c r="U29" s="112"/>
      <c r="V29" s="113" t="str">
        <f>IFERROR(IF(B9="処遇加算Ⅲ","✓",""),"")</f>
        <v/>
      </c>
      <c r="W29" s="1053" t="s">
        <v>19</v>
      </c>
      <c r="X29" s="1054"/>
      <c r="Y29" s="1054"/>
      <c r="Z29" s="1055"/>
      <c r="AA29" s="1008"/>
      <c r="AB29" s="1009"/>
      <c r="AC29" s="114"/>
      <c r="AD29" s="982" t="s">
        <v>17</v>
      </c>
      <c r="AE29" s="982"/>
      <c r="AF29" s="982"/>
      <c r="AG29" s="982"/>
      <c r="AH29" s="982"/>
      <c r="AI29" s="1008"/>
      <c r="AJ29" s="1009"/>
      <c r="AK29" s="115"/>
      <c r="AL29" s="982" t="s">
        <v>17</v>
      </c>
      <c r="AM29" s="982"/>
      <c r="AN29" s="982"/>
      <c r="AO29" s="982"/>
      <c r="AP29" s="982"/>
      <c r="AS29" s="965"/>
      <c r="AT29" s="966"/>
      <c r="AU29" s="966"/>
      <c r="AV29" s="966"/>
      <c r="AW29" s="966"/>
      <c r="AX29" s="966"/>
      <c r="AY29" s="966"/>
      <c r="AZ29" s="966"/>
      <c r="BA29" s="966"/>
      <c r="BB29" s="966"/>
      <c r="BC29" s="966"/>
      <c r="BD29" s="966"/>
      <c r="BE29" s="966"/>
      <c r="BF29" s="966"/>
      <c r="BG29" s="966"/>
      <c r="BH29" s="967"/>
    </row>
    <row r="30" spans="2:60" ht="18" customHeight="1" thickBot="1">
      <c r="B30" s="1046"/>
      <c r="C30" s="1047"/>
      <c r="D30" s="1047"/>
      <c r="E30" s="1047"/>
      <c r="F30" s="1048"/>
      <c r="G30" s="1040"/>
      <c r="H30" s="1041"/>
      <c r="I30" s="1041"/>
      <c r="J30" s="1041"/>
      <c r="K30" s="1041"/>
      <c r="L30" s="1041"/>
      <c r="M30" s="1041"/>
      <c r="N30" s="1041"/>
      <c r="O30" s="1041"/>
      <c r="P30" s="1041"/>
      <c r="Q30" s="1041"/>
      <c r="R30" s="1041"/>
      <c r="S30" s="1041"/>
      <c r="T30" s="1042"/>
      <c r="U30" s="89"/>
      <c r="V30" s="113" t="str">
        <f>IFERROR(IF(B9="処遇加算なし","✓",""),"")</f>
        <v/>
      </c>
      <c r="W30" s="1053" t="s">
        <v>2097</v>
      </c>
      <c r="X30" s="1054"/>
      <c r="Y30" s="1054"/>
      <c r="Z30" s="1055"/>
      <c r="AA30" s="1008"/>
      <c r="AB30" s="1009"/>
      <c r="AC30" s="114"/>
      <c r="AD30" s="1057" t="s">
        <v>15</v>
      </c>
      <c r="AE30" s="1057"/>
      <c r="AF30" s="1057"/>
      <c r="AG30" s="1057"/>
      <c r="AH30" s="1057"/>
      <c r="AI30" s="1008"/>
      <c r="AJ30" s="1009"/>
      <c r="AK30" s="115"/>
      <c r="AL30" s="1057" t="s">
        <v>15</v>
      </c>
      <c r="AM30" s="1057"/>
      <c r="AN30" s="1057"/>
      <c r="AO30" s="1057"/>
      <c r="AP30" s="1057"/>
      <c r="AS30" s="968"/>
      <c r="AT30" s="969"/>
      <c r="AU30" s="969"/>
      <c r="AV30" s="969"/>
      <c r="AW30" s="969"/>
      <c r="AX30" s="969"/>
      <c r="AY30" s="969"/>
      <c r="AZ30" s="969"/>
      <c r="BA30" s="969"/>
      <c r="BB30" s="969"/>
      <c r="BC30" s="969"/>
      <c r="BD30" s="969"/>
      <c r="BE30" s="969"/>
      <c r="BF30" s="969"/>
      <c r="BG30" s="969"/>
      <c r="BH30" s="970"/>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061" t="s">
        <v>2069</v>
      </c>
      <c r="C32" s="1061"/>
      <c r="D32" s="1061"/>
      <c r="E32" s="1061"/>
      <c r="F32" s="1061"/>
      <c r="G32" s="1037" t="s">
        <v>2322</v>
      </c>
      <c r="H32" s="1038"/>
      <c r="I32" s="1038"/>
      <c r="J32" s="1038"/>
      <c r="K32" s="1038"/>
      <c r="L32" s="1038"/>
      <c r="M32" s="1038"/>
      <c r="N32" s="1038"/>
      <c r="O32" s="1038"/>
      <c r="P32" s="1038"/>
      <c r="Q32" s="1038"/>
      <c r="R32" s="1038"/>
      <c r="S32" s="1038"/>
      <c r="T32" s="1039"/>
      <c r="U32" s="112"/>
      <c r="V32" s="113" t="str">
        <f>IFERROR(IF(B9="処遇加算Ⅰ","✓",""),"")</f>
        <v/>
      </c>
      <c r="W32" s="989" t="s">
        <v>14</v>
      </c>
      <c r="X32" s="990"/>
      <c r="Y32" s="990"/>
      <c r="Z32" s="991"/>
      <c r="AA32" s="1010" t="s">
        <v>12</v>
      </c>
      <c r="AB32" s="1009"/>
      <c r="AC32" s="114"/>
      <c r="AD32" s="1057" t="s">
        <v>14</v>
      </c>
      <c r="AE32" s="1057"/>
      <c r="AF32" s="1057"/>
      <c r="AG32" s="1057"/>
      <c r="AH32" s="1057"/>
      <c r="AI32" s="1010" t="s">
        <v>12</v>
      </c>
      <c r="AJ32" s="1009"/>
      <c r="AK32" s="114"/>
      <c r="AL32" s="1057" t="s">
        <v>14</v>
      </c>
      <c r="AM32" s="1057"/>
      <c r="AN32" s="1057"/>
      <c r="AO32" s="1057"/>
      <c r="AP32" s="1057"/>
      <c r="AS32" s="96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3"/>
      <c r="AU32" s="963"/>
      <c r="AV32" s="963"/>
      <c r="AW32" s="963"/>
      <c r="AX32" s="963"/>
      <c r="AY32" s="963"/>
      <c r="AZ32" s="963"/>
      <c r="BA32" s="963"/>
      <c r="BB32" s="963"/>
      <c r="BC32" s="963"/>
      <c r="BD32" s="963"/>
      <c r="BE32" s="963"/>
      <c r="BF32" s="963"/>
      <c r="BG32" s="963"/>
      <c r="BH32" s="964"/>
    </row>
    <row r="33" spans="2:82" ht="21" customHeight="1">
      <c r="B33" s="1061"/>
      <c r="C33" s="1061"/>
      <c r="D33" s="1061"/>
      <c r="E33" s="1061"/>
      <c r="F33" s="1061"/>
      <c r="G33" s="1062"/>
      <c r="H33" s="1063"/>
      <c r="I33" s="1063"/>
      <c r="J33" s="1063"/>
      <c r="K33" s="1063"/>
      <c r="L33" s="1063"/>
      <c r="M33" s="1063"/>
      <c r="N33" s="1063"/>
      <c r="O33" s="1063"/>
      <c r="P33" s="1063"/>
      <c r="Q33" s="1063"/>
      <c r="R33" s="1063"/>
      <c r="S33" s="1063"/>
      <c r="T33" s="1064"/>
      <c r="U33" s="112"/>
      <c r="V33" s="113" t="str">
        <f>IFERROR(IF(AND(B9&lt;&gt;"",B9&lt;&gt;"処遇加算Ⅰ"),"✓",""),"")</f>
        <v/>
      </c>
      <c r="W33" s="989" t="s">
        <v>15</v>
      </c>
      <c r="X33" s="990"/>
      <c r="Y33" s="990"/>
      <c r="Z33" s="991"/>
      <c r="AA33" s="1010"/>
      <c r="AB33" s="1009"/>
      <c r="AC33" s="114"/>
      <c r="AD33" s="1137" t="s">
        <v>17</v>
      </c>
      <c r="AE33" s="1137"/>
      <c r="AF33" s="1137"/>
      <c r="AG33" s="1137"/>
      <c r="AH33" s="1137"/>
      <c r="AI33" s="1010"/>
      <c r="AJ33" s="1009"/>
      <c r="AK33" s="121"/>
      <c r="AL33" s="982" t="s">
        <v>17</v>
      </c>
      <c r="AM33" s="982"/>
      <c r="AN33" s="982"/>
      <c r="AO33" s="982"/>
      <c r="AP33" s="982"/>
      <c r="AS33" s="965"/>
      <c r="AT33" s="966"/>
      <c r="AU33" s="966"/>
      <c r="AV33" s="966"/>
      <c r="AW33" s="966"/>
      <c r="AX33" s="966"/>
      <c r="AY33" s="966"/>
      <c r="AZ33" s="966"/>
      <c r="BA33" s="966"/>
      <c r="BB33" s="966"/>
      <c r="BC33" s="966"/>
      <c r="BD33" s="966"/>
      <c r="BE33" s="966"/>
      <c r="BF33" s="966"/>
      <c r="BG33" s="966"/>
      <c r="BH33" s="967"/>
    </row>
    <row r="34" spans="2:82" ht="18.75" customHeight="1" thickBot="1">
      <c r="B34" s="1061"/>
      <c r="C34" s="1061"/>
      <c r="D34" s="1061"/>
      <c r="E34" s="1061"/>
      <c r="F34" s="1061"/>
      <c r="G34" s="1040"/>
      <c r="H34" s="1041"/>
      <c r="I34" s="1041"/>
      <c r="J34" s="1041"/>
      <c r="K34" s="1041"/>
      <c r="L34" s="1041"/>
      <c r="M34" s="1041"/>
      <c r="N34" s="1041"/>
      <c r="O34" s="1041"/>
      <c r="P34" s="1041"/>
      <c r="Q34" s="1041"/>
      <c r="R34" s="1041"/>
      <c r="S34" s="1041"/>
      <c r="T34" s="1042"/>
      <c r="U34" s="89"/>
      <c r="V34" s="118"/>
      <c r="W34" s="93"/>
      <c r="X34" s="93"/>
      <c r="Y34" s="93"/>
      <c r="Z34" s="93"/>
      <c r="AA34" s="1010"/>
      <c r="AB34" s="1009"/>
      <c r="AC34" s="114"/>
      <c r="AD34" s="981" t="s">
        <v>15</v>
      </c>
      <c r="AE34" s="981"/>
      <c r="AF34" s="981"/>
      <c r="AG34" s="981"/>
      <c r="AH34" s="981"/>
      <c r="AI34" s="1010"/>
      <c r="AJ34" s="1009"/>
      <c r="AK34" s="114"/>
      <c r="AL34" s="981" t="s">
        <v>15</v>
      </c>
      <c r="AM34" s="981"/>
      <c r="AN34" s="981"/>
      <c r="AO34" s="981"/>
      <c r="AP34" s="981"/>
      <c r="AS34" s="968"/>
      <c r="AT34" s="969"/>
      <c r="AU34" s="969"/>
      <c r="AV34" s="969"/>
      <c r="AW34" s="969"/>
      <c r="AX34" s="969"/>
      <c r="AY34" s="969"/>
      <c r="AZ34" s="969"/>
      <c r="BA34" s="969"/>
      <c r="BB34" s="969"/>
      <c r="BC34" s="969"/>
      <c r="BD34" s="969"/>
      <c r="BE34" s="969"/>
      <c r="BF34" s="969"/>
      <c r="BG34" s="969"/>
      <c r="BH34" s="970"/>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061" t="s">
        <v>2070</v>
      </c>
      <c r="C36" s="1061"/>
      <c r="D36" s="1061"/>
      <c r="E36" s="1061"/>
      <c r="F36" s="1061"/>
      <c r="G36" s="1126" t="s">
        <v>2323</v>
      </c>
      <c r="H36" s="1127"/>
      <c r="I36" s="1127"/>
      <c r="J36" s="1127"/>
      <c r="K36" s="1127"/>
      <c r="L36" s="1127"/>
      <c r="M36" s="1127"/>
      <c r="N36" s="1127"/>
      <c r="O36" s="1127"/>
      <c r="P36" s="1127"/>
      <c r="Q36" s="1127"/>
      <c r="R36" s="1127"/>
      <c r="S36" s="1127"/>
      <c r="T36" s="1128"/>
      <c r="U36" s="112"/>
      <c r="V36" s="113" t="str">
        <f>IFERROR(IF(OR(G9="特定加算Ⅰ",G9="特定加算Ⅱ"),"✓",""),"")</f>
        <v/>
      </c>
      <c r="W36" s="989" t="s">
        <v>14</v>
      </c>
      <c r="X36" s="990"/>
      <c r="Y36" s="990"/>
      <c r="Z36" s="991"/>
      <c r="AA36" s="1008" t="s">
        <v>12</v>
      </c>
      <c r="AB36" s="1009"/>
      <c r="AC36" s="114"/>
      <c r="AD36" s="981" t="s">
        <v>14</v>
      </c>
      <c r="AE36" s="981"/>
      <c r="AF36" s="981"/>
      <c r="AG36" s="981"/>
      <c r="AH36" s="981"/>
      <c r="AI36" s="1008" t="s">
        <v>12</v>
      </c>
      <c r="AJ36" s="1009"/>
      <c r="AK36" s="114"/>
      <c r="AL36" s="981" t="s">
        <v>14</v>
      </c>
      <c r="AM36" s="981"/>
      <c r="AN36" s="981"/>
      <c r="AO36" s="981"/>
      <c r="AP36" s="981"/>
      <c r="AS36" s="96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3"/>
      <c r="AU36" s="963"/>
      <c r="AV36" s="963"/>
      <c r="AW36" s="963"/>
      <c r="AX36" s="963"/>
      <c r="AY36" s="963"/>
      <c r="AZ36" s="963"/>
      <c r="BA36" s="963"/>
      <c r="BB36" s="963"/>
      <c r="BC36" s="963"/>
      <c r="BD36" s="963"/>
      <c r="BE36" s="963"/>
      <c r="BF36" s="963"/>
      <c r="BG36" s="963"/>
      <c r="BH36" s="964"/>
    </row>
    <row r="37" spans="2:82" ht="21" customHeight="1">
      <c r="B37" s="1061"/>
      <c r="C37" s="1061"/>
      <c r="D37" s="1061"/>
      <c r="E37" s="1061"/>
      <c r="F37" s="1061"/>
      <c r="G37" s="1129"/>
      <c r="H37" s="1130"/>
      <c r="I37" s="1130"/>
      <c r="J37" s="1130"/>
      <c r="K37" s="1130"/>
      <c r="L37" s="1130"/>
      <c r="M37" s="1130"/>
      <c r="N37" s="1130"/>
      <c r="O37" s="1130"/>
      <c r="P37" s="1130"/>
      <c r="Q37" s="1130"/>
      <c r="R37" s="1130"/>
      <c r="S37" s="1130"/>
      <c r="T37" s="1131"/>
      <c r="U37" s="112"/>
      <c r="V37" s="113" t="str">
        <f>IFERROR(IF(G9="特定加算なし","✓",""),"")</f>
        <v/>
      </c>
      <c r="W37" s="989" t="s">
        <v>15</v>
      </c>
      <c r="X37" s="990"/>
      <c r="Y37" s="990"/>
      <c r="Z37" s="991"/>
      <c r="AA37" s="1008"/>
      <c r="AB37" s="1009"/>
      <c r="AC37" s="1138" t="s">
        <v>2175</v>
      </c>
      <c r="AD37" s="1139"/>
      <c r="AE37" s="1139"/>
      <c r="AF37" s="1139"/>
      <c r="AG37" s="1140"/>
      <c r="AH37" s="1141"/>
      <c r="AI37" s="1008"/>
      <c r="AJ37" s="1009"/>
      <c r="AK37" s="1138" t="s">
        <v>2175</v>
      </c>
      <c r="AL37" s="1139"/>
      <c r="AM37" s="1139"/>
      <c r="AN37" s="1139"/>
      <c r="AO37" s="1140"/>
      <c r="AP37" s="1141"/>
      <c r="AS37" s="965"/>
      <c r="AT37" s="966"/>
      <c r="AU37" s="966"/>
      <c r="AV37" s="966"/>
      <c r="AW37" s="966"/>
      <c r="AX37" s="966"/>
      <c r="AY37" s="966"/>
      <c r="AZ37" s="966"/>
      <c r="BA37" s="966"/>
      <c r="BB37" s="966"/>
      <c r="BC37" s="966"/>
      <c r="BD37" s="966"/>
      <c r="BE37" s="966"/>
      <c r="BF37" s="966"/>
      <c r="BG37" s="966"/>
      <c r="BH37" s="967"/>
    </row>
    <row r="38" spans="2:82" ht="17.100000000000001" customHeight="1" thickBot="1">
      <c r="B38" s="1061"/>
      <c r="C38" s="1061"/>
      <c r="D38" s="1061"/>
      <c r="E38" s="1061"/>
      <c r="F38" s="1061"/>
      <c r="G38" s="1132"/>
      <c r="H38" s="1133"/>
      <c r="I38" s="1133"/>
      <c r="J38" s="1133"/>
      <c r="K38" s="1133"/>
      <c r="L38" s="1133"/>
      <c r="M38" s="1133"/>
      <c r="N38" s="1133"/>
      <c r="O38" s="1133"/>
      <c r="P38" s="1133"/>
      <c r="Q38" s="1133"/>
      <c r="R38" s="1133"/>
      <c r="S38" s="1133"/>
      <c r="T38" s="1134"/>
      <c r="U38" s="112"/>
      <c r="Z38" s="124"/>
      <c r="AA38" s="1010"/>
      <c r="AB38" s="1009"/>
      <c r="AC38" s="114"/>
      <c r="AD38" s="981" t="s">
        <v>15</v>
      </c>
      <c r="AE38" s="981"/>
      <c r="AF38" s="981"/>
      <c r="AG38" s="981"/>
      <c r="AH38" s="981"/>
      <c r="AI38" s="1008"/>
      <c r="AJ38" s="1009"/>
      <c r="AK38" s="114"/>
      <c r="AL38" s="981" t="s">
        <v>15</v>
      </c>
      <c r="AM38" s="981"/>
      <c r="AN38" s="981"/>
      <c r="AO38" s="981"/>
      <c r="AP38" s="981"/>
      <c r="AS38" s="968"/>
      <c r="AT38" s="969"/>
      <c r="AU38" s="969"/>
      <c r="AV38" s="969"/>
      <c r="AW38" s="969"/>
      <c r="AX38" s="969"/>
      <c r="AY38" s="969"/>
      <c r="AZ38" s="969"/>
      <c r="BA38" s="969"/>
      <c r="BB38" s="969"/>
      <c r="BC38" s="969"/>
      <c r="BD38" s="969"/>
      <c r="BE38" s="969"/>
      <c r="BF38" s="969"/>
      <c r="BG38" s="969"/>
      <c r="BH38" s="970"/>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061" t="s">
        <v>2071</v>
      </c>
      <c r="C40" s="1061"/>
      <c r="D40" s="1061"/>
      <c r="E40" s="1061"/>
      <c r="F40" s="1061"/>
      <c r="G40" s="1037" t="str">
        <f>IFERROR(VLOOKUP(Y5,【参考】数式用!AQ5:AR37,2,0),"")</f>
        <v/>
      </c>
      <c r="H40" s="1038"/>
      <c r="I40" s="1038"/>
      <c r="J40" s="1038"/>
      <c r="K40" s="1038"/>
      <c r="L40" s="1038"/>
      <c r="M40" s="1038"/>
      <c r="N40" s="1038"/>
      <c r="O40" s="1038"/>
      <c r="P40" s="1038"/>
      <c r="Q40" s="1038"/>
      <c r="R40" s="1038"/>
      <c r="S40" s="1038"/>
      <c r="T40" s="1039"/>
      <c r="U40" s="89"/>
      <c r="V40" s="113" t="str">
        <f>IFERROR(IF(G9="特定加算Ⅰ","✓",""),"")</f>
        <v/>
      </c>
      <c r="W40" s="989" t="s">
        <v>14</v>
      </c>
      <c r="X40" s="990"/>
      <c r="Y40" s="990"/>
      <c r="Z40" s="991"/>
      <c r="AA40" s="1008" t="s">
        <v>12</v>
      </c>
      <c r="AB40" s="1009"/>
      <c r="AC40" s="114"/>
      <c r="AD40" s="981" t="s">
        <v>14</v>
      </c>
      <c r="AE40" s="981"/>
      <c r="AF40" s="981"/>
      <c r="AG40" s="981"/>
      <c r="AH40" s="981"/>
      <c r="AI40" s="1008" t="s">
        <v>12</v>
      </c>
      <c r="AJ40" s="1009"/>
      <c r="AK40" s="114"/>
      <c r="AL40" s="981" t="s">
        <v>14</v>
      </c>
      <c r="AM40" s="981"/>
      <c r="AN40" s="981"/>
      <c r="AO40" s="981"/>
      <c r="AP40" s="981"/>
      <c r="AS40" s="96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3"/>
      <c r="AU40" s="963"/>
      <c r="AV40" s="963"/>
      <c r="AW40" s="963"/>
      <c r="AX40" s="963"/>
      <c r="AY40" s="963"/>
      <c r="AZ40" s="963"/>
      <c r="BA40" s="963"/>
      <c r="BB40" s="963"/>
      <c r="BC40" s="963"/>
      <c r="BD40" s="963"/>
      <c r="BE40" s="963"/>
      <c r="BF40" s="963"/>
      <c r="BG40" s="963"/>
      <c r="BH40" s="964"/>
    </row>
    <row r="41" spans="2:82" ht="22.5" customHeight="1">
      <c r="B41" s="1061"/>
      <c r="C41" s="1061"/>
      <c r="D41" s="1061"/>
      <c r="E41" s="1061"/>
      <c r="F41" s="1061"/>
      <c r="G41" s="1062"/>
      <c r="H41" s="1063"/>
      <c r="I41" s="1063"/>
      <c r="J41" s="1063"/>
      <c r="K41" s="1063"/>
      <c r="L41" s="1063"/>
      <c r="M41" s="1063"/>
      <c r="N41" s="1063"/>
      <c r="O41" s="1063"/>
      <c r="P41" s="1063"/>
      <c r="Q41" s="1063"/>
      <c r="R41" s="1063"/>
      <c r="S41" s="1063"/>
      <c r="T41" s="1064"/>
      <c r="U41" s="89"/>
      <c r="V41" s="113" t="str">
        <f>IFERROR(IF(OR(G9="特定加算Ⅱ",G9="特定加算なし"),"✓",""),"")</f>
        <v/>
      </c>
      <c r="W41" s="989" t="s">
        <v>15</v>
      </c>
      <c r="X41" s="990"/>
      <c r="Y41" s="990"/>
      <c r="Z41" s="991"/>
      <c r="AA41" s="1008"/>
      <c r="AB41" s="1009"/>
      <c r="AC41" s="125" t="s">
        <v>82</v>
      </c>
      <c r="AD41" s="1033"/>
      <c r="AE41" s="1034"/>
      <c r="AF41" s="1034"/>
      <c r="AG41" s="1034"/>
      <c r="AH41" s="1035"/>
      <c r="AI41" s="1008"/>
      <c r="AJ41" s="1009"/>
      <c r="AK41" s="125" t="s">
        <v>82</v>
      </c>
      <c r="AL41" s="1033"/>
      <c r="AM41" s="1034"/>
      <c r="AN41" s="1034"/>
      <c r="AO41" s="1034"/>
      <c r="AP41" s="1035"/>
      <c r="AS41" s="965"/>
      <c r="AT41" s="966"/>
      <c r="AU41" s="966"/>
      <c r="AV41" s="966"/>
      <c r="AW41" s="966"/>
      <c r="AX41" s="966"/>
      <c r="AY41" s="966"/>
      <c r="AZ41" s="966"/>
      <c r="BA41" s="966"/>
      <c r="BB41" s="966"/>
      <c r="BC41" s="966"/>
      <c r="BD41" s="966"/>
      <c r="BE41" s="966"/>
      <c r="BF41" s="966"/>
      <c r="BG41" s="966"/>
      <c r="BH41" s="967"/>
    </row>
    <row r="42" spans="2:82" ht="17.100000000000001" customHeight="1" thickBot="1">
      <c r="B42" s="1061"/>
      <c r="C42" s="1061"/>
      <c r="D42" s="1061"/>
      <c r="E42" s="1061"/>
      <c r="F42" s="1061"/>
      <c r="G42" s="1040"/>
      <c r="H42" s="1041"/>
      <c r="I42" s="1041"/>
      <c r="J42" s="1041"/>
      <c r="K42" s="1041"/>
      <c r="L42" s="1041"/>
      <c r="M42" s="1041"/>
      <c r="N42" s="1041"/>
      <c r="O42" s="1041"/>
      <c r="P42" s="1041"/>
      <c r="Q42" s="1041"/>
      <c r="R42" s="1041"/>
      <c r="S42" s="1041"/>
      <c r="T42" s="1042"/>
      <c r="U42" s="89"/>
      <c r="V42" s="82"/>
      <c r="W42" s="126"/>
      <c r="X42" s="126"/>
      <c r="Y42" s="126"/>
      <c r="Z42" s="126"/>
      <c r="AA42" s="104"/>
      <c r="AB42" s="104"/>
      <c r="AC42" s="127"/>
      <c r="AD42" s="981" t="s">
        <v>15</v>
      </c>
      <c r="AE42" s="981"/>
      <c r="AF42" s="981"/>
      <c r="AG42" s="981"/>
      <c r="AH42" s="981"/>
      <c r="AI42" s="104"/>
      <c r="AJ42" s="104"/>
      <c r="AK42" s="127"/>
      <c r="AL42" s="981" t="s">
        <v>15</v>
      </c>
      <c r="AM42" s="981"/>
      <c r="AN42" s="981"/>
      <c r="AO42" s="981"/>
      <c r="AP42" s="981"/>
      <c r="AS42" s="968"/>
      <c r="AT42" s="969"/>
      <c r="AU42" s="969"/>
      <c r="AV42" s="969"/>
      <c r="AW42" s="969"/>
      <c r="AX42" s="969"/>
      <c r="AY42" s="969"/>
      <c r="AZ42" s="969"/>
      <c r="BA42" s="969"/>
      <c r="BB42" s="969"/>
      <c r="BC42" s="969"/>
      <c r="BD42" s="969"/>
      <c r="BE42" s="969"/>
      <c r="BF42" s="969"/>
      <c r="BG42" s="969"/>
      <c r="BH42" s="970"/>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061" t="s">
        <v>2072</v>
      </c>
      <c r="C44" s="1061"/>
      <c r="D44" s="1061"/>
      <c r="E44" s="1061"/>
      <c r="F44" s="1061"/>
      <c r="G44" s="1037" t="s">
        <v>2356</v>
      </c>
      <c r="H44" s="1038"/>
      <c r="I44" s="1038"/>
      <c r="J44" s="1038"/>
      <c r="K44" s="1038"/>
      <c r="L44" s="1038"/>
      <c r="M44" s="1038"/>
      <c r="N44" s="1038"/>
      <c r="O44" s="1038"/>
      <c r="P44" s="1038"/>
      <c r="Q44" s="1038"/>
      <c r="R44" s="1038"/>
      <c r="S44" s="1038"/>
      <c r="T44" s="1039"/>
      <c r="U44" s="112"/>
      <c r="V44" s="113" t="str">
        <f>IFERROR(IF(OR(G9="特定加算Ⅰ",G9="特定加算Ⅱ"),"✓",""),"")</f>
        <v/>
      </c>
      <c r="W44" s="989" t="s">
        <v>14</v>
      </c>
      <c r="X44" s="990"/>
      <c r="Y44" s="990"/>
      <c r="Z44" s="991"/>
      <c r="AA44" s="1008" t="s">
        <v>12</v>
      </c>
      <c r="AB44" s="1009"/>
      <c r="AC44" s="114"/>
      <c r="AD44" s="981" t="s">
        <v>14</v>
      </c>
      <c r="AE44" s="981"/>
      <c r="AF44" s="981"/>
      <c r="AG44" s="981"/>
      <c r="AH44" s="981"/>
      <c r="AI44" s="1008" t="s">
        <v>12</v>
      </c>
      <c r="AJ44" s="1009"/>
      <c r="AK44" s="114"/>
      <c r="AL44" s="981" t="s">
        <v>14</v>
      </c>
      <c r="AM44" s="981"/>
      <c r="AN44" s="981"/>
      <c r="AO44" s="981"/>
      <c r="AP44" s="981"/>
      <c r="AS44" s="962" t="str">
        <f>IFERROR(IF(AS63="○","！R5年度に満たしていた要件を満たさない計画になっている。",IF(OR(AH63=2,AP63=2),VLOOKUP(AS1,【参考】数式用2!E6:S23,15,FALSE),"")),"")</f>
        <v/>
      </c>
      <c r="AT44" s="963"/>
      <c r="AU44" s="963"/>
      <c r="AV44" s="963"/>
      <c r="AW44" s="963"/>
      <c r="AX44" s="963"/>
      <c r="AY44" s="963"/>
      <c r="AZ44" s="963"/>
      <c r="BA44" s="963"/>
      <c r="BB44" s="963"/>
      <c r="BC44" s="963"/>
      <c r="BD44" s="963"/>
      <c r="BE44" s="963"/>
      <c r="BF44" s="963"/>
      <c r="BG44" s="963"/>
      <c r="BH44" s="964"/>
    </row>
    <row r="45" spans="2:82" ht="17.100000000000001" customHeight="1" thickBot="1">
      <c r="B45" s="1061"/>
      <c r="C45" s="1061"/>
      <c r="D45" s="1061"/>
      <c r="E45" s="1061"/>
      <c r="F45" s="1061"/>
      <c r="G45" s="1040"/>
      <c r="H45" s="1041"/>
      <c r="I45" s="1041"/>
      <c r="J45" s="1041"/>
      <c r="K45" s="1041"/>
      <c r="L45" s="1041"/>
      <c r="M45" s="1041"/>
      <c r="N45" s="1041"/>
      <c r="O45" s="1041"/>
      <c r="P45" s="1041"/>
      <c r="Q45" s="1041"/>
      <c r="R45" s="1041"/>
      <c r="S45" s="1041"/>
      <c r="T45" s="1042"/>
      <c r="U45" s="112"/>
      <c r="V45" s="113" t="str">
        <f>IFERROR(IF(G9="特定加算なし","✓",""),"")</f>
        <v/>
      </c>
      <c r="W45" s="989" t="s">
        <v>15</v>
      </c>
      <c r="X45" s="990"/>
      <c r="Y45" s="990"/>
      <c r="Z45" s="991"/>
      <c r="AA45" s="1008"/>
      <c r="AB45" s="1009"/>
      <c r="AC45" s="114"/>
      <c r="AD45" s="981" t="s">
        <v>15</v>
      </c>
      <c r="AE45" s="981"/>
      <c r="AF45" s="981"/>
      <c r="AG45" s="981"/>
      <c r="AH45" s="981"/>
      <c r="AI45" s="1008"/>
      <c r="AJ45" s="1009"/>
      <c r="AK45" s="114"/>
      <c r="AL45" s="981" t="s">
        <v>15</v>
      </c>
      <c r="AM45" s="981"/>
      <c r="AN45" s="981"/>
      <c r="AO45" s="981"/>
      <c r="AP45" s="981"/>
      <c r="AS45" s="968"/>
      <c r="AT45" s="969"/>
      <c r="AU45" s="969"/>
      <c r="AV45" s="969"/>
      <c r="AW45" s="969"/>
      <c r="AX45" s="969"/>
      <c r="AY45" s="969"/>
      <c r="AZ45" s="969"/>
      <c r="BA45" s="969"/>
      <c r="BB45" s="969"/>
      <c r="BC45" s="969"/>
      <c r="BD45" s="969"/>
      <c r="BE45" s="969"/>
      <c r="BF45" s="969"/>
      <c r="BG45" s="969"/>
      <c r="BH45" s="970"/>
      <c r="BO45" s="129"/>
    </row>
    <row r="46" spans="2:82" ht="6.75" customHeight="1">
      <c r="AJ46" s="130"/>
      <c r="AK46" s="130"/>
      <c r="AL46" s="130"/>
      <c r="AM46" s="130"/>
      <c r="AN46" s="130"/>
      <c r="AO46" s="130"/>
      <c r="AP46" s="130"/>
    </row>
    <row r="47" spans="2:82" ht="21" customHeight="1">
      <c r="B47" s="1019" t="s">
        <v>2136</v>
      </c>
      <c r="C47" s="1019"/>
      <c r="D47" s="1019"/>
      <c r="E47" s="1019"/>
      <c r="F47" s="1019"/>
      <c r="G47" s="1019"/>
      <c r="H47" s="1019"/>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1019"/>
      <c r="AE47" s="1019"/>
      <c r="AF47" s="1019"/>
      <c r="AG47" s="1019"/>
      <c r="AH47" s="1019"/>
      <c r="AS47" s="131" t="s">
        <v>2105</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 customHeight="1" thickBot="1">
      <c r="B48" s="1077"/>
      <c r="C48" s="1078"/>
      <c r="D48" s="1078"/>
      <c r="E48" s="1078"/>
      <c r="F48" s="1079"/>
      <c r="G48" s="1015" t="str">
        <f>IF(F15=4,"R6.4～R6.5",IF(F15=5,"R6.5",""))</f>
        <v>R6.4～R6.5</v>
      </c>
      <c r="H48" s="1016"/>
      <c r="I48" s="1016"/>
      <c r="J48" s="1016"/>
      <c r="K48" s="1016"/>
      <c r="L48" s="1016"/>
      <c r="M48" s="1016"/>
      <c r="N48" s="1016"/>
      <c r="O48" s="1016"/>
      <c r="P48" s="1016"/>
      <c r="Q48" s="1016"/>
      <c r="R48" s="1016"/>
      <c r="S48" s="1016"/>
      <c r="T48" s="1016"/>
      <c r="U48" s="1016"/>
      <c r="V48" s="1016"/>
      <c r="W48" s="1016"/>
      <c r="X48" s="1016"/>
      <c r="Y48" s="1016"/>
      <c r="Z48" s="1017"/>
      <c r="AA48" s="1008" t="s">
        <v>12</v>
      </c>
      <c r="AB48" s="1009"/>
      <c r="AC48" s="1011" t="str">
        <f>IF(OR(F15=4,F15=5),"R6.6","R"&amp;D15&amp;"."&amp;F15)&amp;"～R"&amp;K15&amp;"."&amp;M15</f>
        <v>R6.6～R7.3</v>
      </c>
      <c r="AD48" s="1011"/>
      <c r="AE48" s="1011"/>
      <c r="AF48" s="1011"/>
      <c r="AG48" s="1011"/>
      <c r="AH48" s="1011"/>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IFERROR(IF(OR(L9="ベア加算",AP57=1),"ベア加算",IF(AP57=2,"ベア加算なし","")),"")</f>
        <v/>
      </c>
      <c r="BB48" s="985"/>
      <c r="BC48" s="985"/>
      <c r="BD48" s="985"/>
      <c r="BE48" s="1136" t="str">
        <f>AS48&amp;AW48&amp;BA48</f>
        <v>特定加算なし</v>
      </c>
      <c r="BF48" s="1136"/>
      <c r="BG48" s="1136"/>
      <c r="BH48" s="1136"/>
      <c r="BI48" s="1136"/>
      <c r="BJ48" s="1136"/>
      <c r="BK48" s="1136"/>
      <c r="BL48" s="1136"/>
      <c r="BM48" s="1136"/>
      <c r="BN48" s="1136"/>
      <c r="BO48" s="1136"/>
      <c r="BP48" s="1136"/>
      <c r="BQ48" s="132"/>
      <c r="BR48" s="132"/>
      <c r="BS48" s="132"/>
      <c r="BT48" s="132"/>
      <c r="BU48" s="132"/>
      <c r="BV48" s="132"/>
      <c r="BW48" s="132"/>
      <c r="BX48" s="132"/>
      <c r="BY48" s="132"/>
      <c r="BZ48" s="132"/>
      <c r="CD48" s="133"/>
    </row>
    <row r="49" spans="2:86" ht="18" customHeight="1">
      <c r="B49" s="1030" t="s">
        <v>2015</v>
      </c>
      <c r="C49" s="1031"/>
      <c r="D49" s="1031"/>
      <c r="E49" s="1031"/>
      <c r="F49" s="1032"/>
      <c r="G49" s="1012" t="str">
        <f>IFERROR(IF(AND(OR(AH58=1,AH58=2),OR(AH59=1,AH59=2),OR(AH60=1,AH60=2)),"処遇加算Ⅰ",IF(AND(OR(AH58=1,AH58=2),OR(AH59=1,AH59=2),OR(AH60=0,AH60=3)),"処遇加算Ⅱ",IF(OR(OR(AH58=1,AH58=2),OR(AH59=1,AH59=2)),"処遇加算Ⅲ",""))),"")</f>
        <v/>
      </c>
      <c r="H49" s="1013"/>
      <c r="I49" s="1013"/>
      <c r="J49" s="1013"/>
      <c r="K49" s="1014"/>
      <c r="L49" s="1027" t="str">
        <f>IFERROR(IF(G9="","",IF(AND(OR(AH61=1,AH61=2),AH62=1,AH63=1),"特定加算Ⅰ",IF(AND(OR(AH61=1,AH61=2),AH62=2,AH63=1),"特定加算Ⅱ",IF(OR(AH61=3,AH62=2,AH63=2),"特定加算なし","")))),"")</f>
        <v/>
      </c>
      <c r="M49" s="1028"/>
      <c r="N49" s="1028"/>
      <c r="O49" s="1028"/>
      <c r="P49" s="1029"/>
      <c r="Q49" s="1049" t="str">
        <f>IFERROR(IF(OR(L9="ベア加算",AND(L9="ベア加算なし",AH57=1)),"ベア加算",IF(AH57=2,"ベア加算なし","")),"")</f>
        <v/>
      </c>
      <c r="R49" s="1013"/>
      <c r="S49" s="1013"/>
      <c r="T49" s="1013"/>
      <c r="U49" s="1050"/>
      <c r="V49" s="1051" t="s">
        <v>10</v>
      </c>
      <c r="W49" s="1052"/>
      <c r="X49" s="1052"/>
      <c r="Y49" s="1052"/>
      <c r="Z49" s="1052"/>
      <c r="AA49" s="1010"/>
      <c r="AB49" s="1010"/>
      <c r="AC49" s="992" t="str">
        <f>IFERROR(VLOOKUP(BE48,【参考】数式用2!E6:F23,2,FALSE),"")</f>
        <v/>
      </c>
      <c r="AD49" s="993"/>
      <c r="AE49" s="993"/>
      <c r="AF49" s="993"/>
      <c r="AG49" s="993"/>
      <c r="AH49" s="994"/>
      <c r="AS49" s="131" t="s">
        <v>2045</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2049</v>
      </c>
      <c r="BO49" s="132"/>
      <c r="BP49" s="132"/>
      <c r="BQ49" s="132"/>
      <c r="BR49" s="132"/>
      <c r="BS49" s="132"/>
      <c r="BT49" s="132"/>
      <c r="BV49" s="131" t="s">
        <v>2052</v>
      </c>
      <c r="BW49" s="132"/>
      <c r="BX49" s="132"/>
      <c r="BY49" s="132"/>
      <c r="BZ49" s="132"/>
      <c r="CA49" s="132"/>
      <c r="CD49" s="133"/>
    </row>
    <row r="50" spans="2:86" ht="18" customHeight="1" thickBot="1">
      <c r="B50" s="1030" t="s">
        <v>2016</v>
      </c>
      <c r="C50" s="1031"/>
      <c r="D50" s="1031"/>
      <c r="E50" s="1031"/>
      <c r="F50" s="1032"/>
      <c r="G50" s="995" t="str">
        <f>IFERROR(VLOOKUP(Y5,【参考】数式用!$A$5:$J$37,MATCH(G49,【参考】数式用!$B$4:$J$4,0)+1,0),"")</f>
        <v/>
      </c>
      <c r="H50" s="996"/>
      <c r="I50" s="996"/>
      <c r="J50" s="996"/>
      <c r="K50" s="997"/>
      <c r="L50" s="998" t="str">
        <f>IFERROR(VLOOKUP(Y5,【参考】数式用!$A$5:$J$37,MATCH(L49,【参考】数式用!$B$4:$J$4,0)+1,0),"")</f>
        <v/>
      </c>
      <c r="M50" s="999"/>
      <c r="N50" s="999"/>
      <c r="O50" s="999"/>
      <c r="P50" s="1000"/>
      <c r="Q50" s="1001" t="str">
        <f>IFERROR(VLOOKUP(Y5,【参考】数式用!$A$5:$J$37,MATCH(Q49,【参考】数式用!$B$4:$J$4,0)+1,0),"")</f>
        <v/>
      </c>
      <c r="R50" s="996"/>
      <c r="S50" s="996"/>
      <c r="T50" s="996"/>
      <c r="U50" s="1002"/>
      <c r="V50" s="1003">
        <f>SUM(G50,L50,Q50)</f>
        <v>0</v>
      </c>
      <c r="W50" s="1004"/>
      <c r="X50" s="1004"/>
      <c r="Y50" s="1004"/>
      <c r="Z50" s="1004"/>
      <c r="AA50" s="1010"/>
      <c r="AB50" s="1010"/>
      <c r="AC50" s="1005" t="str">
        <f>IFERROR(VLOOKUP(Y5,【参考】数式用!$A$5:$AB$37,MATCH(AC49,【参考】数式用!$B$4:$AB$4,0)+1,FALSE),"")</f>
        <v/>
      </c>
      <c r="AD50" s="1006"/>
      <c r="AE50" s="1006"/>
      <c r="AF50" s="1006"/>
      <c r="AG50" s="1006"/>
      <c r="AH50" s="1007"/>
      <c r="AS50" s="984" t="s">
        <v>2046</v>
      </c>
      <c r="AT50" s="984"/>
      <c r="AU50" s="984"/>
      <c r="AV50" s="984"/>
      <c r="AW50" s="984" t="s">
        <v>2047</v>
      </c>
      <c r="AX50" s="984"/>
      <c r="AY50" s="984"/>
      <c r="AZ50" s="984"/>
      <c r="BA50" s="984" t="s">
        <v>13</v>
      </c>
      <c r="BB50" s="984"/>
      <c r="BC50" s="984"/>
      <c r="BD50" s="984"/>
      <c r="BE50" s="984" t="s">
        <v>2048</v>
      </c>
      <c r="BF50" s="984"/>
      <c r="BG50" s="984"/>
      <c r="BH50" s="984"/>
      <c r="BI50" s="984" t="s">
        <v>2051</v>
      </c>
      <c r="BJ50" s="984"/>
      <c r="BK50" s="984"/>
      <c r="BL50" s="984"/>
      <c r="BM50" s="132"/>
      <c r="BN50" s="984" t="s">
        <v>2050</v>
      </c>
      <c r="BO50" s="984"/>
      <c r="BP50" s="984"/>
      <c r="BQ50" s="984"/>
      <c r="BR50" s="984"/>
      <c r="BS50" s="984"/>
      <c r="BT50" s="132"/>
      <c r="BV50" s="973" t="s">
        <v>2053</v>
      </c>
      <c r="BW50" s="974"/>
      <c r="BX50" s="974"/>
      <c r="BY50" s="974"/>
      <c r="BZ50" s="974"/>
      <c r="CA50" s="975"/>
      <c r="CD50" s="133"/>
    </row>
    <row r="51" spans="2:86" ht="17.25" customHeight="1">
      <c r="B51" s="986" t="s">
        <v>2120</v>
      </c>
      <c r="C51" s="987"/>
      <c r="D51" s="987"/>
      <c r="E51" s="987"/>
      <c r="F51" s="988"/>
      <c r="G51" s="1018" t="str">
        <f>IFERROR(ROUNDDOWN(ROUND(AM5*G50,0),0)*H53,"")</f>
        <v/>
      </c>
      <c r="H51" s="1018"/>
      <c r="I51" s="1018"/>
      <c r="J51" s="1018"/>
      <c r="K51" s="52" t="s">
        <v>2116</v>
      </c>
      <c r="L51" s="1124" t="str">
        <f>IFERROR(ROUNDDOWN(ROUND(AM5*L50,0),0)*H53,"")</f>
        <v/>
      </c>
      <c r="M51" s="1125"/>
      <c r="N51" s="1125"/>
      <c r="O51" s="1125"/>
      <c r="P51" s="52" t="s">
        <v>2116</v>
      </c>
      <c r="Q51" s="1024" t="str">
        <f>IFERROR(ROUNDDOWN(ROUND(AM5*Q50,0),0)*H53,"")</f>
        <v/>
      </c>
      <c r="R51" s="1018"/>
      <c r="S51" s="1018"/>
      <c r="T51" s="1018"/>
      <c r="U51" s="53" t="s">
        <v>2116</v>
      </c>
      <c r="V51" s="1025">
        <f>IFERROR(SUM(G51,L51,Q51),"")</f>
        <v>0</v>
      </c>
      <c r="W51" s="1026"/>
      <c r="X51" s="1026"/>
      <c r="Y51" s="1026"/>
      <c r="Z51" s="54" t="s">
        <v>2116</v>
      </c>
      <c r="AB51" s="55"/>
      <c r="AC51" s="1024" t="str">
        <f>IFERROR(ROUNDDOWN(ROUND(AM5*AC50,0),0)*AD53,"")</f>
        <v/>
      </c>
      <c r="AD51" s="1018"/>
      <c r="AE51" s="1018"/>
      <c r="AF51" s="1018"/>
      <c r="AG51" s="1018"/>
      <c r="AH51" s="53" t="s">
        <v>2116</v>
      </c>
      <c r="AS51" s="983" t="str">
        <f>IFERROR(ROUNDDOWN(ROUND(AM5*(G50-B10),0),0)*H53,"")</f>
        <v/>
      </c>
      <c r="AT51" s="983"/>
      <c r="AU51" s="983"/>
      <c r="AV51" s="983"/>
      <c r="AW51" s="983" t="str">
        <f>IFERROR(ROUNDDOWN(ROUND(AM5*(L50-G10),0),0)*H53,"")</f>
        <v/>
      </c>
      <c r="AX51" s="983"/>
      <c r="AY51" s="983"/>
      <c r="AZ51" s="983"/>
      <c r="BA51" s="983" t="str">
        <f>IFERROR(ROUNDDOWN(ROUND(AM5*(Q50-L10),0),0)*H53,"")</f>
        <v/>
      </c>
      <c r="BB51" s="983"/>
      <c r="BC51" s="983"/>
      <c r="BD51" s="983"/>
      <c r="BE51" s="983" t="str">
        <f>IFERROR(ROUNDDOWN(ROUND(AM5*(AC50-Q10),0),0)*AD53,"")</f>
        <v/>
      </c>
      <c r="BF51" s="983"/>
      <c r="BG51" s="983"/>
      <c r="BH51" s="983"/>
      <c r="BI51" s="983">
        <f>SUM(AS51:BH51)</f>
        <v>0</v>
      </c>
      <c r="BJ51" s="983"/>
      <c r="BK51" s="983"/>
      <c r="BL51" s="983"/>
      <c r="BM51" s="132"/>
      <c r="BN51" s="983" t="str">
        <f>IFERROR(ROUNDDOWN(ROUNDDOWN(ROUND(AM5*(VLOOKUP(Y5,【参考】数式用!$A$5:$AB$37,14,FALSE)),0),0)*AD53*0.5,0),"")</f>
        <v/>
      </c>
      <c r="BO51" s="983"/>
      <c r="BP51" s="983"/>
      <c r="BQ51" s="983"/>
      <c r="BR51" s="983"/>
      <c r="BS51" s="983"/>
      <c r="BT51" s="132"/>
      <c r="BV51" s="976">
        <f>IF(AND(Q49="ベア加算なし",BA48="ベア加算"),ROUNDDOWN(ROUND(AM5*VLOOKUP(Y5,【参考】数式用!$A$5:$AB$37,9,FALSE),0),0)*AD53,0)</f>
        <v>0</v>
      </c>
      <c r="BW51" s="977"/>
      <c r="BX51" s="977"/>
      <c r="BY51" s="977"/>
      <c r="BZ51" s="977"/>
      <c r="CA51" s="978"/>
      <c r="CD51" s="133"/>
    </row>
    <row r="52" spans="2:86" ht="13.5" customHeight="1">
      <c r="B52" s="986"/>
      <c r="C52" s="987"/>
      <c r="D52" s="987"/>
      <c r="E52" s="987"/>
      <c r="F52" s="988"/>
      <c r="G52" s="1022" t="str">
        <f>IFERROR("("&amp;TEXT(G51/H53,"#,##0円")&amp;"/月)","")</f>
        <v/>
      </c>
      <c r="H52" s="1023"/>
      <c r="I52" s="1023"/>
      <c r="J52" s="1023"/>
      <c r="K52" s="1023"/>
      <c r="L52" s="1020" t="str">
        <f>IFERROR("("&amp;TEXT(L51/H53,"#,##0円")&amp;"/月)","")</f>
        <v/>
      </c>
      <c r="M52" s="1021"/>
      <c r="N52" s="1021"/>
      <c r="O52" s="1021"/>
      <c r="P52" s="1022"/>
      <c r="Q52" s="1023" t="str">
        <f>IFERROR("("&amp;TEXT(Q51/H53,"#,##0円")&amp;"/月)","")</f>
        <v/>
      </c>
      <c r="R52" s="1023"/>
      <c r="S52" s="1023"/>
      <c r="T52" s="1023"/>
      <c r="U52" s="1023"/>
      <c r="V52" s="1023" t="str">
        <f>IFERROR("("&amp;TEXT(V51/H53,"#,##0円")&amp;"/月)","")</f>
        <v>(0円/月)</v>
      </c>
      <c r="W52" s="1023"/>
      <c r="X52" s="1023"/>
      <c r="Y52" s="1023"/>
      <c r="Z52" s="1023"/>
      <c r="AB52" s="55"/>
      <c r="AC52" s="1020" t="str">
        <f>IFERROR("("&amp;TEXT(AC51/AD53,"#,##0円")&amp;"/月)","")</f>
        <v/>
      </c>
      <c r="AD52" s="1021"/>
      <c r="AE52" s="1021"/>
      <c r="AF52" s="1021"/>
      <c r="AG52" s="1021"/>
      <c r="AH52" s="1022"/>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177</v>
      </c>
      <c r="H53" s="138">
        <f>IF(F15=4,2,IF(F15=5,1,""))</f>
        <v>2</v>
      </c>
      <c r="I53" s="138" t="s">
        <v>2117</v>
      </c>
      <c r="J53" s="138"/>
      <c r="K53" s="138"/>
      <c r="L53" s="138"/>
      <c r="M53" s="138"/>
      <c r="N53" s="138"/>
      <c r="O53" s="138"/>
      <c r="P53" s="138"/>
      <c r="Q53" s="138"/>
      <c r="R53" s="138"/>
      <c r="S53" s="138"/>
      <c r="T53" s="138"/>
      <c r="U53" s="138"/>
      <c r="V53" s="138"/>
      <c r="W53" s="138"/>
      <c r="X53" s="138"/>
      <c r="Y53" s="138"/>
      <c r="Z53" s="138"/>
      <c r="AA53" s="138"/>
      <c r="AB53" s="138"/>
      <c r="AC53" s="137" t="s">
        <v>177</v>
      </c>
      <c r="AD53" s="138">
        <f>IF(F15=4,P15-2,IF(F15=5,P15-1,P15))</f>
        <v>10</v>
      </c>
      <c r="AE53" s="138" t="s">
        <v>2117</v>
      </c>
      <c r="AF53" s="138"/>
      <c r="AG53" s="138"/>
      <c r="AH53" s="138"/>
    </row>
    <row r="54" spans="2:86" ht="6" customHeight="1">
      <c r="BX54" s="139"/>
    </row>
    <row r="55" spans="2:86" ht="18" customHeight="1"/>
    <row r="56" spans="2:86" ht="23.25" customHeight="1">
      <c r="U56" s="1136" t="s">
        <v>215</v>
      </c>
      <c r="V56" s="1136"/>
      <c r="W56" s="1136"/>
      <c r="X56" s="1136"/>
      <c r="Y56" s="1136"/>
      <c r="Z56" s="1136"/>
      <c r="AA56" s="136"/>
      <c r="AB56" s="140"/>
      <c r="AC56" s="1136" t="str">
        <f>IF(F15=4,"R6.4～R6.5",IF(F15=5,"R6.5",""))</f>
        <v>R6.4～R6.5</v>
      </c>
      <c r="AD56" s="1136"/>
      <c r="AE56" s="1136"/>
      <c r="AF56" s="1136"/>
      <c r="AG56" s="1136"/>
      <c r="AH56" s="1136"/>
      <c r="AI56" s="141"/>
      <c r="AJ56" s="140"/>
      <c r="AK56" s="1136" t="str">
        <f>IF(OR(F15=4,F15=5),"R6.6","R"&amp;D15&amp;"."&amp;F15)&amp;"～R"&amp;K15&amp;"."&amp;M15</f>
        <v>R6.6～R7.3</v>
      </c>
      <c r="AL56" s="1136"/>
      <c r="AM56" s="1136"/>
      <c r="AN56" s="1136"/>
      <c r="AO56" s="1136"/>
      <c r="AP56" s="1136"/>
      <c r="AQ56" s="136"/>
      <c r="AR56" s="136"/>
      <c r="AS56" s="1142" t="s">
        <v>2202</v>
      </c>
      <c r="AT56" s="1142"/>
      <c r="AU56" s="1142"/>
      <c r="AV56" s="1142"/>
      <c r="AW56" s="1142" t="s">
        <v>2201</v>
      </c>
      <c r="AX56" s="1142"/>
      <c r="AY56" s="1142"/>
      <c r="AZ56" s="1142"/>
    </row>
    <row r="57" spans="2:86" ht="15.9" customHeight="1">
      <c r="U57" s="984" t="s">
        <v>2054</v>
      </c>
      <c r="V57" s="984"/>
      <c r="W57" s="984"/>
      <c r="X57" s="984"/>
      <c r="Y57" s="984"/>
      <c r="Z57" s="143" t="str">
        <f>IF(AND(B9&lt;&gt;"処遇加算なし",F15=4),IF(V21="✓",1,IF(V22="✓",2,"")),"")</f>
        <v/>
      </c>
      <c r="AA57" s="136"/>
      <c r="AB57" s="140"/>
      <c r="AC57" s="984" t="s">
        <v>2054</v>
      </c>
      <c r="AD57" s="984"/>
      <c r="AE57" s="984"/>
      <c r="AF57" s="984"/>
      <c r="AG57" s="984"/>
      <c r="AH57" s="414">
        <f>IF(AND(F15&lt;&gt;4,F15&lt;&gt;5),0,IF(AT8="○",1,0))</f>
        <v>0</v>
      </c>
      <c r="AI57" s="140"/>
      <c r="AJ57" s="140"/>
      <c r="AK57" s="984" t="s">
        <v>2054</v>
      </c>
      <c r="AL57" s="984"/>
      <c r="AM57" s="984"/>
      <c r="AN57" s="984"/>
      <c r="AO57" s="984"/>
      <c r="AP57" s="414">
        <f>IF(AT8="○",1,0)</f>
        <v>0</v>
      </c>
      <c r="AQ57" s="136"/>
      <c r="AR57" s="136"/>
      <c r="AS57" s="1150"/>
      <c r="AT57" s="1150"/>
      <c r="AU57" s="1150"/>
      <c r="AV57" s="1150"/>
      <c r="AW57" s="1143"/>
      <c r="AX57" s="1143"/>
      <c r="AY57" s="1143"/>
      <c r="AZ57" s="1143"/>
      <c r="BP57" s="142"/>
      <c r="BR57" s="142"/>
      <c r="BS57" s="142"/>
      <c r="BT57" s="142"/>
      <c r="BU57" s="142"/>
      <c r="BV57" s="142"/>
      <c r="BW57" s="142"/>
      <c r="BX57" s="142"/>
      <c r="BY57" s="142"/>
      <c r="BZ57" s="142"/>
      <c r="CA57" s="142"/>
      <c r="CB57" s="142"/>
      <c r="CC57" s="142"/>
      <c r="CD57" s="142"/>
      <c r="CE57" s="142"/>
      <c r="CF57" s="142"/>
      <c r="CH57" s="144"/>
    </row>
    <row r="58" spans="2:86" ht="15.9" customHeight="1">
      <c r="U58" s="1118" t="s">
        <v>2055</v>
      </c>
      <c r="V58" s="1118"/>
      <c r="W58" s="1118"/>
      <c r="X58" s="1118"/>
      <c r="Y58" s="1118"/>
      <c r="Z58" s="143" t="str">
        <f>IF(AND(B9&lt;&gt;"処遇加算なし",F15=4),IF(V24="✓",1,IF(V25="✓",2,IF(V26="✓",3,""))),"")</f>
        <v/>
      </c>
      <c r="AA58" s="136"/>
      <c r="AB58" s="140"/>
      <c r="AC58" s="1118" t="s">
        <v>2055</v>
      </c>
      <c r="AD58" s="1118"/>
      <c r="AE58" s="1118"/>
      <c r="AF58" s="1118"/>
      <c r="AG58" s="1118"/>
      <c r="AH58" s="414">
        <f>IF(AND(F15&lt;&gt;4,F15&lt;&gt;5),0,IF(AU8="○",1,3))</f>
        <v>3</v>
      </c>
      <c r="AI58" s="140"/>
      <c r="AJ58" s="140"/>
      <c r="AK58" s="1118" t="s">
        <v>2055</v>
      </c>
      <c r="AL58" s="1118"/>
      <c r="AM58" s="1118"/>
      <c r="AN58" s="1118"/>
      <c r="AO58" s="1118"/>
      <c r="AP58" s="414">
        <f>IF(AU8="○",1,3)</f>
        <v>3</v>
      </c>
      <c r="AQ58" s="136"/>
      <c r="AR58" s="136"/>
      <c r="AS58" s="984" t="str">
        <f>IF(OR(AND(Z58=1,AH58=3),AND(Z58=1,AP58=3),AND(Z58=2,AH58=3,AH59=3),AND(Z58=2,AP58=3,AP59=3)),"○","")</f>
        <v/>
      </c>
      <c r="AT58" s="984"/>
      <c r="AU58" s="984"/>
      <c r="AV58" s="984"/>
      <c r="AW58" s="984" t="str">
        <f>IF(OR(AND(Z58=1,AH58=2),AND(Z58=1,AP58=2),AND(Z58=2,AH58=2,AH59=2),AND(Z58=2,AP58=2,AP59=2)),"○","")</f>
        <v/>
      </c>
      <c r="AX58" s="984"/>
      <c r="AY58" s="984"/>
      <c r="AZ58" s="984"/>
      <c r="BP58" s="142"/>
      <c r="BR58" s="142"/>
      <c r="BS58" s="142"/>
      <c r="BT58" s="142"/>
      <c r="BU58" s="142"/>
      <c r="BV58" s="142"/>
      <c r="BW58" s="142"/>
      <c r="BX58" s="142"/>
      <c r="BY58" s="142"/>
      <c r="BZ58" s="142"/>
      <c r="CA58" s="142"/>
      <c r="CB58" s="142"/>
      <c r="CC58" s="142"/>
      <c r="CD58" s="142"/>
      <c r="CE58" s="142"/>
      <c r="CF58" s="142"/>
      <c r="CH58" s="144"/>
    </row>
    <row r="59" spans="2:86" ht="15.9" customHeight="1">
      <c r="U59" s="1118" t="s">
        <v>2056</v>
      </c>
      <c r="V59" s="1118"/>
      <c r="W59" s="1118"/>
      <c r="X59" s="1118"/>
      <c r="Y59" s="1118"/>
      <c r="Z59" s="143" t="str">
        <f>IF(AND(B9&lt;&gt;"処遇加算なし",F15=4),IF(V28="✓",1,IF(V29="✓",2,IF(V30="✓",3,""))),"")</f>
        <v/>
      </c>
      <c r="AA59" s="136"/>
      <c r="AB59" s="140"/>
      <c r="AC59" s="1118" t="s">
        <v>2056</v>
      </c>
      <c r="AD59" s="1118"/>
      <c r="AE59" s="1118"/>
      <c r="AF59" s="1118"/>
      <c r="AG59" s="1118"/>
      <c r="AH59" s="414">
        <f>IF(AND(F15&lt;&gt;4,F15&lt;&gt;5),0,IF(AV8="○",1,3))</f>
        <v>3</v>
      </c>
      <c r="AI59" s="140"/>
      <c r="AJ59" s="140"/>
      <c r="AK59" s="1118" t="s">
        <v>2056</v>
      </c>
      <c r="AL59" s="1118"/>
      <c r="AM59" s="1118"/>
      <c r="AN59" s="1118"/>
      <c r="AO59" s="1118"/>
      <c r="AP59" s="414">
        <f>IF(AV8="○",1,3)</f>
        <v>3</v>
      </c>
      <c r="AQ59" s="136"/>
      <c r="AR59" s="136"/>
      <c r="AS59" s="984" t="str">
        <f>IF(OR(AND(Z59=1,AH59=3),AND(Z59=1,AP59=3),AND(Z59=2,AH58=3,AH59=3),AND(Z59=2,AP58=3,AP59=3)),"○","")</f>
        <v/>
      </c>
      <c r="AT59" s="984"/>
      <c r="AU59" s="984"/>
      <c r="AV59" s="984"/>
      <c r="AW59" s="984" t="str">
        <f>IF(OR(AND(Z59=1,AH58=2),AND(Z59=1,AP58=2),AND(Z59=2,AH58=2,AH59=2),AND(Z59=2,AP58=2,AP59=2)),"○","")</f>
        <v/>
      </c>
      <c r="AX59" s="984"/>
      <c r="AY59" s="984"/>
      <c r="AZ59" s="984"/>
      <c r="BP59" s="142"/>
      <c r="BR59" s="142"/>
      <c r="BS59" s="142"/>
      <c r="BT59" s="142"/>
      <c r="BU59" s="142"/>
      <c r="BV59" s="142"/>
      <c r="BW59" s="142"/>
      <c r="BX59" s="142"/>
      <c r="BY59" s="142"/>
      <c r="BZ59" s="142"/>
      <c r="CA59" s="142"/>
      <c r="CB59" s="142"/>
      <c r="CC59" s="142"/>
      <c r="CD59" s="142"/>
      <c r="CE59" s="142"/>
      <c r="CF59" s="142"/>
      <c r="CH59" s="144"/>
    </row>
    <row r="60" spans="2:86" ht="15.9" customHeight="1">
      <c r="U60" s="1118" t="s">
        <v>2057</v>
      </c>
      <c r="V60" s="1118"/>
      <c r="W60" s="1118"/>
      <c r="X60" s="1118"/>
      <c r="Y60" s="1118"/>
      <c r="Z60" s="143" t="str">
        <f>IF(AND(B9&lt;&gt;"処遇加算なし",F15=4),IF(V32="✓",1,IF(V33="✓",2,"")),"")</f>
        <v/>
      </c>
      <c r="AA60" s="136"/>
      <c r="AB60" s="140"/>
      <c r="AC60" s="1118" t="s">
        <v>2057</v>
      </c>
      <c r="AD60" s="1118"/>
      <c r="AE60" s="1118"/>
      <c r="AF60" s="1118"/>
      <c r="AG60" s="1118"/>
      <c r="AH60" s="414">
        <f>IF(AND(F15&lt;&gt;4,F15&lt;&gt;5),0,IF(AW8="○",1,3))</f>
        <v>3</v>
      </c>
      <c r="AI60" s="140"/>
      <c r="AJ60" s="140"/>
      <c r="AK60" s="1118" t="s">
        <v>2057</v>
      </c>
      <c r="AL60" s="1118"/>
      <c r="AM60" s="1118"/>
      <c r="AN60" s="1118"/>
      <c r="AO60" s="1118"/>
      <c r="AP60" s="414">
        <f>IF(AW8="○",1,3)</f>
        <v>3</v>
      </c>
      <c r="AQ60" s="136"/>
      <c r="AR60" s="136"/>
      <c r="AS60" s="1144" t="str">
        <f>IF(OR(AND(Z60=1,AH60=3),AND(Z60=1,AP60=3)),"○","")</f>
        <v/>
      </c>
      <c r="AT60" s="1144"/>
      <c r="AU60" s="1144"/>
      <c r="AV60" s="1144"/>
      <c r="AW60" s="1144" t="str">
        <f>IF(OR(AND(Z60=1,AH60=2),AND(Z60=1,AP60=2)),"○","")</f>
        <v/>
      </c>
      <c r="AX60" s="1144"/>
      <c r="AY60" s="1144"/>
      <c r="AZ60" s="1144"/>
      <c r="BP60" s="142"/>
      <c r="BR60" s="142"/>
      <c r="BS60" s="142"/>
      <c r="BT60" s="142"/>
      <c r="BU60" s="142"/>
      <c r="BV60" s="142"/>
      <c r="BW60" s="142"/>
      <c r="BX60" s="142"/>
      <c r="BY60" s="142"/>
      <c r="BZ60" s="142"/>
      <c r="CA60" s="142"/>
      <c r="CB60" s="142"/>
      <c r="CC60" s="142"/>
      <c r="CD60" s="142"/>
      <c r="CE60" s="142"/>
      <c r="CF60" s="142"/>
      <c r="CH60" s="144"/>
    </row>
    <row r="61" spans="2:86" ht="15.9" customHeight="1">
      <c r="U61" s="1118" t="s">
        <v>2058</v>
      </c>
      <c r="V61" s="1118"/>
      <c r="W61" s="1118"/>
      <c r="X61" s="1118"/>
      <c r="Y61" s="1118"/>
      <c r="Z61" s="143" t="str">
        <f>IF(AND(B9&lt;&gt;"処遇加算なし",F15=4),IF(V36="✓",1,IF(V37="✓",2,"")),"")</f>
        <v/>
      </c>
      <c r="AA61" s="136"/>
      <c r="AB61" s="140"/>
      <c r="AC61" s="1118" t="s">
        <v>2058</v>
      </c>
      <c r="AD61" s="1118"/>
      <c r="AE61" s="1118"/>
      <c r="AF61" s="1118"/>
      <c r="AG61" s="1118"/>
      <c r="AH61" s="414">
        <f>IF(AND(F15&lt;&gt;4,F15&lt;&gt;5),0,IF(AX8="○",1,2))</f>
        <v>2</v>
      </c>
      <c r="AI61" s="140"/>
      <c r="AJ61" s="140"/>
      <c r="AK61" s="1118" t="s">
        <v>2058</v>
      </c>
      <c r="AL61" s="1118"/>
      <c r="AM61" s="1118"/>
      <c r="AN61" s="1118"/>
      <c r="AO61" s="1118"/>
      <c r="AP61" s="414">
        <f>IF(AX8="○",1,2)</f>
        <v>2</v>
      </c>
      <c r="AQ61" s="136"/>
      <c r="AR61" s="136"/>
      <c r="AS61" s="984" t="str">
        <f>IF(OR(AND(Z61=1,AH61=2),AND(Z61=1,AP61=2)),"○","")</f>
        <v/>
      </c>
      <c r="AT61" s="984"/>
      <c r="AU61" s="984"/>
      <c r="AV61" s="984"/>
      <c r="AW61" s="1145" t="str">
        <f>IF(OR((AD61-AL61)&lt;0,(AD61-AT61)&lt;0),"!","")</f>
        <v/>
      </c>
      <c r="AX61" s="1145"/>
      <c r="AY61" s="1145"/>
      <c r="AZ61" s="1145"/>
      <c r="BP61" s="142"/>
      <c r="BR61" s="142"/>
      <c r="BS61" s="142"/>
      <c r="BT61" s="142"/>
      <c r="BU61" s="142"/>
      <c r="BV61" s="142"/>
      <c r="BW61" s="142"/>
      <c r="BX61" s="142"/>
      <c r="BY61" s="142"/>
      <c r="BZ61" s="142"/>
      <c r="CA61" s="142"/>
      <c r="CB61" s="142"/>
      <c r="CC61" s="142"/>
      <c r="CD61" s="142"/>
      <c r="CE61" s="142"/>
      <c r="CF61" s="142"/>
      <c r="CH61" s="144"/>
    </row>
    <row r="62" spans="2:86" ht="15.9" customHeight="1">
      <c r="U62" s="1118" t="s">
        <v>2059</v>
      </c>
      <c r="V62" s="1118"/>
      <c r="W62" s="1118"/>
      <c r="X62" s="1118"/>
      <c r="Y62" s="1118"/>
      <c r="Z62" s="143" t="str">
        <f>IF(AND(B9&lt;&gt;"処遇加算なし",F15=4),IF(V40="✓",1,IF(V41="✓",2,"")),"")</f>
        <v/>
      </c>
      <c r="AA62" s="136"/>
      <c r="AB62" s="140"/>
      <c r="AC62" s="1118" t="s">
        <v>2059</v>
      </c>
      <c r="AD62" s="1118"/>
      <c r="AE62" s="1118"/>
      <c r="AF62" s="1118"/>
      <c r="AG62" s="1118"/>
      <c r="AH62" s="414">
        <f>IF(AND(F15&lt;&gt;4,F15&lt;&gt;5),0,IF(AY8="○",1,2))</f>
        <v>2</v>
      </c>
      <c r="AI62" s="140"/>
      <c r="AJ62" s="140"/>
      <c r="AK62" s="1118" t="s">
        <v>2059</v>
      </c>
      <c r="AL62" s="1118"/>
      <c r="AM62" s="1118"/>
      <c r="AN62" s="1118"/>
      <c r="AO62" s="1118"/>
      <c r="AP62" s="414">
        <f>IF(AY8="○",1,2)</f>
        <v>2</v>
      </c>
      <c r="AQ62" s="136"/>
      <c r="AR62" s="136"/>
      <c r="AS62" s="984" t="str">
        <f>IF(OR(AND(Z62=1,AH62=2),AND(Z62=1,AP62=2)),"○","")</f>
        <v/>
      </c>
      <c r="AT62" s="984"/>
      <c r="AU62" s="984"/>
      <c r="AV62" s="984"/>
      <c r="AW62" s="1145" t="str">
        <f>IF(OR((AD62-AL62)&lt;0,(AD62-AT62)&lt;0),"!","")</f>
        <v/>
      </c>
      <c r="AX62" s="1145"/>
      <c r="AY62" s="1145"/>
      <c r="AZ62" s="1145"/>
      <c r="BP62" s="142"/>
      <c r="BR62" s="142"/>
      <c r="BS62" s="142"/>
      <c r="BT62" s="142"/>
      <c r="BU62" s="142"/>
      <c r="BV62" s="142"/>
      <c r="BW62" s="142"/>
      <c r="BX62" s="142"/>
      <c r="BY62" s="142"/>
      <c r="BZ62" s="142"/>
      <c r="CA62" s="142"/>
      <c r="CB62" s="142"/>
      <c r="CC62" s="142"/>
      <c r="CD62" s="142"/>
      <c r="CE62" s="142"/>
      <c r="CF62" s="142"/>
      <c r="CH62" s="144"/>
    </row>
    <row r="63" spans="2:86" ht="15.9" customHeight="1">
      <c r="U63" s="984" t="s">
        <v>2060</v>
      </c>
      <c r="V63" s="984"/>
      <c r="W63" s="984"/>
      <c r="X63" s="984"/>
      <c r="Y63" s="984"/>
      <c r="Z63" s="143" t="str">
        <f>IF(AND(B9&lt;&gt;"処遇加算なし",F15=4),IF(V44="✓",1,IF(V45="✓",2,"")),"")</f>
        <v/>
      </c>
      <c r="AA63" s="136"/>
      <c r="AB63" s="140"/>
      <c r="AC63" s="984" t="s">
        <v>2060</v>
      </c>
      <c r="AD63" s="984"/>
      <c r="AE63" s="984"/>
      <c r="AF63" s="984"/>
      <c r="AG63" s="984"/>
      <c r="AH63" s="414">
        <f>IF(AND(F15&lt;&gt;4,F15&lt;&gt;5),0,IF(AZ8="○",1,2))</f>
        <v>2</v>
      </c>
      <c r="AI63" s="140"/>
      <c r="AJ63" s="140"/>
      <c r="AK63" s="984" t="s">
        <v>2060</v>
      </c>
      <c r="AL63" s="984"/>
      <c r="AM63" s="984"/>
      <c r="AN63" s="984"/>
      <c r="AO63" s="984"/>
      <c r="AP63" s="414">
        <f>IF(AZ8="○",1,2)</f>
        <v>2</v>
      </c>
      <c r="AQ63" s="136"/>
      <c r="AR63" s="136"/>
      <c r="AS63" s="984" t="str">
        <f>IF(OR(AND(Z63=1,AH63=2),AND(Z63=1,AP63=2)),"○","")</f>
        <v/>
      </c>
      <c r="AT63" s="984"/>
      <c r="AU63" s="984"/>
      <c r="AV63" s="984"/>
      <c r="AW63" s="1145" t="str">
        <f>IF(OR((AD63-AL63)&lt;0,(AD63-AT63)&lt;0),"!","")</f>
        <v/>
      </c>
      <c r="AX63" s="1145"/>
      <c r="AY63" s="1145"/>
      <c r="AZ63" s="1145"/>
      <c r="BP63" s="142"/>
      <c r="BR63" s="142"/>
      <c r="BS63" s="142"/>
      <c r="BT63" s="142"/>
      <c r="BU63" s="142"/>
      <c r="BV63" s="142"/>
      <c r="BW63" s="142"/>
      <c r="BX63" s="142"/>
      <c r="BY63" s="142"/>
      <c r="BZ63" s="142"/>
      <c r="CA63" s="142"/>
      <c r="CB63" s="142"/>
      <c r="CC63" s="142"/>
      <c r="CD63" s="142"/>
      <c r="CE63" s="142"/>
      <c r="CF63" s="142"/>
      <c r="CH63" s="144"/>
    </row>
    <row r="64" spans="2:86" ht="15.9" customHeight="1">
      <c r="BP64" s="93"/>
      <c r="BQ64" s="93"/>
      <c r="BR64" s="93"/>
      <c r="BS64" s="93"/>
      <c r="BT64" s="93"/>
      <c r="BU64" s="93"/>
      <c r="BV64" s="93"/>
      <c r="BW64" s="93"/>
      <c r="BX64" s="93"/>
      <c r="BY64" s="93"/>
      <c r="BZ64" s="93"/>
      <c r="CA64" s="93"/>
      <c r="CB64" s="93"/>
      <c r="CC64" s="93"/>
      <c r="CD64" s="93"/>
      <c r="CE64" s="93"/>
      <c r="CF64" s="93"/>
    </row>
    <row r="65" spans="20:71" ht="15.9" customHeight="1">
      <c r="BS65" s="93"/>
    </row>
    <row r="66" spans="20:71" ht="15.9" customHeight="1"/>
    <row r="67" spans="20:71" ht="15.9" customHeight="1">
      <c r="T67" s="68">
        <f>SUM(事業所個票７!BU51)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B8:S11 V7:Z16 AA8:AP9 AA11:AP12 AA14:AP16 V20:Z45">
    <cfRule type="expression" dxfId="115" priority="14">
      <formula>$F$15&lt;&gt;4</formula>
    </cfRule>
  </conditionalFormatting>
  <conditionalFormatting sqref="B12:S12">
    <cfRule type="expression" dxfId="114" priority="21">
      <formula>OR($B$9="",$G$9="",$L$9="")</formula>
    </cfRule>
  </conditionalFormatting>
  <conditionalFormatting sqref="B21:U22">
    <cfRule type="expression" dxfId="113" priority="26">
      <formula>$L$9="ベア加算"</formula>
    </cfRule>
  </conditionalFormatting>
  <conditionalFormatting sqref="G9:S9">
    <cfRule type="expression" dxfId="112" priority="12">
      <formula>$B$9="処遇加算なし"</formula>
    </cfRule>
  </conditionalFormatting>
  <conditionalFormatting sqref="G10:S11">
    <cfRule type="expression" dxfId="111" priority="11">
      <formula>$B$9="処遇加算なし"</formula>
    </cfRule>
  </conditionalFormatting>
  <conditionalFormatting sqref="P5">
    <cfRule type="expression" dxfId="110" priority="16">
      <formula>OR($Y$5="訪問型サービス（総合事業）",$Y$5="通所型サービス（総合事業）")</formula>
    </cfRule>
  </conditionalFormatting>
  <conditionalFormatting sqref="P15">
    <cfRule type="expression" dxfId="109" priority="15">
      <formula>OR($P$15&lt;1,$P$15&gt;12)</formula>
    </cfRule>
  </conditionalFormatting>
  <conditionalFormatting sqref="V7:Z16 AA8:AP9 AA11:AP12 AA14:AP16 V20:Z45">
    <cfRule type="expression" dxfId="108" priority="13">
      <formula>$B$9="処遇加算なし"</formula>
    </cfRule>
  </conditionalFormatting>
  <conditionalFormatting sqref="V10:AP12">
    <cfRule type="expression" dxfId="107" priority="20">
      <formula>$V$11=""</formula>
    </cfRule>
  </conditionalFormatting>
  <conditionalFormatting sqref="V13:AP16">
    <cfRule type="expression" dxfId="106" priority="19">
      <formula>$V$14=""</formula>
    </cfRule>
  </conditionalFormatting>
  <conditionalFormatting sqref="V21:AP22">
    <cfRule type="expression" dxfId="105" priority="25">
      <formula>$L$9="ベア加算"</formula>
    </cfRule>
  </conditionalFormatting>
  <conditionalFormatting sqref="AA21:AB45 AA48:AB50">
    <cfRule type="expression" dxfId="104" priority="29">
      <formula>AND($F$15&lt;&gt;4,$F$15&lt;&gt;5)</formula>
    </cfRule>
  </conditionalFormatting>
  <conditionalFormatting sqref="AC20:AH45">
    <cfRule type="expression" dxfId="103" priority="2">
      <formula>AND($F$15&lt;&gt;4,$F$15&lt;&gt;5)</formula>
    </cfRule>
  </conditionalFormatting>
  <conditionalFormatting sqref="AD24:AH24">
    <cfRule type="expression" dxfId="102" priority="10">
      <formula>AND($F$15&lt;&gt;4,$F$15&lt;&gt;5)</formula>
    </cfRule>
  </conditionalFormatting>
  <conditionalFormatting sqref="AD28:AH28">
    <cfRule type="expression" dxfId="101" priority="9">
      <formula>AND($F$15&lt;&gt;4,$F$15&lt;&gt;5)</formula>
    </cfRule>
  </conditionalFormatting>
  <conditionalFormatting sqref="AD32:AH32">
    <cfRule type="expression" dxfId="100" priority="8">
      <formula>AND($F$15&lt;&gt;4,$F$15&lt;&gt;5)</formula>
    </cfRule>
  </conditionalFormatting>
  <conditionalFormatting sqref="AD41:AH41">
    <cfRule type="expression" dxfId="99" priority="3">
      <formula>$AH$62=2</formula>
    </cfRule>
  </conditionalFormatting>
  <conditionalFormatting sqref="AG37:AH37">
    <cfRule type="expression" dxfId="9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97" priority="4">
      <formula>$AP$62=2</formula>
    </cfRule>
  </conditionalFormatting>
  <conditionalFormatting sqref="AO37:AP37">
    <cfRule type="expression" dxfId="9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95" priority="27">
      <formula>OR($AS$20="－",$AS$20="")</formula>
    </cfRule>
  </conditionalFormatting>
  <conditionalFormatting sqref="AS24:BH26">
    <cfRule type="expression" dxfId="94" priority="7">
      <formula>OR($AS$24="－",$AS$24="")</formula>
    </cfRule>
  </conditionalFormatting>
  <conditionalFormatting sqref="AS28:BH30">
    <cfRule type="expression" dxfId="93" priority="6">
      <formula>OR($AS$28="－",$AS$28="")</formula>
    </cfRule>
  </conditionalFormatting>
  <conditionalFormatting sqref="AS32:BH34">
    <cfRule type="expression" dxfId="92" priority="5">
      <formula>OR($AS$32="－",$AS$32="")</formula>
    </cfRule>
  </conditionalFormatting>
  <conditionalFormatting sqref="AS36:BH38">
    <cfRule type="expression" dxfId="91" priority="24">
      <formula>OR($AS$36="－",$AS$36="")</formula>
    </cfRule>
  </conditionalFormatting>
  <conditionalFormatting sqref="AS40:BH42">
    <cfRule type="expression" dxfId="90" priority="23">
      <formula>OR($AS$40="－",$AS$40="")</formula>
    </cfRule>
  </conditionalFormatting>
  <conditionalFormatting sqref="AS44:BH45">
    <cfRule type="expression" dxfId="89" priority="22">
      <formula>OR($AS$44="－",$AS$44="")</formula>
    </cfRule>
  </conditionalFormatting>
  <conditionalFormatting sqref="AT11:AZ12">
    <cfRule type="expression" dxfId="88" priority="17">
      <formula>$V$11=""</formula>
    </cfRule>
  </conditionalFormatting>
  <conditionalFormatting sqref="AT14:AZ16">
    <cfRule type="expression" dxfId="87" priority="18">
      <formula>$V$14=""</formula>
    </cfRule>
  </conditionalFormatting>
  <dataValidations count="8">
    <dataValidation type="whole" operator="greaterThanOrEqual" allowBlank="1" showInputMessage="1" showErrorMessage="1" prompt="要件を満たす職員数を記入してください。" sqref="AG37:AH37 AO37:AP37" xr:uid="{FA61B9FF-2BA4-450D-8469-4A0FE19E028A}">
      <formula1>0</formula1>
    </dataValidation>
    <dataValidation type="list" allowBlank="1" showInputMessage="1" showErrorMessage="1" sqref="AL41:AP41" xr:uid="{66551305-39A2-4A60-A345-290DF0FADF03}">
      <formula1>INDIRECT(BF1)</formula1>
    </dataValidation>
    <dataValidation type="list" allowBlank="1" showInputMessage="1" showErrorMessage="1" sqref="AD41:AH41" xr:uid="{99B17BB2-D13D-4FC6-872C-88F546521129}">
      <formula1>INDIRECT(BF1)</formula1>
    </dataValidation>
    <dataValidation type="textLength" operator="equal" allowBlank="1" showInputMessage="1" showErrorMessage="1" error="10桁の介護保険事業所番号を入力してください。_x000a_（桁数が異なるとエラーになります）" sqref="B5:F5" xr:uid="{3940CC26-B32D-4E0E-B333-CCB862C0DF1C}">
      <formula1>10</formula1>
    </dataValidation>
    <dataValidation type="list" allowBlank="1" showInputMessage="1" showErrorMessage="1" sqref="K15:K16 D15:D16" xr:uid="{21B83D78-BEB1-4C51-B885-88E61668557B}">
      <formula1>"6,7"</formula1>
    </dataValidation>
    <dataValidation type="list" allowBlank="1" showInputMessage="1" showErrorMessage="1" sqref="M15:M16" xr:uid="{64535218-9D77-495B-8018-CF771251EC25}">
      <formula1>"1,2,3,6,7,8,9,10,11,12"</formula1>
    </dataValidation>
    <dataValidation type="list" allowBlank="1" showInputMessage="1" showErrorMessage="1" sqref="M5:O5" xr:uid="{D9DF06E6-E274-4D49-B092-27108B4F0DFA}">
      <formula1>INDIRECT(J5)</formula1>
    </dataValidation>
    <dataValidation type="list" allowBlank="1" showInputMessage="1" showErrorMessage="1" sqref="Y5:AD5" xr:uid="{EFF078EE-4E89-4BD8-A52A-A05E9C9D5F8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27</xdr:col>
                    <xdr:colOff>144780</xdr:colOff>
                    <xdr:row>20</xdr:row>
                    <xdr:rowOff>15240</xdr:rowOff>
                  </from>
                  <to>
                    <xdr:col>29</xdr:col>
                    <xdr:colOff>129540</xdr:colOff>
                    <xdr:row>21</xdr:row>
                    <xdr:rowOff>15240</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27</xdr:col>
                    <xdr:colOff>144780</xdr:colOff>
                    <xdr:row>21</xdr:row>
                    <xdr:rowOff>15240</xdr:rowOff>
                  </from>
                  <to>
                    <xdr:col>29</xdr:col>
                    <xdr:colOff>129540</xdr:colOff>
                    <xdr:row>22</xdr:row>
                    <xdr:rowOff>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27</xdr:col>
                    <xdr:colOff>129540</xdr:colOff>
                    <xdr:row>23</xdr:row>
                    <xdr:rowOff>15240</xdr:rowOff>
                  </from>
                  <to>
                    <xdr:col>29</xdr:col>
                    <xdr:colOff>114300</xdr:colOff>
                    <xdr:row>24</xdr:row>
                    <xdr:rowOff>0</xdr:rowOff>
                  </to>
                </anchor>
              </controlPr>
            </control>
          </mc:Choice>
        </mc:AlternateContent>
        <mc:AlternateContent xmlns:mc="http://schemas.openxmlformats.org/markup-compatibility/2006">
          <mc:Choice Requires="x14">
            <control shapeId="56324" r:id="rId7" name="Option Button 4">
              <controlPr defaultSize="0" autoFill="0" autoLine="0" autoPict="0">
                <anchor moveWithCells="1">
                  <from>
                    <xdr:col>27</xdr:col>
                    <xdr:colOff>129540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56325" r:id="rId8" name="Option Button 5">
              <controlPr defaultSize="0" autoFill="0" autoLine="0" autoPict="0">
                <anchor moveWithCells="1">
                  <from>
                    <xdr:col>27</xdr:col>
                    <xdr:colOff>129540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26" r:id="rId9" name="Option Button 6">
              <controlPr defaultSize="0" autoFill="0" autoLine="0" autoPict="0">
                <anchor moveWithCells="1">
                  <from>
                    <xdr:col>27</xdr:col>
                    <xdr:colOff>129540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56327" r:id="rId10" name="Option Button 7">
              <controlPr defaultSize="0" autoFill="0" autoLine="0" autoPict="0">
                <anchor moveWithCells="1">
                  <from>
                    <xdr:col>27</xdr:col>
                    <xdr:colOff>129540</xdr:colOff>
                    <xdr:row>28</xdr:row>
                    <xdr:rowOff>22860</xdr:rowOff>
                  </from>
                  <to>
                    <xdr:col>29</xdr:col>
                    <xdr:colOff>114300</xdr:colOff>
                    <xdr:row>28</xdr:row>
                    <xdr:rowOff>228600</xdr:rowOff>
                  </to>
                </anchor>
              </controlPr>
            </control>
          </mc:Choice>
        </mc:AlternateContent>
        <mc:AlternateContent xmlns:mc="http://schemas.openxmlformats.org/markup-compatibility/2006">
          <mc:Choice Requires="x14">
            <control shapeId="56328" r:id="rId11" name="Option Button 8">
              <controlPr defaultSize="0" autoFill="0" autoLine="0" autoPict="0">
                <anchor moveWithCells="1">
                  <from>
                    <xdr:col>27</xdr:col>
                    <xdr:colOff>129540</xdr:colOff>
                    <xdr:row>29</xdr:row>
                    <xdr:rowOff>7620</xdr:rowOff>
                  </from>
                  <to>
                    <xdr:col>29</xdr:col>
                    <xdr:colOff>114300</xdr:colOff>
                    <xdr:row>29</xdr:row>
                    <xdr:rowOff>205740</xdr:rowOff>
                  </to>
                </anchor>
              </controlPr>
            </control>
          </mc:Choice>
        </mc:AlternateContent>
        <mc:AlternateContent xmlns:mc="http://schemas.openxmlformats.org/markup-compatibility/2006">
          <mc:Choice Requires="x14">
            <control shapeId="56329"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56330"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56331" r:id="rId14" name="Option Button 11">
              <controlPr defaultSize="0" autoFill="0" autoLine="0" autoPict="0">
                <anchor moveWithCells="1">
                  <from>
                    <xdr:col>35</xdr:col>
                    <xdr:colOff>129540</xdr:colOff>
                    <xdr:row>43</xdr:row>
                    <xdr:rowOff>15240</xdr:rowOff>
                  </from>
                  <to>
                    <xdr:col>37</xdr:col>
                    <xdr:colOff>114300</xdr:colOff>
                    <xdr:row>43</xdr:row>
                    <xdr:rowOff>198120</xdr:rowOff>
                  </to>
                </anchor>
              </controlPr>
            </control>
          </mc:Choice>
        </mc:AlternateContent>
        <mc:AlternateContent xmlns:mc="http://schemas.openxmlformats.org/markup-compatibility/2006">
          <mc:Choice Requires="x14">
            <control shapeId="56332" r:id="rId15" name="Option Button 12">
              <controlPr defaultSize="0" autoFill="0" autoLine="0" autoPict="0">
                <anchor moveWithCells="1">
                  <from>
                    <xdr:col>35</xdr:col>
                    <xdr:colOff>129540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56333"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56334"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56335"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56336"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56337" r:id="rId20" name="Option Button 17">
              <controlPr defaultSize="0" autoFill="0" autoLine="0" autoPict="0">
                <anchor moveWithCells="1">
                  <from>
                    <xdr:col>27</xdr:col>
                    <xdr:colOff>129540</xdr:colOff>
                    <xdr:row>31</xdr:row>
                    <xdr:rowOff>15240</xdr:rowOff>
                  </from>
                  <to>
                    <xdr:col>29</xdr:col>
                    <xdr:colOff>114300</xdr:colOff>
                    <xdr:row>32</xdr:row>
                    <xdr:rowOff>30480</xdr:rowOff>
                  </to>
                </anchor>
              </controlPr>
            </control>
          </mc:Choice>
        </mc:AlternateContent>
        <mc:AlternateContent xmlns:mc="http://schemas.openxmlformats.org/markup-compatibility/2006">
          <mc:Choice Requires="x14">
            <control shapeId="56338" r:id="rId21" name="Option Button 18">
              <controlPr defaultSize="0" autoFill="0" autoLine="0" autoPict="0">
                <anchor moveWithCells="1">
                  <from>
                    <xdr:col>27</xdr:col>
                    <xdr:colOff>129540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56339" r:id="rId22" name="Option Button 19">
              <controlPr defaultSize="0" autoFill="0" autoLine="0" autoPict="0">
                <anchor moveWithCells="1">
                  <from>
                    <xdr:col>27</xdr:col>
                    <xdr:colOff>129540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56340"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56341"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56342"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56343"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56344"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56345"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6346"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56347"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56348"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56349"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56350" r:id="rId33" name="Option Button 30">
              <controlPr defaultSize="0" autoFill="0" autoLine="0" autoPict="0">
                <anchor moveWithCells="1">
                  <from>
                    <xdr:col>35</xdr:col>
                    <xdr:colOff>137160</xdr:colOff>
                    <xdr:row>39</xdr:row>
                    <xdr:rowOff>0</xdr:rowOff>
                  </from>
                  <to>
                    <xdr:col>37</xdr:col>
                    <xdr:colOff>30480</xdr:colOff>
                    <xdr:row>40</xdr:row>
                    <xdr:rowOff>0</xdr:rowOff>
                  </to>
                </anchor>
              </controlPr>
            </control>
          </mc:Choice>
        </mc:AlternateContent>
        <mc:AlternateContent xmlns:mc="http://schemas.openxmlformats.org/markup-compatibility/2006">
          <mc:Choice Requires="x14">
            <control shapeId="56351" r:id="rId34" name="Option Button 31">
              <controlPr defaultSize="0" autoFill="0" autoLine="0" autoPict="0">
                <anchor moveWithCells="1">
                  <from>
                    <xdr:col>35</xdr:col>
                    <xdr:colOff>129540</xdr:colOff>
                    <xdr:row>40</xdr:row>
                    <xdr:rowOff>281940</xdr:rowOff>
                  </from>
                  <to>
                    <xdr:col>37</xdr:col>
                    <xdr:colOff>30480</xdr:colOff>
                    <xdr:row>41</xdr:row>
                    <xdr:rowOff>198120</xdr:rowOff>
                  </to>
                </anchor>
              </controlPr>
            </control>
          </mc:Choice>
        </mc:AlternateContent>
        <mc:AlternateContent xmlns:mc="http://schemas.openxmlformats.org/markup-compatibility/2006">
          <mc:Choice Requires="x14">
            <control shapeId="56352" r:id="rId35" name="Option Button 32">
              <controlPr defaultSize="0" autoFill="0" autoLine="0" autoPict="0">
                <anchor moveWithCells="1" sizeWithCells="1">
                  <from>
                    <xdr:col>35</xdr:col>
                    <xdr:colOff>129540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56353" r:id="rId36" name="Option Button 33">
              <controlPr defaultSize="0" autoFill="0" autoLine="0" autoPict="0">
                <anchor moveWithCells="1" sizeWithCells="1">
                  <from>
                    <xdr:col>35</xdr:col>
                    <xdr:colOff>129540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56354" r:id="rId37" name="Option Button 34">
              <controlPr defaultSize="0" autoFill="0" autoLine="0" autoPict="0">
                <anchor moveWithCells="1" sizeWithCells="1">
                  <from>
                    <xdr:col>35</xdr:col>
                    <xdr:colOff>129540</xdr:colOff>
                    <xdr:row>27</xdr:row>
                    <xdr:rowOff>15240</xdr:rowOff>
                  </from>
                  <to>
                    <xdr:col>37</xdr:col>
                    <xdr:colOff>114300</xdr:colOff>
                    <xdr:row>27</xdr:row>
                    <xdr:rowOff>220980</xdr:rowOff>
                  </to>
                </anchor>
              </controlPr>
            </control>
          </mc:Choice>
        </mc:AlternateContent>
        <mc:AlternateContent xmlns:mc="http://schemas.openxmlformats.org/markup-compatibility/2006">
          <mc:Choice Requires="x14">
            <control shapeId="56355" r:id="rId38" name="Option Button 35">
              <controlPr defaultSize="0" autoFill="0" autoLine="0" autoPict="0">
                <anchor moveWithCells="1" sizeWithCells="1">
                  <from>
                    <xdr:col>35</xdr:col>
                    <xdr:colOff>129540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56356" r:id="rId39" name="Option Button 36">
              <controlPr defaultSize="0" autoFill="0" autoLine="0" autoPict="0">
                <anchor moveWithCells="1" sizeWithCells="1">
                  <from>
                    <xdr:col>35</xdr:col>
                    <xdr:colOff>129540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56357" r:id="rId40" name="Option Button 37">
              <controlPr defaultSize="0" autoFill="0" autoLine="0" autoPict="0">
                <anchor moveWithCells="1" sizeWithCells="1">
                  <from>
                    <xdr:col>27</xdr:col>
                    <xdr:colOff>137160</xdr:colOff>
                    <xdr:row>34</xdr:row>
                    <xdr:rowOff>129540</xdr:rowOff>
                  </from>
                  <to>
                    <xdr:col>29</xdr:col>
                    <xdr:colOff>30480</xdr:colOff>
                    <xdr:row>36</xdr:row>
                    <xdr:rowOff>22860</xdr:rowOff>
                  </to>
                </anchor>
              </controlPr>
            </control>
          </mc:Choice>
        </mc:AlternateContent>
        <mc:AlternateContent xmlns:mc="http://schemas.openxmlformats.org/markup-compatibility/2006">
          <mc:Choice Requires="x14">
            <control shapeId="56358" r:id="rId41" name="Option Button 38">
              <controlPr defaultSize="0" autoFill="0" autoLine="0" autoPict="0">
                <anchor moveWithCells="1" sizeWithCells="1">
                  <from>
                    <xdr:col>27</xdr:col>
                    <xdr:colOff>137160</xdr:colOff>
                    <xdr:row>36</xdr:row>
                    <xdr:rowOff>243840</xdr:rowOff>
                  </from>
                  <to>
                    <xdr:col>29</xdr:col>
                    <xdr:colOff>38100</xdr:colOff>
                    <xdr:row>38</xdr:row>
                    <xdr:rowOff>15240</xdr:rowOff>
                  </to>
                </anchor>
              </controlPr>
            </control>
          </mc:Choice>
        </mc:AlternateContent>
        <mc:AlternateContent xmlns:mc="http://schemas.openxmlformats.org/markup-compatibility/2006">
          <mc:Choice Requires="x14">
            <control shapeId="56359" r:id="rId42" name="Option Button 39">
              <controlPr defaultSize="0" autoFill="0" autoLine="0" autoPict="0">
                <anchor moveWithCells="1">
                  <from>
                    <xdr:col>27</xdr:col>
                    <xdr:colOff>144780</xdr:colOff>
                    <xdr:row>38</xdr:row>
                    <xdr:rowOff>129540</xdr:rowOff>
                  </from>
                  <to>
                    <xdr:col>29</xdr:col>
                    <xdr:colOff>22860</xdr:colOff>
                    <xdr:row>40</xdr:row>
                    <xdr:rowOff>22860</xdr:rowOff>
                  </to>
                </anchor>
              </controlPr>
            </control>
          </mc:Choice>
        </mc:AlternateContent>
        <mc:AlternateContent xmlns:mc="http://schemas.openxmlformats.org/markup-compatibility/2006">
          <mc:Choice Requires="x14">
            <control shapeId="56360" r:id="rId43" name="Option Button 40">
              <controlPr defaultSize="0" autoFill="0" autoLine="0" autoPict="0">
                <anchor moveWithCells="1">
                  <from>
                    <xdr:col>27</xdr:col>
                    <xdr:colOff>137160</xdr:colOff>
                    <xdr:row>40</xdr:row>
                    <xdr:rowOff>259080</xdr:rowOff>
                  </from>
                  <to>
                    <xdr:col>29</xdr:col>
                    <xdr:colOff>0</xdr:colOff>
                    <xdr:row>42</xdr:row>
                    <xdr:rowOff>30480</xdr:rowOff>
                  </to>
                </anchor>
              </controlPr>
            </control>
          </mc:Choice>
        </mc:AlternateContent>
        <mc:AlternateContent xmlns:mc="http://schemas.openxmlformats.org/markup-compatibility/2006">
          <mc:Choice Requires="x14">
            <control shapeId="56361"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56362" r:id="rId45" name="Option Button 42">
              <controlPr defaultSize="0" autoFill="0" autoLine="0" autoPict="0">
                <anchor moveWithCells="1">
                  <from>
                    <xdr:col>35</xdr:col>
                    <xdr:colOff>137160</xdr:colOff>
                    <xdr:row>34</xdr:row>
                    <xdr:rowOff>129540</xdr:rowOff>
                  </from>
                  <to>
                    <xdr:col>37</xdr:col>
                    <xdr:colOff>121920</xdr:colOff>
                    <xdr:row>36</xdr:row>
                    <xdr:rowOff>30480</xdr:rowOff>
                  </to>
                </anchor>
              </controlPr>
            </control>
          </mc:Choice>
        </mc:AlternateContent>
        <mc:AlternateContent xmlns:mc="http://schemas.openxmlformats.org/markup-compatibility/2006">
          <mc:Choice Requires="x14">
            <control shapeId="56363" r:id="rId46" name="Option Button 43">
              <controlPr defaultSize="0" autoFill="0" autoLine="0" autoPict="0">
                <anchor moveWithCells="1">
                  <from>
                    <xdr:col>35</xdr:col>
                    <xdr:colOff>137160</xdr:colOff>
                    <xdr:row>36</xdr:row>
                    <xdr:rowOff>243840</xdr:rowOff>
                  </from>
                  <to>
                    <xdr:col>37</xdr:col>
                    <xdr:colOff>121920</xdr:colOff>
                    <xdr:row>38</xdr:row>
                    <xdr:rowOff>15240</xdr:rowOff>
                  </to>
                </anchor>
              </controlPr>
            </control>
          </mc:Choice>
        </mc:AlternateContent>
        <mc:AlternateContent xmlns:mc="http://schemas.openxmlformats.org/markup-compatibility/2006">
          <mc:Choice Requires="x14">
            <control shapeId="56364" r:id="rId47" name="Option Button 44">
              <controlPr defaultSize="0" autoFill="0" autoLine="0" autoPict="0">
                <anchor moveWithCells="1" sizeWithCells="1">
                  <from>
                    <xdr:col>35</xdr:col>
                    <xdr:colOff>129540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56365" r:id="rId48" name="Option Button 45">
              <controlPr defaultSize="0" autoFill="0" autoLine="0" autoPict="0">
                <anchor moveWithCells="1" sizeWithCells="1">
                  <from>
                    <xdr:col>35</xdr:col>
                    <xdr:colOff>129540</xdr:colOff>
                    <xdr:row>24</xdr:row>
                    <xdr:rowOff>22860</xdr:rowOff>
                  </from>
                  <to>
                    <xdr:col>37</xdr:col>
                    <xdr:colOff>114300</xdr:colOff>
                    <xdr:row>24</xdr:row>
                    <xdr:rowOff>228600</xdr:rowOff>
                  </to>
                </anchor>
              </controlPr>
            </control>
          </mc:Choice>
        </mc:AlternateContent>
        <mc:AlternateContent xmlns:mc="http://schemas.openxmlformats.org/markup-compatibility/2006">
          <mc:Choice Requires="x14">
            <control shapeId="56366" r:id="rId49" name="Option Button 46">
              <controlPr defaultSize="0" autoFill="0" autoLine="0" autoPict="0">
                <anchor moveWithCells="1" sizeWithCells="1">
                  <from>
                    <xdr:col>35</xdr:col>
                    <xdr:colOff>129540</xdr:colOff>
                    <xdr:row>25</xdr:row>
                    <xdr:rowOff>7620</xdr:rowOff>
                  </from>
                  <to>
                    <xdr:col>37</xdr:col>
                    <xdr:colOff>30480</xdr:colOff>
                    <xdr:row>25</xdr:row>
                    <xdr:rowOff>205740</xdr:rowOff>
                  </to>
                </anchor>
              </controlPr>
            </control>
          </mc:Choice>
        </mc:AlternateContent>
        <mc:AlternateContent xmlns:mc="http://schemas.openxmlformats.org/markup-compatibility/2006">
          <mc:Choice Requires="x14">
            <control shapeId="56367" r:id="rId50" name="Option Button 47">
              <controlPr defaultSize="0" autoFill="0" autoLine="0" autoPict="0">
                <anchor moveWithCells="1" sizeWithCells="1">
                  <from>
                    <xdr:col>35</xdr:col>
                    <xdr:colOff>129540</xdr:colOff>
                    <xdr:row>31</xdr:row>
                    <xdr:rowOff>15240</xdr:rowOff>
                  </from>
                  <to>
                    <xdr:col>37</xdr:col>
                    <xdr:colOff>114300</xdr:colOff>
                    <xdr:row>32</xdr:row>
                    <xdr:rowOff>15240</xdr:rowOff>
                  </to>
                </anchor>
              </controlPr>
            </control>
          </mc:Choice>
        </mc:AlternateContent>
        <mc:AlternateContent xmlns:mc="http://schemas.openxmlformats.org/markup-compatibility/2006">
          <mc:Choice Requires="x14">
            <control shapeId="56368" r:id="rId51" name="Option Button 48">
              <controlPr defaultSize="0" autoFill="0" autoLine="0" autoPict="0">
                <anchor moveWithCells="1" sizeWithCells="1">
                  <from>
                    <xdr:col>35</xdr:col>
                    <xdr:colOff>129540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56369" r:id="rId52" name="Option Button 49">
              <controlPr defaultSize="0" autoFill="0" autoLine="0" autoPict="0">
                <anchor moveWithCells="1" sizeWithCells="1">
                  <from>
                    <xdr:col>35</xdr:col>
                    <xdr:colOff>129540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EFB3E22-A533-4A9E-B183-C556C8EBED05}">
          <x14:formula1>
            <xm:f>【参考】数式用!$B$4:$E$4</xm:f>
          </x14:formula1>
          <xm:sqref>B9:F9</xm:sqref>
        </x14:dataValidation>
        <x14:dataValidation type="list" allowBlank="1" showInputMessage="1" showErrorMessage="1" xr:uid="{FFB2AE45-7DB7-4F61-9303-4060DE1DF3B0}">
          <x14:formula1>
            <xm:f>【参考】数式用!$F$4:$H$4</xm:f>
          </x14:formula1>
          <xm:sqref>G9</xm:sqref>
        </x14:dataValidation>
        <x14:dataValidation type="list" allowBlank="1" showInputMessage="1" showErrorMessage="1" xr:uid="{018E7E5D-D761-4682-B9F2-0837C8679685}">
          <x14:formula1>
            <xm:f>【参考】数式用!$I$4:$J$4</xm:f>
          </x14:formula1>
          <xm:sqref>L9</xm:sqref>
        </x14:dataValidation>
        <x14:dataValidation type="list" allowBlank="1" showInputMessage="1" showErrorMessage="1" xr:uid="{075723F9-20A2-4C6D-99E7-2130EAA907C7}">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E863C-6756-4A52-B4D6-4FF26760B776}">
  <sheetPr>
    <pageSetUpPr fitToPage="1"/>
  </sheetPr>
  <dimension ref="A1:CJ73"/>
  <sheetViews>
    <sheetView showGridLines="0" view="pageBreakPreview" topLeftCell="A37" zoomScaleNormal="53" zoomScaleSheetLayoutView="100" workbookViewId="0">
      <selection activeCell="BA48" sqref="BA48:BD48"/>
    </sheetView>
  </sheetViews>
  <sheetFormatPr defaultColWidth="9" defaultRowHeight="13.2"/>
  <cols>
    <col min="1" max="1" width="1.59765625" style="68" customWidth="1"/>
    <col min="2" max="6" width="2.5" style="68" customWidth="1"/>
    <col min="7" max="9" width="2.09765625" style="68" customWidth="1"/>
    <col min="10" max="10" width="1.8984375" style="68" customWidth="1"/>
    <col min="11" max="12" width="2.09765625" style="68" customWidth="1"/>
    <col min="13" max="13" width="2.3984375" style="68" customWidth="1"/>
    <col min="14" max="15" width="2.09765625" style="68" customWidth="1"/>
    <col min="16" max="16" width="2.69921875" style="68" customWidth="1"/>
    <col min="17" max="19" width="2.09765625" style="68" customWidth="1"/>
    <col min="20" max="20" width="1.3984375" style="68" customWidth="1"/>
    <col min="21" max="30" width="2.09765625" style="68" customWidth="1"/>
    <col min="31" max="31" width="2.5" style="68" customWidth="1"/>
    <col min="32" max="32" width="2.69921875" style="68" customWidth="1"/>
    <col min="33" max="38" width="2.09765625" style="68" customWidth="1"/>
    <col min="39" max="39" width="2.69921875" style="68" customWidth="1"/>
    <col min="40" max="40" width="2.5" style="68" customWidth="1"/>
    <col min="41" max="42" width="2.09765625" style="68" customWidth="1"/>
    <col min="43" max="43" width="1.59765625" style="68" customWidth="1"/>
    <col min="44" max="44" width="2" style="68" customWidth="1"/>
    <col min="45" max="48" width="2.59765625" style="68" customWidth="1"/>
    <col min="49" max="62" width="2.8984375" style="68" customWidth="1"/>
    <col min="63" max="72" width="2.19921875" style="68" customWidth="1"/>
    <col min="73" max="73" width="3.09765625" style="68" customWidth="1"/>
    <col min="74" max="75" width="2.19921875" style="68" customWidth="1"/>
    <col min="76" max="76" width="3" style="68" customWidth="1"/>
    <col min="77" max="78" width="2.19921875" style="68" customWidth="1"/>
    <col min="79" max="81" width="2.09765625" style="68" customWidth="1"/>
    <col min="82" max="82" width="2" style="68" customWidth="1"/>
    <col min="83" max="85" width="2.3984375" style="68" customWidth="1"/>
    <col min="86" max="86" width="3.09765625" style="68" customWidth="1"/>
    <col min="87" max="92" width="2.3984375" style="68" customWidth="1"/>
    <col min="93" max="102" width="1.59765625" style="68" customWidth="1"/>
    <col min="103" max="16384" width="9" style="68"/>
  </cols>
  <sheetData>
    <row r="1" spans="1:88" ht="18" customHeight="1">
      <c r="B1" s="69" t="s">
        <v>2119</v>
      </c>
      <c r="M1" s="70"/>
      <c r="N1" s="1117" t="s">
        <v>2330</v>
      </c>
      <c r="O1" s="1117"/>
      <c r="P1" s="1117"/>
      <c r="Q1" s="1117"/>
      <c r="R1" s="1117"/>
      <c r="S1" s="1117"/>
      <c r="T1" s="1117"/>
      <c r="U1" s="1117"/>
      <c r="V1" s="1117"/>
      <c r="W1" s="1117"/>
      <c r="X1" s="1117"/>
      <c r="Y1" s="1117"/>
      <c r="Z1" s="1117"/>
      <c r="AA1" s="1117"/>
      <c r="AB1" s="1117"/>
      <c r="AC1" s="1117"/>
      <c r="AD1" s="1117"/>
      <c r="AE1" s="1117"/>
      <c r="AF1" s="979" t="s">
        <v>25</v>
      </c>
      <c r="AG1" s="979"/>
      <c r="AH1" s="979"/>
      <c r="AI1" s="980" t="str">
        <f>IF(G5="","",G5)</f>
        <v/>
      </c>
      <c r="AJ1" s="980"/>
      <c r="AK1" s="980"/>
      <c r="AL1" s="980"/>
      <c r="AM1" s="980"/>
      <c r="AN1" s="980"/>
      <c r="AO1" s="980"/>
      <c r="AP1" s="980"/>
      <c r="AS1" s="1147" t="str">
        <f>B9&amp;G9&amp;L9</f>
        <v/>
      </c>
      <c r="AT1" s="1148"/>
      <c r="AU1" s="1148"/>
      <c r="AV1" s="1148"/>
      <c r="AW1" s="1148"/>
      <c r="AX1" s="1148"/>
      <c r="AY1" s="1148"/>
      <c r="AZ1" s="1148"/>
      <c r="BA1" s="1148"/>
      <c r="BB1" s="1148"/>
      <c r="BC1" s="1148"/>
      <c r="BD1" s="1148"/>
      <c r="BE1" s="1149"/>
      <c r="BF1" s="1146" t="str">
        <f>IFERROR(VLOOKUP(Y5,【参考】数式用!$AH$2:$AI$34,2,FALSE),"")</f>
        <v/>
      </c>
      <c r="BG1" s="1146"/>
      <c r="BH1" s="1146"/>
      <c r="BI1" s="1146"/>
      <c r="BJ1" s="1146"/>
      <c r="BK1" s="1146"/>
      <c r="BL1" s="1146"/>
      <c r="BM1" s="1146"/>
      <c r="BN1" s="1146"/>
      <c r="BO1" s="1146"/>
      <c r="BP1" s="1146"/>
      <c r="CE1" s="71" t="s">
        <v>2189</v>
      </c>
    </row>
    <row r="2" spans="1:88" s="72" customFormat="1" ht="19.5" customHeight="1" thickBot="1">
      <c r="C2" s="70"/>
      <c r="D2" s="70"/>
      <c r="E2" s="70"/>
      <c r="F2" s="70"/>
      <c r="G2" s="70"/>
      <c r="H2" s="70"/>
      <c r="I2" s="70"/>
      <c r="J2" s="70"/>
      <c r="K2" s="70"/>
      <c r="L2" s="70"/>
      <c r="M2" s="70"/>
      <c r="N2" s="1117"/>
      <c r="O2" s="1117"/>
      <c r="P2" s="1117"/>
      <c r="Q2" s="1117"/>
      <c r="R2" s="1117"/>
      <c r="S2" s="1117"/>
      <c r="T2" s="1117"/>
      <c r="U2" s="1117"/>
      <c r="V2" s="1117"/>
      <c r="W2" s="1117"/>
      <c r="X2" s="1117"/>
      <c r="Y2" s="1117"/>
      <c r="Z2" s="1117"/>
      <c r="AA2" s="1117"/>
      <c r="AB2" s="1117"/>
      <c r="AC2" s="1117"/>
      <c r="AD2" s="1117"/>
      <c r="AE2" s="1117"/>
      <c r="AF2" s="70"/>
      <c r="AG2" s="70"/>
      <c r="AH2" s="70"/>
      <c r="AI2" s="70"/>
      <c r="AJ2" s="70"/>
      <c r="AK2" s="70"/>
      <c r="AL2" s="70"/>
      <c r="AM2" s="70"/>
      <c r="AN2" s="70"/>
      <c r="AO2" s="70"/>
      <c r="AP2" s="70"/>
      <c r="AQ2" s="73"/>
      <c r="AR2" s="73"/>
      <c r="CE2" s="971" t="s">
        <v>2192</v>
      </c>
      <c r="CF2" s="971"/>
      <c r="CG2" s="971"/>
      <c r="CH2" s="971"/>
      <c r="CI2" s="952" t="str">
        <f>IF(AI1&lt;&gt;"",1,"")</f>
        <v/>
      </c>
      <c r="CJ2" s="953"/>
    </row>
    <row r="3" spans="1:88" ht="15.75" customHeight="1">
      <c r="B3" s="74" t="s">
        <v>2021</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2137</v>
      </c>
      <c r="AU3" s="78"/>
      <c r="AV3" s="78"/>
      <c r="AW3" s="78"/>
      <c r="AX3" s="78"/>
      <c r="AY3" s="78"/>
      <c r="AZ3" s="78"/>
      <c r="BA3" s="79"/>
      <c r="CE3" s="971" t="s">
        <v>2186</v>
      </c>
      <c r="CF3" s="971"/>
      <c r="CG3" s="971"/>
      <c r="CH3" s="971"/>
      <c r="CI3" s="957" t="str">
        <f>IF(AND(L9="ベア加算",Q49="ベア加算"),1,"")</f>
        <v/>
      </c>
      <c r="CJ3" s="958"/>
    </row>
    <row r="4" spans="1:88" ht="28.5" customHeight="1">
      <c r="B4" s="1072" t="s">
        <v>2237</v>
      </c>
      <c r="C4" s="1072"/>
      <c r="D4" s="1072"/>
      <c r="E4" s="1072"/>
      <c r="F4" s="1072"/>
      <c r="G4" s="1073" t="s">
        <v>0</v>
      </c>
      <c r="H4" s="1073"/>
      <c r="I4" s="1073"/>
      <c r="J4" s="1074" t="s">
        <v>1</v>
      </c>
      <c r="K4" s="1075"/>
      <c r="L4" s="1075"/>
      <c r="M4" s="1075"/>
      <c r="N4" s="1075"/>
      <c r="O4" s="1076"/>
      <c r="P4" s="1163" t="s">
        <v>2</v>
      </c>
      <c r="Q4" s="1164"/>
      <c r="R4" s="1164"/>
      <c r="S4" s="1164"/>
      <c r="T4" s="1164"/>
      <c r="U4" s="1164"/>
      <c r="V4" s="1164"/>
      <c r="W4" s="1164"/>
      <c r="X4" s="1165"/>
      <c r="Y4" s="1074" t="s">
        <v>3</v>
      </c>
      <c r="Z4" s="1075"/>
      <c r="AA4" s="1075"/>
      <c r="AB4" s="1075"/>
      <c r="AC4" s="1075"/>
      <c r="AD4" s="1076"/>
      <c r="AE4" s="1120" t="s">
        <v>2317</v>
      </c>
      <c r="AF4" s="1121"/>
      <c r="AG4" s="1121"/>
      <c r="AH4" s="1122"/>
      <c r="AI4" s="1120" t="s">
        <v>2318</v>
      </c>
      <c r="AJ4" s="1121"/>
      <c r="AK4" s="1121"/>
      <c r="AL4" s="1122"/>
      <c r="AM4" s="1120" t="s">
        <v>2319</v>
      </c>
      <c r="AN4" s="1121"/>
      <c r="AO4" s="1121"/>
      <c r="AP4" s="1122"/>
      <c r="AS4" s="80"/>
      <c r="AT4" s="1151" t="s">
        <v>2095</v>
      </c>
      <c r="AU4" s="1151" t="s">
        <v>2055</v>
      </c>
      <c r="AV4" s="1151" t="s">
        <v>2056</v>
      </c>
      <c r="AW4" s="1151" t="s">
        <v>2057</v>
      </c>
      <c r="AX4" s="1151" t="s">
        <v>2058</v>
      </c>
      <c r="AY4" s="1151" t="s">
        <v>2059</v>
      </c>
      <c r="AZ4" s="1151" t="s">
        <v>2094</v>
      </c>
      <c r="BA4" s="81"/>
      <c r="CE4" s="971" t="s">
        <v>2191</v>
      </c>
      <c r="CF4" s="971"/>
      <c r="CG4" s="971"/>
      <c r="CH4" s="971"/>
      <c r="CI4" s="959" t="str">
        <f>IF(OR(OR(G49="処遇加算Ⅰ",G49="処遇加算Ⅱ"),OR(AS48="処遇加算Ⅰ",AS48="処遇加算Ⅱ")),1,"")</f>
        <v/>
      </c>
      <c r="CJ4" s="960"/>
    </row>
    <row r="5" spans="1:88" ht="33" customHeight="1">
      <c r="B5" s="1066"/>
      <c r="C5" s="1066"/>
      <c r="D5" s="1066"/>
      <c r="E5" s="1066"/>
      <c r="F5" s="1066"/>
      <c r="G5" s="1067"/>
      <c r="H5" s="1067"/>
      <c r="I5" s="1067"/>
      <c r="J5" s="1068"/>
      <c r="K5" s="1068"/>
      <c r="L5" s="1068"/>
      <c r="M5" s="1069"/>
      <c r="N5" s="1069"/>
      <c r="O5" s="1069"/>
      <c r="P5" s="1182"/>
      <c r="Q5" s="1183"/>
      <c r="R5" s="1183"/>
      <c r="S5" s="1183"/>
      <c r="T5" s="1183"/>
      <c r="U5" s="1183"/>
      <c r="V5" s="1183"/>
      <c r="W5" s="1183"/>
      <c r="X5" s="1184"/>
      <c r="Y5" s="1123"/>
      <c r="Z5" s="1123"/>
      <c r="AA5" s="1123"/>
      <c r="AB5" s="1123"/>
      <c r="AC5" s="1123"/>
      <c r="AD5" s="1123"/>
      <c r="AE5" s="1166"/>
      <c r="AF5" s="1167"/>
      <c r="AG5" s="1167"/>
      <c r="AH5" s="1168"/>
      <c r="AI5" s="1166"/>
      <c r="AJ5" s="1167"/>
      <c r="AK5" s="1167"/>
      <c r="AL5" s="1168"/>
      <c r="AM5" s="1169">
        <f>AE5-AI5</f>
        <v>0</v>
      </c>
      <c r="AN5" s="1170"/>
      <c r="AO5" s="1170"/>
      <c r="AP5" s="1171"/>
      <c r="AS5" s="80"/>
      <c r="AT5" s="1152"/>
      <c r="AU5" s="1152"/>
      <c r="AV5" s="1152"/>
      <c r="AW5" s="1152"/>
      <c r="AX5" s="1152"/>
      <c r="AY5" s="1152"/>
      <c r="AZ5" s="1152"/>
      <c r="BA5" s="81"/>
      <c r="CE5" s="971" t="s">
        <v>2185</v>
      </c>
      <c r="CF5" s="971"/>
      <c r="CG5" s="971"/>
      <c r="CH5" s="971"/>
      <c r="CI5" s="959" t="str">
        <f>IF(OR(G49="処遇加算Ⅰ",AS48="処遇加算Ⅰ"),1,"")</f>
        <v/>
      </c>
      <c r="CJ5" s="960"/>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1152"/>
      <c r="AU6" s="1152"/>
      <c r="AV6" s="1152"/>
      <c r="AW6" s="1152"/>
      <c r="AX6" s="1152"/>
      <c r="AY6" s="1152"/>
      <c r="AZ6" s="1152"/>
      <c r="BA6" s="81"/>
      <c r="CE6" s="971" t="s">
        <v>2188</v>
      </c>
      <c r="CF6" s="971"/>
      <c r="CG6" s="971"/>
      <c r="CH6" s="971"/>
      <c r="CI6" s="959" t="str">
        <f>IF(OR(AH61=1,AP61=1),1,"")</f>
        <v/>
      </c>
      <c r="CJ6" s="960"/>
    </row>
    <row r="7" spans="1:88" ht="15" customHeight="1">
      <c r="B7" s="87" t="s">
        <v>2061</v>
      </c>
      <c r="C7" s="75"/>
      <c r="D7" s="75"/>
      <c r="E7" s="75"/>
      <c r="F7" s="75"/>
      <c r="G7" s="75"/>
      <c r="H7" s="75"/>
      <c r="I7" s="75"/>
      <c r="J7" s="75"/>
      <c r="K7" s="75"/>
      <c r="L7" s="75"/>
      <c r="M7" s="75"/>
      <c r="N7" s="75"/>
      <c r="O7" s="75"/>
      <c r="P7" s="75"/>
      <c r="Q7" s="75"/>
      <c r="R7" s="75"/>
      <c r="S7" s="75"/>
      <c r="T7" s="75"/>
      <c r="U7" s="75"/>
      <c r="V7" s="88" t="s">
        <v>2099</v>
      </c>
      <c r="W7" s="75"/>
      <c r="X7" s="75"/>
      <c r="Y7" s="75"/>
      <c r="Z7" s="75"/>
      <c r="AA7" s="75"/>
      <c r="AB7" s="75"/>
      <c r="AC7" s="75"/>
      <c r="AD7" s="75"/>
      <c r="AE7" s="75"/>
      <c r="AF7" s="75"/>
      <c r="AG7" s="75"/>
      <c r="AH7" s="75"/>
      <c r="AI7" s="75"/>
      <c r="AJ7" s="75"/>
      <c r="AK7" s="75"/>
      <c r="AL7" s="75"/>
      <c r="AM7" s="75"/>
      <c r="AN7" s="75"/>
      <c r="AO7" s="75"/>
      <c r="AP7" s="75"/>
      <c r="AS7" s="80"/>
      <c r="AT7" s="1153"/>
      <c r="AU7" s="1153"/>
      <c r="AV7" s="1153"/>
      <c r="AW7" s="1153"/>
      <c r="AX7" s="1153"/>
      <c r="AY7" s="1153"/>
      <c r="AZ7" s="1153"/>
      <c r="BA7" s="81"/>
      <c r="CE7" s="972" t="s">
        <v>2187</v>
      </c>
      <c r="CF7" s="972"/>
      <c r="CG7" s="972"/>
      <c r="CH7" s="972"/>
      <c r="CI7" s="959" t="str">
        <f>IF(AND(AH62=1,AD41=""),1,"")</f>
        <v/>
      </c>
      <c r="CJ7" s="960"/>
    </row>
    <row r="8" spans="1:88" ht="17.25" customHeight="1" thickBot="1">
      <c r="B8" s="1015" t="s">
        <v>2145</v>
      </c>
      <c r="C8" s="1016"/>
      <c r="D8" s="1016"/>
      <c r="E8" s="1016"/>
      <c r="F8" s="1016"/>
      <c r="G8" s="1016"/>
      <c r="H8" s="1016"/>
      <c r="I8" s="1016"/>
      <c r="J8" s="1016"/>
      <c r="K8" s="1016"/>
      <c r="L8" s="1016"/>
      <c r="M8" s="1016"/>
      <c r="N8" s="1016"/>
      <c r="O8" s="1016"/>
      <c r="P8" s="1016"/>
      <c r="Q8" s="1016"/>
      <c r="R8" s="1016"/>
      <c r="S8" s="1017"/>
      <c r="T8" s="1008" t="s">
        <v>12</v>
      </c>
      <c r="U8" s="1009"/>
      <c r="V8" s="1172" t="str">
        <f>IFERROR(IF(VLOOKUP(AS1,【参考】数式用2!E6:L23,3,FALSE)="","",VLOOKUP(AS1,【参考】数式用2!E6:L23,3,FALSE)),"")</f>
        <v/>
      </c>
      <c r="W8" s="1173"/>
      <c r="X8" s="1173"/>
      <c r="Y8" s="1173"/>
      <c r="Z8" s="1174"/>
      <c r="AA8" s="1154" t="str">
        <f>IFERROR(VLOOKUP(AS1,【参考】数式用2!E6:L23,4,FALSE),"")</f>
        <v/>
      </c>
      <c r="AB8" s="1154"/>
      <c r="AC8" s="1154"/>
      <c r="AD8" s="1154"/>
      <c r="AE8" s="1154"/>
      <c r="AF8" s="1154"/>
      <c r="AG8" s="1154"/>
      <c r="AH8" s="1154"/>
      <c r="AI8" s="1154"/>
      <c r="AJ8" s="1154"/>
      <c r="AK8" s="1154"/>
      <c r="AL8" s="1154"/>
      <c r="AM8" s="1154"/>
      <c r="AN8" s="1154"/>
      <c r="AO8" s="1154"/>
      <c r="AP8" s="1155"/>
      <c r="AS8" s="80"/>
      <c r="AT8" s="955" t="str">
        <f>IF(L9="ベア加算","",IF(OR(V8="新加算Ⅰ",V8="新加算Ⅱ",V8="新加算Ⅲ",V8="新加算Ⅳ"),"○",""))</f>
        <v/>
      </c>
      <c r="AU8" s="95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5" t="str">
        <f>IF(OR(V8="新加算Ⅰ",V8="新加算Ⅱ",V8="新加算Ⅲ",V8="新加算Ⅴ(１)",V8="新加算Ⅴ(３)",V8="新加算Ⅴ(８)"),"○","")</f>
        <v/>
      </c>
      <c r="AX8" s="955" t="str">
        <f>IF(OR(V8="新加算Ⅰ",V8="新加算Ⅱ",V8="新加算Ⅴ(１)",V8="新加算Ⅴ(２)",V8="新加算Ⅴ(３)",V8="新加算Ⅴ(４)",V8="新加算Ⅴ(５)",V8="新加算Ⅴ(６)",V8="新加算Ⅴ(７)",V8="新加算Ⅴ(９)",V8="新加算Ⅴ(10)",V8="新加算Ⅴ(12)"),"○","")</f>
        <v/>
      </c>
      <c r="AY8" s="955" t="str">
        <f>IF(OR(V8="新加算Ⅰ",V8="新加算Ⅴ(１)",V8="新加算Ⅴ(２)",V8="新加算Ⅴ(５)",V8="新加算Ⅴ(７)",V8="新加算Ⅴ(10)"),"○","")</f>
        <v/>
      </c>
      <c r="AZ8" s="955" t="str">
        <f>IF(OR(V8="新加算Ⅰ",V8="新加算Ⅱ",V8="新加算Ⅴ(１)",V8="新加算Ⅴ(２)",V8="新加算Ⅴ(３)",V8="新加算Ⅴ(４)",V8="新加算Ⅴ(５)",V8="新加算Ⅴ(６)",V8="新加算Ⅴ(７)",V8="新加算Ⅴ(９)",V8="新加算Ⅴ(10)",V8="新加算Ⅴ(12)"),"○","")</f>
        <v/>
      </c>
      <c r="BA8" s="81"/>
      <c r="CE8" s="972" t="s">
        <v>2187</v>
      </c>
      <c r="CF8" s="972"/>
      <c r="CG8" s="972"/>
      <c r="CH8" s="972"/>
      <c r="CI8" s="959" t="str">
        <f>IF(AND(AP62=1,AL41=""),1,"")</f>
        <v/>
      </c>
      <c r="CJ8" s="960"/>
    </row>
    <row r="9" spans="1:88" ht="26.25" customHeight="1">
      <c r="B9" s="1080"/>
      <c r="C9" s="1081"/>
      <c r="D9" s="1081"/>
      <c r="E9" s="1081"/>
      <c r="F9" s="1082"/>
      <c r="G9" s="1083"/>
      <c r="H9" s="1084"/>
      <c r="I9" s="1084"/>
      <c r="J9" s="1084"/>
      <c r="K9" s="1085"/>
      <c r="L9" s="1086"/>
      <c r="M9" s="1087"/>
      <c r="N9" s="1087"/>
      <c r="O9" s="1087"/>
      <c r="P9" s="1088"/>
      <c r="Q9" s="1070" t="s">
        <v>2051</v>
      </c>
      <c r="R9" s="1071"/>
      <c r="S9" s="1071"/>
      <c r="T9" s="1008"/>
      <c r="U9" s="1009"/>
      <c r="V9" s="1175" t="str">
        <f>IFERROR(VLOOKUP(Y5,【参考】数式用!$A$5:$AB$37,MATCH(V8,【参考】数式用!$B$4:$AB$4,0)+1,FALSE),"")</f>
        <v/>
      </c>
      <c r="W9" s="1176"/>
      <c r="X9" s="1176"/>
      <c r="Y9" s="1176"/>
      <c r="Z9" s="1177"/>
      <c r="AA9" s="1156"/>
      <c r="AB9" s="1156"/>
      <c r="AC9" s="1156"/>
      <c r="AD9" s="1156"/>
      <c r="AE9" s="1156"/>
      <c r="AF9" s="1156"/>
      <c r="AG9" s="1156"/>
      <c r="AH9" s="1156"/>
      <c r="AI9" s="1156"/>
      <c r="AJ9" s="1156"/>
      <c r="AK9" s="1156"/>
      <c r="AL9" s="1156"/>
      <c r="AM9" s="1156"/>
      <c r="AN9" s="1156"/>
      <c r="AO9" s="1156"/>
      <c r="AP9" s="1157"/>
      <c r="AS9" s="80"/>
      <c r="AT9" s="956"/>
      <c r="AU9" s="956"/>
      <c r="AV9" s="956"/>
      <c r="AW9" s="956"/>
      <c r="AX9" s="956"/>
      <c r="AY9" s="956"/>
      <c r="AZ9" s="956"/>
      <c r="BA9" s="81"/>
      <c r="CE9" s="971" t="s">
        <v>2187</v>
      </c>
      <c r="CF9" s="971"/>
      <c r="CG9" s="971"/>
      <c r="CH9" s="971"/>
      <c r="CI9" s="959" t="str">
        <f>IF(OR(AH62=1,AP62=1),1,"")</f>
        <v/>
      </c>
      <c r="CJ9" s="960"/>
    </row>
    <row r="10" spans="1:88" ht="11.25" customHeight="1">
      <c r="B10" s="1089" t="str">
        <f>IFERROR(VLOOKUP(Y5,【参考】数式用!$A$5:$J$37,MATCH(B9,【参考】数式用!$B$4:$J$4,0)+1,0),"")</f>
        <v/>
      </c>
      <c r="C10" s="1090"/>
      <c r="D10" s="1090"/>
      <c r="E10" s="1090"/>
      <c r="F10" s="1091"/>
      <c r="G10" s="1089" t="str">
        <f>IFERROR(VLOOKUP(Y5,【参考】数式用!$A$5:$J$37,MATCH(G9,【参考】数式用!$B$4:$J$4,0)+1,0),"")</f>
        <v/>
      </c>
      <c r="H10" s="1090"/>
      <c r="I10" s="1090"/>
      <c r="J10" s="1090"/>
      <c r="K10" s="1091"/>
      <c r="L10" s="1095" t="str">
        <f>IFERROR(VLOOKUP(Y5,【参考】数式用!$A$5:$J$37,MATCH(L9,【参考】数式用!$B$4:$J$4,0)+1,0),"")</f>
        <v/>
      </c>
      <c r="M10" s="1096"/>
      <c r="N10" s="1096"/>
      <c r="O10" s="1096"/>
      <c r="P10" s="1097"/>
      <c r="Q10" s="1003">
        <f>SUM(B10,G10,L10)</f>
        <v>0</v>
      </c>
      <c r="R10" s="1004"/>
      <c r="S10" s="1004"/>
      <c r="T10" s="89"/>
      <c r="U10" s="89"/>
      <c r="V10" s="90" t="s">
        <v>2100</v>
      </c>
      <c r="W10" s="91"/>
      <c r="X10" s="91"/>
      <c r="Y10" s="91"/>
      <c r="Z10" s="91"/>
      <c r="AA10" s="92"/>
      <c r="AB10" s="92"/>
      <c r="AC10" s="92"/>
      <c r="AD10" s="92"/>
      <c r="AE10" s="92"/>
      <c r="AF10" s="92"/>
      <c r="AG10" s="92"/>
      <c r="AH10" s="92"/>
      <c r="AI10" s="92"/>
      <c r="AJ10" s="92"/>
      <c r="AK10" s="92"/>
      <c r="AL10" s="92"/>
      <c r="AM10" s="92"/>
      <c r="AN10" s="92"/>
      <c r="AO10" s="92"/>
      <c r="AP10" s="93"/>
      <c r="AS10" s="80"/>
      <c r="BA10" s="81"/>
      <c r="CE10" s="971" t="s">
        <v>2190</v>
      </c>
      <c r="CF10" s="971"/>
      <c r="CG10" s="971"/>
      <c r="CH10" s="971"/>
      <c r="CI10" s="959">
        <f>IF(OR(AH63=1,AP63=1),1,0)</f>
        <v>0</v>
      </c>
      <c r="CJ10" s="960"/>
    </row>
    <row r="11" spans="1:88" s="91" customFormat="1" ht="20.25" customHeight="1" thickBot="1">
      <c r="B11" s="1092"/>
      <c r="C11" s="1093"/>
      <c r="D11" s="1093"/>
      <c r="E11" s="1093"/>
      <c r="F11" s="1094"/>
      <c r="G11" s="1092"/>
      <c r="H11" s="1093"/>
      <c r="I11" s="1093"/>
      <c r="J11" s="1093"/>
      <c r="K11" s="1094"/>
      <c r="L11" s="1098"/>
      <c r="M11" s="1099"/>
      <c r="N11" s="1099"/>
      <c r="O11" s="1099"/>
      <c r="P11" s="1100"/>
      <c r="Q11" s="1003"/>
      <c r="R11" s="1004"/>
      <c r="S11" s="1004"/>
      <c r="T11" s="1010"/>
      <c r="U11" s="1009"/>
      <c r="V11" s="1065" t="str">
        <f>IFERROR(IF(VLOOKUP(AS1,【参考】数式用2!E6:L23,5,FALSE)="","",VLOOKUP(AS1,【参考】数式用2!E6:L23,5,FALSE)),"")</f>
        <v/>
      </c>
      <c r="W11" s="1065"/>
      <c r="X11" s="1065"/>
      <c r="Y11" s="1065"/>
      <c r="Z11" s="1065"/>
      <c r="AA11" s="1154" t="str">
        <f>IFERROR(VLOOKUP(AS1,【参考】数式用2!E6:L23,6,FALSE),"")</f>
        <v/>
      </c>
      <c r="AB11" s="1154"/>
      <c r="AC11" s="1154"/>
      <c r="AD11" s="1154"/>
      <c r="AE11" s="1154"/>
      <c r="AF11" s="1154"/>
      <c r="AG11" s="1154"/>
      <c r="AH11" s="1154"/>
      <c r="AI11" s="1154"/>
      <c r="AJ11" s="1154"/>
      <c r="AK11" s="1154"/>
      <c r="AL11" s="1154"/>
      <c r="AM11" s="1154"/>
      <c r="AN11" s="1154"/>
      <c r="AO11" s="1154"/>
      <c r="AP11" s="1155"/>
      <c r="AS11" s="94"/>
      <c r="AT11" s="955" t="str">
        <f>IF(L9="ベア加算","",IF(OR(V11="新加算Ⅰ",V11="新加算Ⅱ",V11="新加算Ⅲ",V11="新加算Ⅳ"),"○",""))</f>
        <v/>
      </c>
      <c r="AU11" s="95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5" t="str">
        <f>IF(OR(V11="新加算Ⅰ",V11="新加算Ⅱ",V11="新加算Ⅲ",V11="新加算Ⅴ(１)",V11="新加算Ⅴ(３)",V11="新加算Ⅴ(８)"),"○","")</f>
        <v/>
      </c>
      <c r="AX11" s="955" t="str">
        <f>IF(OR(V11="新加算Ⅰ",V11="新加算Ⅱ",V11="新加算Ⅴ(１)",V11="新加算Ⅴ(２)",V11="新加算Ⅴ(３)",V11="新加算Ⅴ(４)",V11="新加算Ⅴ(５)",V11="新加算Ⅴ(６)",V11="新加算Ⅴ(７)",V11="新加算Ⅴ(９)",V11="新加算Ⅴ(10)",V11="新加算Ⅴ(12)"),"○","")</f>
        <v/>
      </c>
      <c r="AY11" s="955" t="str">
        <f>IF(OR(V11="新加算Ⅰ",V11="新加算Ⅴ(１)",V11="新加算Ⅴ(２)",V11="新加算Ⅴ(５)",V11="新加算Ⅴ(７)",V11="新加算Ⅴ(10)"),"○","")</f>
        <v/>
      </c>
      <c r="AZ11" s="955" t="str">
        <f>IF(OR(V11="新加算Ⅰ",V11="新加算Ⅱ",V11="新加算Ⅴ(１)",V11="新加算Ⅴ(２)",V11="新加算Ⅴ(３)",V11="新加算Ⅴ(４)",V11="新加算Ⅴ(５)",V11="新加算Ⅴ(６)",V11="新加算Ⅴ(７)",V11="新加算Ⅴ(９)",V11="新加算Ⅴ(10)",V11="新加算Ⅴ(12)"),"○","")</f>
        <v/>
      </c>
      <c r="BA11" s="95"/>
    </row>
    <row r="12" spans="1:88" ht="25.5" customHeight="1" thickBot="1">
      <c r="A12" s="75"/>
      <c r="B12" s="113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5"/>
      <c r="D12" s="1135"/>
      <c r="E12" s="1135"/>
      <c r="F12" s="1135"/>
      <c r="G12" s="1135"/>
      <c r="H12" s="1135"/>
      <c r="I12" s="1135"/>
      <c r="J12" s="1135"/>
      <c r="K12" s="1135"/>
      <c r="L12" s="1135"/>
      <c r="M12" s="1135"/>
      <c r="N12" s="1135"/>
      <c r="O12" s="1135"/>
      <c r="P12" s="1135"/>
      <c r="Q12" s="1135"/>
      <c r="R12" s="1135"/>
      <c r="S12" s="1135"/>
      <c r="T12" s="1010"/>
      <c r="U12" s="1009"/>
      <c r="V12" s="1181" t="str">
        <f>IFERROR(VLOOKUP(Y5,【参考】数式用!$A$5:$AB$37,MATCH(V11,【参考】数式用!$B$4:$AB$4,0)+1,FALSE),"")</f>
        <v/>
      </c>
      <c r="W12" s="1181"/>
      <c r="X12" s="1181"/>
      <c r="Y12" s="1181"/>
      <c r="Z12" s="1181"/>
      <c r="AA12" s="1156"/>
      <c r="AB12" s="1156"/>
      <c r="AC12" s="1156"/>
      <c r="AD12" s="1156"/>
      <c r="AE12" s="1156"/>
      <c r="AF12" s="1156"/>
      <c r="AG12" s="1156"/>
      <c r="AH12" s="1156"/>
      <c r="AI12" s="1156"/>
      <c r="AJ12" s="1156"/>
      <c r="AK12" s="1156"/>
      <c r="AL12" s="1156"/>
      <c r="AM12" s="1156"/>
      <c r="AN12" s="1156"/>
      <c r="AO12" s="1156"/>
      <c r="AP12" s="1157"/>
      <c r="AS12" s="80"/>
      <c r="AT12" s="956"/>
      <c r="AU12" s="956"/>
      <c r="AV12" s="956"/>
      <c r="AW12" s="956"/>
      <c r="AX12" s="956"/>
      <c r="AY12" s="956"/>
      <c r="AZ12" s="956"/>
      <c r="BA12" s="81"/>
    </row>
    <row r="13" spans="1:88" ht="12" customHeight="1">
      <c r="A13" s="75"/>
      <c r="B13" s="1110" t="s">
        <v>2115</v>
      </c>
      <c r="C13" s="1111"/>
      <c r="D13" s="1111"/>
      <c r="E13" s="1111"/>
      <c r="F13" s="1111"/>
      <c r="G13" s="1111"/>
      <c r="H13" s="1111"/>
      <c r="I13" s="1111"/>
      <c r="J13" s="1111"/>
      <c r="K13" s="1111"/>
      <c r="L13" s="1111"/>
      <c r="M13" s="1111"/>
      <c r="N13" s="1111"/>
      <c r="O13" s="1111"/>
      <c r="P13" s="1111"/>
      <c r="Q13" s="1111"/>
      <c r="R13" s="1111"/>
      <c r="S13" s="1112"/>
      <c r="V13" s="90" t="s">
        <v>2101</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113"/>
      <c r="C14" s="1114"/>
      <c r="D14" s="1114"/>
      <c r="E14" s="1114"/>
      <c r="F14" s="1114"/>
      <c r="G14" s="1114"/>
      <c r="H14" s="1114"/>
      <c r="I14" s="1114"/>
      <c r="J14" s="1114"/>
      <c r="K14" s="1114"/>
      <c r="L14" s="1114"/>
      <c r="M14" s="1114"/>
      <c r="N14" s="1114"/>
      <c r="O14" s="1114"/>
      <c r="P14" s="1114"/>
      <c r="Q14" s="1114"/>
      <c r="R14" s="1114"/>
      <c r="S14" s="1115"/>
      <c r="U14" s="96"/>
      <c r="V14" s="1065" t="str">
        <f>IFERROR(IF(VLOOKUP(AS1,【参考】数式用2!E6:L23,7,FALSE)="","",VLOOKUP(AS1,【参考】数式用2!E6:L23,7,FALSE)),"")</f>
        <v/>
      </c>
      <c r="W14" s="1065"/>
      <c r="X14" s="1065"/>
      <c r="Y14" s="1065"/>
      <c r="Z14" s="1065"/>
      <c r="AA14" s="1158" t="str">
        <f>IFERROR(VLOOKUP(AS1,【参考】数式用2!E6:L23,8,FALSE),"")</f>
        <v/>
      </c>
      <c r="AB14" s="1154"/>
      <c r="AC14" s="1154"/>
      <c r="AD14" s="1154"/>
      <c r="AE14" s="1154"/>
      <c r="AF14" s="1154"/>
      <c r="AG14" s="1154"/>
      <c r="AH14" s="1154"/>
      <c r="AI14" s="1154"/>
      <c r="AJ14" s="1154"/>
      <c r="AK14" s="1154"/>
      <c r="AL14" s="1154"/>
      <c r="AM14" s="1154"/>
      <c r="AN14" s="1154"/>
      <c r="AO14" s="1154"/>
      <c r="AP14" s="1155"/>
      <c r="AS14" s="80"/>
      <c r="AT14" s="955" t="str">
        <f>IF(L9="ベア加算","",IF(OR(V14="新加算Ⅰ",V14="新加算Ⅱ",V14="新加算Ⅲ",V14="新加算Ⅳ"),"○",""))</f>
        <v/>
      </c>
      <c r="AU14" s="95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5" t="str">
        <f>IF(OR(V14="新加算Ⅰ",V14="新加算Ⅱ",V14="新加算Ⅲ",V14="新加算Ⅴ(１)",V14="新加算Ⅴ(３)",V14="新加算Ⅴ(８)"),"○","")</f>
        <v/>
      </c>
      <c r="AX14" s="955" t="str">
        <f>IF(OR(V14="新加算Ⅰ",V14="新加算Ⅱ",V14="新加算Ⅴ(１)",V14="新加算Ⅴ(２)",V14="新加算Ⅴ(３)",V14="新加算Ⅴ(４)",V14="新加算Ⅴ(５)",V14="新加算Ⅴ(６)",V14="新加算Ⅴ(７)",V14="新加算Ⅴ(９)",V14="新加算Ⅴ(10)",V14="新加算Ⅴ(12)"),"○","")</f>
        <v/>
      </c>
      <c r="AY14" s="955" t="str">
        <f>IF(OR(V14="新加算Ⅰ",V14="新加算Ⅴ(１)",V14="新加算Ⅴ(２)",V14="新加算Ⅴ(５)",V14="新加算Ⅴ(７)",V14="新加算Ⅴ(10)"),"○","")</f>
        <v/>
      </c>
      <c r="AZ14" s="955"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101" t="s">
        <v>2109</v>
      </c>
      <c r="C15" s="1102"/>
      <c r="D15" s="51">
        <v>6</v>
      </c>
      <c r="E15" s="97" t="s">
        <v>2110</v>
      </c>
      <c r="F15" s="51">
        <v>4</v>
      </c>
      <c r="G15" s="97" t="s">
        <v>2111</v>
      </c>
      <c r="H15" s="1103" t="s">
        <v>2112</v>
      </c>
      <c r="I15" s="1103"/>
      <c r="J15" s="1116"/>
      <c r="K15" s="51">
        <v>7</v>
      </c>
      <c r="L15" s="97" t="s">
        <v>2110</v>
      </c>
      <c r="M15" s="51">
        <v>3</v>
      </c>
      <c r="N15" s="97" t="s">
        <v>2111</v>
      </c>
      <c r="O15" s="97" t="s">
        <v>2113</v>
      </c>
      <c r="P15" s="98">
        <f>(K15*12+M15)-(D15*12+F15)+1</f>
        <v>12</v>
      </c>
      <c r="Q15" s="1103" t="s">
        <v>2114</v>
      </c>
      <c r="R15" s="1103"/>
      <c r="S15" s="99" t="s">
        <v>69</v>
      </c>
      <c r="U15" s="96"/>
      <c r="V15" s="1104" t="str">
        <f>IFERROR(VLOOKUP(Y5,【参考】数式用!$A$5:$AB$37,MATCH(V14,【参考】数式用!$B$4:$AB$4,0)+1,FALSE),"")</f>
        <v/>
      </c>
      <c r="W15" s="1105"/>
      <c r="X15" s="1105"/>
      <c r="Y15" s="1105"/>
      <c r="Z15" s="1106"/>
      <c r="AA15" s="1062"/>
      <c r="AB15" s="1063"/>
      <c r="AC15" s="1063"/>
      <c r="AD15" s="1063"/>
      <c r="AE15" s="1063"/>
      <c r="AF15" s="1063"/>
      <c r="AG15" s="1063"/>
      <c r="AH15" s="1063"/>
      <c r="AI15" s="1063"/>
      <c r="AJ15" s="1063"/>
      <c r="AK15" s="1063"/>
      <c r="AL15" s="1063"/>
      <c r="AM15" s="1063"/>
      <c r="AN15" s="1063"/>
      <c r="AO15" s="1063"/>
      <c r="AP15" s="1159"/>
      <c r="AS15" s="80"/>
      <c r="AT15" s="961"/>
      <c r="AU15" s="961"/>
      <c r="AV15" s="961"/>
      <c r="AW15" s="961"/>
      <c r="AX15" s="961"/>
      <c r="AY15" s="961"/>
      <c r="AZ15" s="961"/>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107"/>
      <c r="W16" s="1108"/>
      <c r="X16" s="1108"/>
      <c r="Y16" s="1108"/>
      <c r="Z16" s="1109"/>
      <c r="AA16" s="1160"/>
      <c r="AB16" s="1161"/>
      <c r="AC16" s="1161"/>
      <c r="AD16" s="1161"/>
      <c r="AE16" s="1161"/>
      <c r="AF16" s="1161"/>
      <c r="AG16" s="1161"/>
      <c r="AH16" s="1161"/>
      <c r="AI16" s="1161"/>
      <c r="AJ16" s="1161"/>
      <c r="AK16" s="1161"/>
      <c r="AL16" s="1161"/>
      <c r="AM16" s="1161"/>
      <c r="AN16" s="1161"/>
      <c r="AO16" s="1161"/>
      <c r="AP16" s="1162"/>
      <c r="AS16" s="80"/>
      <c r="AT16" s="956"/>
      <c r="AU16" s="956"/>
      <c r="AV16" s="956"/>
      <c r="AW16" s="956"/>
      <c r="AX16" s="956"/>
      <c r="AY16" s="956"/>
      <c r="AZ16" s="956"/>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19" t="s">
        <v>2062</v>
      </c>
      <c r="C18" s="1019"/>
      <c r="D18" s="1019"/>
      <c r="E18" s="1019"/>
      <c r="F18" s="1019"/>
      <c r="G18" s="1019"/>
      <c r="H18" s="1019"/>
      <c r="I18" s="1019"/>
      <c r="J18" s="1019"/>
      <c r="K18" s="1019"/>
      <c r="L18" s="1019"/>
      <c r="M18" s="1019"/>
      <c r="N18" s="1019"/>
      <c r="O18" s="1019"/>
      <c r="P18" s="1019"/>
      <c r="Q18" s="1019"/>
      <c r="R18" s="1019"/>
      <c r="S18" s="1019"/>
      <c r="AI18" s="110"/>
      <c r="AJ18" s="110"/>
      <c r="AK18" s="110"/>
      <c r="AL18" s="110"/>
      <c r="AM18" s="110"/>
      <c r="AN18" s="110"/>
      <c r="AO18" s="110"/>
      <c r="AP18" s="110"/>
      <c r="AQ18" s="110"/>
    </row>
    <row r="19" spans="2:60" ht="6" customHeight="1" thickBot="1">
      <c r="B19" s="1019"/>
      <c r="C19" s="1019"/>
      <c r="D19" s="1019"/>
      <c r="E19" s="1019"/>
      <c r="F19" s="1019"/>
      <c r="G19" s="1019"/>
      <c r="H19" s="1019"/>
      <c r="I19" s="1019"/>
      <c r="J19" s="1019"/>
      <c r="K19" s="1019"/>
      <c r="L19" s="1019"/>
      <c r="M19" s="1019"/>
      <c r="N19" s="1019"/>
      <c r="O19" s="1019"/>
      <c r="P19" s="1019"/>
      <c r="Q19" s="1019"/>
      <c r="R19" s="1019"/>
      <c r="S19" s="1019"/>
      <c r="AI19" s="110"/>
      <c r="AJ19" s="110"/>
      <c r="AK19" s="110"/>
      <c r="AL19" s="110"/>
      <c r="AM19" s="110"/>
      <c r="AN19" s="110"/>
      <c r="AO19" s="110"/>
      <c r="AP19" s="110"/>
      <c r="AQ19" s="110"/>
    </row>
    <row r="20" spans="2:60" ht="12.9" customHeight="1">
      <c r="B20" s="1056"/>
      <c r="C20" s="1056"/>
      <c r="D20" s="1056"/>
      <c r="E20" s="1056"/>
      <c r="F20" s="1056"/>
      <c r="G20" s="1056"/>
      <c r="H20" s="1056"/>
      <c r="I20" s="1056"/>
      <c r="J20" s="1056"/>
      <c r="K20" s="1056"/>
      <c r="L20" s="1056"/>
      <c r="M20" s="1056"/>
      <c r="N20" s="1056"/>
      <c r="O20" s="1056"/>
      <c r="P20" s="1056"/>
      <c r="Q20" s="1056"/>
      <c r="R20" s="1056"/>
      <c r="S20" s="1056"/>
      <c r="T20" s="111"/>
      <c r="U20" s="75"/>
      <c r="V20" s="954" t="s">
        <v>215</v>
      </c>
      <c r="W20" s="954"/>
      <c r="X20" s="954"/>
      <c r="Y20" s="954"/>
      <c r="Z20" s="954"/>
      <c r="AA20" s="88"/>
      <c r="AB20" s="88"/>
      <c r="AC20" s="954" t="str">
        <f>IF(F15=4,"R6.4～R6.5",IF(F15=5,"R6.5",""))</f>
        <v>R6.4～R6.5</v>
      </c>
      <c r="AD20" s="954"/>
      <c r="AE20" s="954"/>
      <c r="AF20" s="954"/>
      <c r="AG20" s="954"/>
      <c r="AH20" s="954"/>
      <c r="AI20" s="88"/>
      <c r="AJ20" s="88"/>
      <c r="AK20" s="954" t="str">
        <f>IF(OR(F15=4,F15=5),"R6.6","R"&amp;D15&amp;"."&amp;F15)&amp;"～R"&amp;K15&amp;"."&amp;M15</f>
        <v>R6.6～R7.3</v>
      </c>
      <c r="AL20" s="954"/>
      <c r="AM20" s="954"/>
      <c r="AN20" s="954"/>
      <c r="AO20" s="954"/>
      <c r="AP20" s="954"/>
      <c r="AS20" s="962" t="str">
        <f>IFERROR(VLOOKUP(AS1,【参考】数式用2!E6:S23,9,FALSE),"")</f>
        <v/>
      </c>
      <c r="AT20" s="963"/>
      <c r="AU20" s="963"/>
      <c r="AV20" s="963"/>
      <c r="AW20" s="963"/>
      <c r="AX20" s="963"/>
      <c r="AY20" s="963"/>
      <c r="AZ20" s="963"/>
      <c r="BA20" s="963"/>
      <c r="BB20" s="963"/>
      <c r="BC20" s="963"/>
      <c r="BD20" s="963"/>
      <c r="BE20" s="963"/>
      <c r="BF20" s="963"/>
      <c r="BG20" s="963"/>
      <c r="BH20" s="964"/>
    </row>
    <row r="21" spans="2:60" ht="17.100000000000001" customHeight="1">
      <c r="B21" s="1043" t="s">
        <v>2121</v>
      </c>
      <c r="C21" s="1044"/>
      <c r="D21" s="1044"/>
      <c r="E21" s="1044"/>
      <c r="F21" s="1045"/>
      <c r="G21" s="1037" t="s">
        <v>216</v>
      </c>
      <c r="H21" s="1038"/>
      <c r="I21" s="1038"/>
      <c r="J21" s="1038"/>
      <c r="K21" s="1038"/>
      <c r="L21" s="1038"/>
      <c r="M21" s="1038"/>
      <c r="N21" s="1038"/>
      <c r="O21" s="1038"/>
      <c r="P21" s="1038"/>
      <c r="Q21" s="1038"/>
      <c r="R21" s="1038"/>
      <c r="S21" s="1038"/>
      <c r="T21" s="1039"/>
      <c r="U21" s="112"/>
      <c r="V21" s="113" t="str">
        <f>IFERROR(IF(L9="ベア加算","✓",""),"")</f>
        <v/>
      </c>
      <c r="W21" s="981" t="s">
        <v>14</v>
      </c>
      <c r="X21" s="981"/>
      <c r="Y21" s="981"/>
      <c r="Z21" s="981"/>
      <c r="AA21" s="1008" t="s">
        <v>12</v>
      </c>
      <c r="AB21" s="1009"/>
      <c r="AC21" s="114"/>
      <c r="AD21" s="1036" t="s">
        <v>14</v>
      </c>
      <c r="AE21" s="1036"/>
      <c r="AF21" s="1036"/>
      <c r="AG21" s="1036"/>
      <c r="AH21" s="1036"/>
      <c r="AI21" s="1008" t="s">
        <v>12</v>
      </c>
      <c r="AJ21" s="1009"/>
      <c r="AK21" s="115"/>
      <c r="AL21" s="1036" t="s">
        <v>14</v>
      </c>
      <c r="AM21" s="1036"/>
      <c r="AN21" s="1036"/>
      <c r="AO21" s="1036"/>
      <c r="AP21" s="1036"/>
      <c r="AS21" s="965"/>
      <c r="AT21" s="966"/>
      <c r="AU21" s="966"/>
      <c r="AV21" s="966"/>
      <c r="AW21" s="966"/>
      <c r="AX21" s="966"/>
      <c r="AY21" s="966"/>
      <c r="AZ21" s="966"/>
      <c r="BA21" s="966"/>
      <c r="BB21" s="966"/>
      <c r="BC21" s="966"/>
      <c r="BD21" s="966"/>
      <c r="BE21" s="966"/>
      <c r="BF21" s="966"/>
      <c r="BG21" s="966"/>
      <c r="BH21" s="967"/>
    </row>
    <row r="22" spans="2:60" ht="17.100000000000001" customHeight="1" thickBot="1">
      <c r="B22" s="1046"/>
      <c r="C22" s="1047"/>
      <c r="D22" s="1047"/>
      <c r="E22" s="1047"/>
      <c r="F22" s="1048"/>
      <c r="G22" s="1040"/>
      <c r="H22" s="1041"/>
      <c r="I22" s="1041"/>
      <c r="J22" s="1041"/>
      <c r="K22" s="1041"/>
      <c r="L22" s="1041"/>
      <c r="M22" s="1041"/>
      <c r="N22" s="1041"/>
      <c r="O22" s="1041"/>
      <c r="P22" s="1041"/>
      <c r="Q22" s="1041"/>
      <c r="R22" s="1041"/>
      <c r="S22" s="1041"/>
      <c r="T22" s="1042"/>
      <c r="U22" s="112"/>
      <c r="V22" s="116" t="str">
        <f>IFERROR(IF(L9="ベア加算なし","✓",""),"")</f>
        <v/>
      </c>
      <c r="W22" s="989" t="s">
        <v>15</v>
      </c>
      <c r="X22" s="981"/>
      <c r="Y22" s="990"/>
      <c r="Z22" s="991"/>
      <c r="AA22" s="1008"/>
      <c r="AB22" s="1009"/>
      <c r="AC22" s="114"/>
      <c r="AD22" s="981" t="s">
        <v>15</v>
      </c>
      <c r="AE22" s="981"/>
      <c r="AF22" s="981"/>
      <c r="AG22" s="981"/>
      <c r="AH22" s="981"/>
      <c r="AI22" s="1008"/>
      <c r="AJ22" s="1009"/>
      <c r="AK22" s="115"/>
      <c r="AL22" s="981" t="s">
        <v>15</v>
      </c>
      <c r="AM22" s="981"/>
      <c r="AN22" s="981"/>
      <c r="AO22" s="981"/>
      <c r="AP22" s="981"/>
      <c r="AS22" s="968"/>
      <c r="AT22" s="969"/>
      <c r="AU22" s="969"/>
      <c r="AV22" s="969"/>
      <c r="AW22" s="969"/>
      <c r="AX22" s="969"/>
      <c r="AY22" s="969"/>
      <c r="AZ22" s="969"/>
      <c r="BA22" s="969"/>
      <c r="BB22" s="969"/>
      <c r="BC22" s="969"/>
      <c r="BD22" s="969"/>
      <c r="BE22" s="969"/>
      <c r="BF22" s="969"/>
      <c r="BG22" s="969"/>
      <c r="BH22" s="970"/>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043" t="s">
        <v>2067</v>
      </c>
      <c r="C24" s="1044"/>
      <c r="D24" s="1044"/>
      <c r="E24" s="1044"/>
      <c r="F24" s="1045"/>
      <c r="G24" s="1037" t="s">
        <v>2320</v>
      </c>
      <c r="H24" s="1038"/>
      <c r="I24" s="1038"/>
      <c r="J24" s="1038"/>
      <c r="K24" s="1038"/>
      <c r="L24" s="1038"/>
      <c r="M24" s="1038"/>
      <c r="N24" s="1038"/>
      <c r="O24" s="1038"/>
      <c r="P24" s="1038"/>
      <c r="Q24" s="1038"/>
      <c r="R24" s="1038"/>
      <c r="S24" s="1038"/>
      <c r="T24" s="1039"/>
      <c r="U24" s="112"/>
      <c r="V24" s="113" t="str">
        <f>IFERROR(IF(OR(B9="処遇加算Ⅰ",B9="処遇加算Ⅱ"),"✓",""),"")</f>
        <v/>
      </c>
      <c r="W24" s="1053" t="s">
        <v>2096</v>
      </c>
      <c r="X24" s="1054"/>
      <c r="Y24" s="1054"/>
      <c r="Z24" s="1055"/>
      <c r="AA24" s="1008" t="s">
        <v>12</v>
      </c>
      <c r="AB24" s="1009"/>
      <c r="AC24" s="114"/>
      <c r="AD24" s="1057" t="s">
        <v>14</v>
      </c>
      <c r="AE24" s="1057"/>
      <c r="AF24" s="1057"/>
      <c r="AG24" s="1057"/>
      <c r="AH24" s="1057"/>
      <c r="AI24" s="1008" t="s">
        <v>12</v>
      </c>
      <c r="AJ24" s="1009"/>
      <c r="AK24" s="114"/>
      <c r="AL24" s="1057" t="s">
        <v>14</v>
      </c>
      <c r="AM24" s="1057"/>
      <c r="AN24" s="1057"/>
      <c r="AO24" s="1057"/>
      <c r="AP24" s="1057"/>
      <c r="AS24" s="96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3"/>
      <c r="AU24" s="963"/>
      <c r="AV24" s="963"/>
      <c r="AW24" s="963"/>
      <c r="AX24" s="963"/>
      <c r="AY24" s="963"/>
      <c r="AZ24" s="963"/>
      <c r="BA24" s="963"/>
      <c r="BB24" s="963"/>
      <c r="BC24" s="963"/>
      <c r="BD24" s="963"/>
      <c r="BE24" s="963"/>
      <c r="BF24" s="963"/>
      <c r="BG24" s="963"/>
      <c r="BH24" s="964"/>
    </row>
    <row r="25" spans="2:60" ht="21">
      <c r="B25" s="1058"/>
      <c r="C25" s="1059"/>
      <c r="D25" s="1059"/>
      <c r="E25" s="1059"/>
      <c r="F25" s="1060"/>
      <c r="G25" s="1062"/>
      <c r="H25" s="1063"/>
      <c r="I25" s="1063"/>
      <c r="J25" s="1063"/>
      <c r="K25" s="1063"/>
      <c r="L25" s="1063"/>
      <c r="M25" s="1063"/>
      <c r="N25" s="1063"/>
      <c r="O25" s="1063"/>
      <c r="P25" s="1063"/>
      <c r="Q25" s="1063"/>
      <c r="R25" s="1063"/>
      <c r="S25" s="1063"/>
      <c r="T25" s="1064"/>
      <c r="U25" s="112"/>
      <c r="V25" s="113" t="str">
        <f>IFERROR(IF(B9="処遇加算Ⅲ","✓",""),"")</f>
        <v/>
      </c>
      <c r="W25" s="1053" t="s">
        <v>19</v>
      </c>
      <c r="X25" s="1054"/>
      <c r="Y25" s="1054"/>
      <c r="Z25" s="1055"/>
      <c r="AA25" s="1008"/>
      <c r="AB25" s="1009"/>
      <c r="AC25" s="114"/>
      <c r="AD25" s="982" t="s">
        <v>17</v>
      </c>
      <c r="AE25" s="982"/>
      <c r="AF25" s="982"/>
      <c r="AG25" s="982"/>
      <c r="AH25" s="982"/>
      <c r="AI25" s="1008"/>
      <c r="AJ25" s="1009"/>
      <c r="AK25" s="115"/>
      <c r="AL25" s="982" t="s">
        <v>17</v>
      </c>
      <c r="AM25" s="982"/>
      <c r="AN25" s="982"/>
      <c r="AO25" s="982"/>
      <c r="AP25" s="982"/>
      <c r="AS25" s="965"/>
      <c r="AT25" s="966"/>
      <c r="AU25" s="966"/>
      <c r="AV25" s="966"/>
      <c r="AW25" s="966"/>
      <c r="AX25" s="966"/>
      <c r="AY25" s="966"/>
      <c r="AZ25" s="966"/>
      <c r="BA25" s="966"/>
      <c r="BB25" s="966"/>
      <c r="BC25" s="966"/>
      <c r="BD25" s="966"/>
      <c r="BE25" s="966"/>
      <c r="BF25" s="966"/>
      <c r="BG25" s="966"/>
      <c r="BH25" s="967"/>
    </row>
    <row r="26" spans="2:60" ht="18" customHeight="1" thickBot="1">
      <c r="B26" s="1046"/>
      <c r="C26" s="1047"/>
      <c r="D26" s="1047"/>
      <c r="E26" s="1047"/>
      <c r="F26" s="1048"/>
      <c r="G26" s="1040"/>
      <c r="H26" s="1041"/>
      <c r="I26" s="1041"/>
      <c r="J26" s="1041"/>
      <c r="K26" s="1041"/>
      <c r="L26" s="1041"/>
      <c r="M26" s="1041"/>
      <c r="N26" s="1041"/>
      <c r="O26" s="1041"/>
      <c r="P26" s="1041"/>
      <c r="Q26" s="1041"/>
      <c r="R26" s="1041"/>
      <c r="S26" s="1041"/>
      <c r="T26" s="1042"/>
      <c r="U26" s="89"/>
      <c r="V26" s="113" t="str">
        <f>IFERROR(IF(B9="処遇加算なし","✓",""),"")</f>
        <v/>
      </c>
      <c r="W26" s="1053" t="s">
        <v>2097</v>
      </c>
      <c r="X26" s="1054"/>
      <c r="Y26" s="1054"/>
      <c r="Z26" s="1055"/>
      <c r="AA26" s="1008"/>
      <c r="AB26" s="1009"/>
      <c r="AC26" s="114"/>
      <c r="AD26" s="1057" t="s">
        <v>15</v>
      </c>
      <c r="AE26" s="1057"/>
      <c r="AF26" s="1057"/>
      <c r="AG26" s="1057"/>
      <c r="AH26" s="1057"/>
      <c r="AI26" s="1008"/>
      <c r="AJ26" s="1009"/>
      <c r="AK26" s="115"/>
      <c r="AL26" s="1057" t="s">
        <v>15</v>
      </c>
      <c r="AM26" s="1057"/>
      <c r="AN26" s="1057"/>
      <c r="AO26" s="1057"/>
      <c r="AP26" s="1057"/>
      <c r="AS26" s="968"/>
      <c r="AT26" s="969"/>
      <c r="AU26" s="969"/>
      <c r="AV26" s="969"/>
      <c r="AW26" s="969"/>
      <c r="AX26" s="969"/>
      <c r="AY26" s="969"/>
      <c r="AZ26" s="969"/>
      <c r="BA26" s="969"/>
      <c r="BB26" s="969"/>
      <c r="BC26" s="969"/>
      <c r="BD26" s="969"/>
      <c r="BE26" s="969"/>
      <c r="BF26" s="969"/>
      <c r="BG26" s="969"/>
      <c r="BH26" s="970"/>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043" t="s">
        <v>2068</v>
      </c>
      <c r="C28" s="1044"/>
      <c r="D28" s="1044"/>
      <c r="E28" s="1044"/>
      <c r="F28" s="1045"/>
      <c r="G28" s="1037" t="s">
        <v>2321</v>
      </c>
      <c r="H28" s="1038"/>
      <c r="I28" s="1038"/>
      <c r="J28" s="1038"/>
      <c r="K28" s="1038"/>
      <c r="L28" s="1038"/>
      <c r="M28" s="1038"/>
      <c r="N28" s="1038"/>
      <c r="O28" s="1038"/>
      <c r="P28" s="1038"/>
      <c r="Q28" s="1038"/>
      <c r="R28" s="1038"/>
      <c r="S28" s="1038"/>
      <c r="T28" s="1039"/>
      <c r="U28" s="112"/>
      <c r="V28" s="113" t="str">
        <f>IFERROR(IF(OR(B9="処遇加算Ⅰ",B9="処遇加算Ⅱ"),"✓",""),"")</f>
        <v/>
      </c>
      <c r="W28" s="1053" t="s">
        <v>2096</v>
      </c>
      <c r="X28" s="1054"/>
      <c r="Y28" s="1054"/>
      <c r="Z28" s="1055"/>
      <c r="AA28" s="1008" t="s">
        <v>12</v>
      </c>
      <c r="AB28" s="1009"/>
      <c r="AC28" s="114"/>
      <c r="AD28" s="1057" t="s">
        <v>14</v>
      </c>
      <c r="AE28" s="1057"/>
      <c r="AF28" s="1057"/>
      <c r="AG28" s="1057"/>
      <c r="AH28" s="1057"/>
      <c r="AI28" s="1008" t="s">
        <v>12</v>
      </c>
      <c r="AJ28" s="1009"/>
      <c r="AK28" s="114"/>
      <c r="AL28" s="1057" t="s">
        <v>14</v>
      </c>
      <c r="AM28" s="1057"/>
      <c r="AN28" s="1057"/>
      <c r="AO28" s="1057"/>
      <c r="AP28" s="1057"/>
      <c r="AS28" s="96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3"/>
      <c r="AU28" s="963"/>
      <c r="AV28" s="963"/>
      <c r="AW28" s="963"/>
      <c r="AX28" s="963"/>
      <c r="AY28" s="963"/>
      <c r="AZ28" s="963"/>
      <c r="BA28" s="963"/>
      <c r="BB28" s="963"/>
      <c r="BC28" s="963"/>
      <c r="BD28" s="963"/>
      <c r="BE28" s="963"/>
      <c r="BF28" s="963"/>
      <c r="BG28" s="963"/>
      <c r="BH28" s="964"/>
    </row>
    <row r="29" spans="2:60" ht="21" customHeight="1">
      <c r="B29" s="1058"/>
      <c r="C29" s="1059"/>
      <c r="D29" s="1059"/>
      <c r="E29" s="1059"/>
      <c r="F29" s="1060"/>
      <c r="G29" s="1062"/>
      <c r="H29" s="1063"/>
      <c r="I29" s="1063"/>
      <c r="J29" s="1063"/>
      <c r="K29" s="1063"/>
      <c r="L29" s="1063"/>
      <c r="M29" s="1063"/>
      <c r="N29" s="1063"/>
      <c r="O29" s="1063"/>
      <c r="P29" s="1063"/>
      <c r="Q29" s="1063"/>
      <c r="R29" s="1063"/>
      <c r="S29" s="1063"/>
      <c r="T29" s="1064"/>
      <c r="U29" s="112"/>
      <c r="V29" s="113" t="str">
        <f>IFERROR(IF(B9="処遇加算Ⅲ","✓",""),"")</f>
        <v/>
      </c>
      <c r="W29" s="1053" t="s">
        <v>19</v>
      </c>
      <c r="X29" s="1054"/>
      <c r="Y29" s="1054"/>
      <c r="Z29" s="1055"/>
      <c r="AA29" s="1008"/>
      <c r="AB29" s="1009"/>
      <c r="AC29" s="114"/>
      <c r="AD29" s="982" t="s">
        <v>17</v>
      </c>
      <c r="AE29" s="982"/>
      <c r="AF29" s="982"/>
      <c r="AG29" s="982"/>
      <c r="AH29" s="982"/>
      <c r="AI29" s="1008"/>
      <c r="AJ29" s="1009"/>
      <c r="AK29" s="115"/>
      <c r="AL29" s="982" t="s">
        <v>17</v>
      </c>
      <c r="AM29" s="982"/>
      <c r="AN29" s="982"/>
      <c r="AO29" s="982"/>
      <c r="AP29" s="982"/>
      <c r="AS29" s="965"/>
      <c r="AT29" s="966"/>
      <c r="AU29" s="966"/>
      <c r="AV29" s="966"/>
      <c r="AW29" s="966"/>
      <c r="AX29" s="966"/>
      <c r="AY29" s="966"/>
      <c r="AZ29" s="966"/>
      <c r="BA29" s="966"/>
      <c r="BB29" s="966"/>
      <c r="BC29" s="966"/>
      <c r="BD29" s="966"/>
      <c r="BE29" s="966"/>
      <c r="BF29" s="966"/>
      <c r="BG29" s="966"/>
      <c r="BH29" s="967"/>
    </row>
    <row r="30" spans="2:60" ht="18" customHeight="1" thickBot="1">
      <c r="B30" s="1046"/>
      <c r="C30" s="1047"/>
      <c r="D30" s="1047"/>
      <c r="E30" s="1047"/>
      <c r="F30" s="1048"/>
      <c r="G30" s="1040"/>
      <c r="H30" s="1041"/>
      <c r="I30" s="1041"/>
      <c r="J30" s="1041"/>
      <c r="K30" s="1041"/>
      <c r="L30" s="1041"/>
      <c r="M30" s="1041"/>
      <c r="N30" s="1041"/>
      <c r="O30" s="1041"/>
      <c r="P30" s="1041"/>
      <c r="Q30" s="1041"/>
      <c r="R30" s="1041"/>
      <c r="S30" s="1041"/>
      <c r="T30" s="1042"/>
      <c r="U30" s="89"/>
      <c r="V30" s="113" t="str">
        <f>IFERROR(IF(B9="処遇加算なし","✓",""),"")</f>
        <v/>
      </c>
      <c r="W30" s="1053" t="s">
        <v>2097</v>
      </c>
      <c r="X30" s="1054"/>
      <c r="Y30" s="1054"/>
      <c r="Z30" s="1055"/>
      <c r="AA30" s="1008"/>
      <c r="AB30" s="1009"/>
      <c r="AC30" s="114"/>
      <c r="AD30" s="1057" t="s">
        <v>15</v>
      </c>
      <c r="AE30" s="1057"/>
      <c r="AF30" s="1057"/>
      <c r="AG30" s="1057"/>
      <c r="AH30" s="1057"/>
      <c r="AI30" s="1008"/>
      <c r="AJ30" s="1009"/>
      <c r="AK30" s="115"/>
      <c r="AL30" s="1057" t="s">
        <v>15</v>
      </c>
      <c r="AM30" s="1057"/>
      <c r="AN30" s="1057"/>
      <c r="AO30" s="1057"/>
      <c r="AP30" s="1057"/>
      <c r="AS30" s="968"/>
      <c r="AT30" s="969"/>
      <c r="AU30" s="969"/>
      <c r="AV30" s="969"/>
      <c r="AW30" s="969"/>
      <c r="AX30" s="969"/>
      <c r="AY30" s="969"/>
      <c r="AZ30" s="969"/>
      <c r="BA30" s="969"/>
      <c r="BB30" s="969"/>
      <c r="BC30" s="969"/>
      <c r="BD30" s="969"/>
      <c r="BE30" s="969"/>
      <c r="BF30" s="969"/>
      <c r="BG30" s="969"/>
      <c r="BH30" s="970"/>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061" t="s">
        <v>2069</v>
      </c>
      <c r="C32" s="1061"/>
      <c r="D32" s="1061"/>
      <c r="E32" s="1061"/>
      <c r="F32" s="1061"/>
      <c r="G32" s="1037" t="s">
        <v>2322</v>
      </c>
      <c r="H32" s="1038"/>
      <c r="I32" s="1038"/>
      <c r="J32" s="1038"/>
      <c r="K32" s="1038"/>
      <c r="L32" s="1038"/>
      <c r="M32" s="1038"/>
      <c r="N32" s="1038"/>
      <c r="O32" s="1038"/>
      <c r="P32" s="1038"/>
      <c r="Q32" s="1038"/>
      <c r="R32" s="1038"/>
      <c r="S32" s="1038"/>
      <c r="T32" s="1039"/>
      <c r="U32" s="112"/>
      <c r="V32" s="113" t="str">
        <f>IFERROR(IF(B9="処遇加算Ⅰ","✓",""),"")</f>
        <v/>
      </c>
      <c r="W32" s="989" t="s">
        <v>14</v>
      </c>
      <c r="X32" s="990"/>
      <c r="Y32" s="990"/>
      <c r="Z32" s="991"/>
      <c r="AA32" s="1010" t="s">
        <v>12</v>
      </c>
      <c r="AB32" s="1009"/>
      <c r="AC32" s="114"/>
      <c r="AD32" s="1057" t="s">
        <v>14</v>
      </c>
      <c r="AE32" s="1057"/>
      <c r="AF32" s="1057"/>
      <c r="AG32" s="1057"/>
      <c r="AH32" s="1057"/>
      <c r="AI32" s="1010" t="s">
        <v>12</v>
      </c>
      <c r="AJ32" s="1009"/>
      <c r="AK32" s="114"/>
      <c r="AL32" s="1057" t="s">
        <v>14</v>
      </c>
      <c r="AM32" s="1057"/>
      <c r="AN32" s="1057"/>
      <c r="AO32" s="1057"/>
      <c r="AP32" s="1057"/>
      <c r="AS32" s="96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3"/>
      <c r="AU32" s="963"/>
      <c r="AV32" s="963"/>
      <c r="AW32" s="963"/>
      <c r="AX32" s="963"/>
      <c r="AY32" s="963"/>
      <c r="AZ32" s="963"/>
      <c r="BA32" s="963"/>
      <c r="BB32" s="963"/>
      <c r="BC32" s="963"/>
      <c r="BD32" s="963"/>
      <c r="BE32" s="963"/>
      <c r="BF32" s="963"/>
      <c r="BG32" s="963"/>
      <c r="BH32" s="964"/>
    </row>
    <row r="33" spans="2:82" ht="21" customHeight="1">
      <c r="B33" s="1061"/>
      <c r="C33" s="1061"/>
      <c r="D33" s="1061"/>
      <c r="E33" s="1061"/>
      <c r="F33" s="1061"/>
      <c r="G33" s="1062"/>
      <c r="H33" s="1063"/>
      <c r="I33" s="1063"/>
      <c r="J33" s="1063"/>
      <c r="K33" s="1063"/>
      <c r="L33" s="1063"/>
      <c r="M33" s="1063"/>
      <c r="N33" s="1063"/>
      <c r="O33" s="1063"/>
      <c r="P33" s="1063"/>
      <c r="Q33" s="1063"/>
      <c r="R33" s="1063"/>
      <c r="S33" s="1063"/>
      <c r="T33" s="1064"/>
      <c r="U33" s="112"/>
      <c r="V33" s="113" t="str">
        <f>IFERROR(IF(AND(B9&lt;&gt;"",B9&lt;&gt;"処遇加算Ⅰ"),"✓",""),"")</f>
        <v/>
      </c>
      <c r="W33" s="989" t="s">
        <v>15</v>
      </c>
      <c r="X33" s="990"/>
      <c r="Y33" s="990"/>
      <c r="Z33" s="991"/>
      <c r="AA33" s="1010"/>
      <c r="AB33" s="1009"/>
      <c r="AC33" s="114"/>
      <c r="AD33" s="1137" t="s">
        <v>17</v>
      </c>
      <c r="AE33" s="1137"/>
      <c r="AF33" s="1137"/>
      <c r="AG33" s="1137"/>
      <c r="AH33" s="1137"/>
      <c r="AI33" s="1010"/>
      <c r="AJ33" s="1009"/>
      <c r="AK33" s="121"/>
      <c r="AL33" s="982" t="s">
        <v>17</v>
      </c>
      <c r="AM33" s="982"/>
      <c r="AN33" s="982"/>
      <c r="AO33" s="982"/>
      <c r="AP33" s="982"/>
      <c r="AS33" s="965"/>
      <c r="AT33" s="966"/>
      <c r="AU33" s="966"/>
      <c r="AV33" s="966"/>
      <c r="AW33" s="966"/>
      <c r="AX33" s="966"/>
      <c r="AY33" s="966"/>
      <c r="AZ33" s="966"/>
      <c r="BA33" s="966"/>
      <c r="BB33" s="966"/>
      <c r="BC33" s="966"/>
      <c r="BD33" s="966"/>
      <c r="BE33" s="966"/>
      <c r="BF33" s="966"/>
      <c r="BG33" s="966"/>
      <c r="BH33" s="967"/>
    </row>
    <row r="34" spans="2:82" ht="18.75" customHeight="1" thickBot="1">
      <c r="B34" s="1061"/>
      <c r="C34" s="1061"/>
      <c r="D34" s="1061"/>
      <c r="E34" s="1061"/>
      <c r="F34" s="1061"/>
      <c r="G34" s="1040"/>
      <c r="H34" s="1041"/>
      <c r="I34" s="1041"/>
      <c r="J34" s="1041"/>
      <c r="K34" s="1041"/>
      <c r="L34" s="1041"/>
      <c r="M34" s="1041"/>
      <c r="N34" s="1041"/>
      <c r="O34" s="1041"/>
      <c r="P34" s="1041"/>
      <c r="Q34" s="1041"/>
      <c r="R34" s="1041"/>
      <c r="S34" s="1041"/>
      <c r="T34" s="1042"/>
      <c r="U34" s="89"/>
      <c r="V34" s="118"/>
      <c r="W34" s="93"/>
      <c r="X34" s="93"/>
      <c r="Y34" s="93"/>
      <c r="Z34" s="93"/>
      <c r="AA34" s="1010"/>
      <c r="AB34" s="1009"/>
      <c r="AC34" s="114"/>
      <c r="AD34" s="981" t="s">
        <v>15</v>
      </c>
      <c r="AE34" s="981"/>
      <c r="AF34" s="981"/>
      <c r="AG34" s="981"/>
      <c r="AH34" s="981"/>
      <c r="AI34" s="1010"/>
      <c r="AJ34" s="1009"/>
      <c r="AK34" s="114"/>
      <c r="AL34" s="981" t="s">
        <v>15</v>
      </c>
      <c r="AM34" s="981"/>
      <c r="AN34" s="981"/>
      <c r="AO34" s="981"/>
      <c r="AP34" s="981"/>
      <c r="AS34" s="968"/>
      <c r="AT34" s="969"/>
      <c r="AU34" s="969"/>
      <c r="AV34" s="969"/>
      <c r="AW34" s="969"/>
      <c r="AX34" s="969"/>
      <c r="AY34" s="969"/>
      <c r="AZ34" s="969"/>
      <c r="BA34" s="969"/>
      <c r="BB34" s="969"/>
      <c r="BC34" s="969"/>
      <c r="BD34" s="969"/>
      <c r="BE34" s="969"/>
      <c r="BF34" s="969"/>
      <c r="BG34" s="969"/>
      <c r="BH34" s="970"/>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061" t="s">
        <v>2070</v>
      </c>
      <c r="C36" s="1061"/>
      <c r="D36" s="1061"/>
      <c r="E36" s="1061"/>
      <c r="F36" s="1061"/>
      <c r="G36" s="1126" t="s">
        <v>2323</v>
      </c>
      <c r="H36" s="1127"/>
      <c r="I36" s="1127"/>
      <c r="J36" s="1127"/>
      <c r="K36" s="1127"/>
      <c r="L36" s="1127"/>
      <c r="M36" s="1127"/>
      <c r="N36" s="1127"/>
      <c r="O36" s="1127"/>
      <c r="P36" s="1127"/>
      <c r="Q36" s="1127"/>
      <c r="R36" s="1127"/>
      <c r="S36" s="1127"/>
      <c r="T36" s="1128"/>
      <c r="U36" s="112"/>
      <c r="V36" s="113" t="str">
        <f>IFERROR(IF(OR(G9="特定加算Ⅰ",G9="特定加算Ⅱ"),"✓",""),"")</f>
        <v/>
      </c>
      <c r="W36" s="989" t="s">
        <v>14</v>
      </c>
      <c r="X36" s="990"/>
      <c r="Y36" s="990"/>
      <c r="Z36" s="991"/>
      <c r="AA36" s="1008" t="s">
        <v>12</v>
      </c>
      <c r="AB36" s="1009"/>
      <c r="AC36" s="114"/>
      <c r="AD36" s="981" t="s">
        <v>14</v>
      </c>
      <c r="AE36" s="981"/>
      <c r="AF36" s="981"/>
      <c r="AG36" s="981"/>
      <c r="AH36" s="981"/>
      <c r="AI36" s="1008" t="s">
        <v>12</v>
      </c>
      <c r="AJ36" s="1009"/>
      <c r="AK36" s="114"/>
      <c r="AL36" s="981" t="s">
        <v>14</v>
      </c>
      <c r="AM36" s="981"/>
      <c r="AN36" s="981"/>
      <c r="AO36" s="981"/>
      <c r="AP36" s="981"/>
      <c r="AS36" s="96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3"/>
      <c r="AU36" s="963"/>
      <c r="AV36" s="963"/>
      <c r="AW36" s="963"/>
      <c r="AX36" s="963"/>
      <c r="AY36" s="963"/>
      <c r="AZ36" s="963"/>
      <c r="BA36" s="963"/>
      <c r="BB36" s="963"/>
      <c r="BC36" s="963"/>
      <c r="BD36" s="963"/>
      <c r="BE36" s="963"/>
      <c r="BF36" s="963"/>
      <c r="BG36" s="963"/>
      <c r="BH36" s="964"/>
    </row>
    <row r="37" spans="2:82" ht="21" customHeight="1">
      <c r="B37" s="1061"/>
      <c r="C37" s="1061"/>
      <c r="D37" s="1061"/>
      <c r="E37" s="1061"/>
      <c r="F37" s="1061"/>
      <c r="G37" s="1129"/>
      <c r="H37" s="1130"/>
      <c r="I37" s="1130"/>
      <c r="J37" s="1130"/>
      <c r="K37" s="1130"/>
      <c r="L37" s="1130"/>
      <c r="M37" s="1130"/>
      <c r="N37" s="1130"/>
      <c r="O37" s="1130"/>
      <c r="P37" s="1130"/>
      <c r="Q37" s="1130"/>
      <c r="R37" s="1130"/>
      <c r="S37" s="1130"/>
      <c r="T37" s="1131"/>
      <c r="U37" s="112"/>
      <c r="V37" s="113" t="str">
        <f>IFERROR(IF(G9="特定加算なし","✓",""),"")</f>
        <v/>
      </c>
      <c r="W37" s="989" t="s">
        <v>15</v>
      </c>
      <c r="X37" s="990"/>
      <c r="Y37" s="990"/>
      <c r="Z37" s="991"/>
      <c r="AA37" s="1008"/>
      <c r="AB37" s="1009"/>
      <c r="AC37" s="1138" t="s">
        <v>2175</v>
      </c>
      <c r="AD37" s="1139"/>
      <c r="AE37" s="1139"/>
      <c r="AF37" s="1139"/>
      <c r="AG37" s="1140"/>
      <c r="AH37" s="1141"/>
      <c r="AI37" s="1008"/>
      <c r="AJ37" s="1009"/>
      <c r="AK37" s="1138" t="s">
        <v>2175</v>
      </c>
      <c r="AL37" s="1139"/>
      <c r="AM37" s="1139"/>
      <c r="AN37" s="1139"/>
      <c r="AO37" s="1140"/>
      <c r="AP37" s="1141"/>
      <c r="AS37" s="965"/>
      <c r="AT37" s="966"/>
      <c r="AU37" s="966"/>
      <c r="AV37" s="966"/>
      <c r="AW37" s="966"/>
      <c r="AX37" s="966"/>
      <c r="AY37" s="966"/>
      <c r="AZ37" s="966"/>
      <c r="BA37" s="966"/>
      <c r="BB37" s="966"/>
      <c r="BC37" s="966"/>
      <c r="BD37" s="966"/>
      <c r="BE37" s="966"/>
      <c r="BF37" s="966"/>
      <c r="BG37" s="966"/>
      <c r="BH37" s="967"/>
    </row>
    <row r="38" spans="2:82" ht="17.100000000000001" customHeight="1" thickBot="1">
      <c r="B38" s="1061"/>
      <c r="C38" s="1061"/>
      <c r="D38" s="1061"/>
      <c r="E38" s="1061"/>
      <c r="F38" s="1061"/>
      <c r="G38" s="1132"/>
      <c r="H38" s="1133"/>
      <c r="I38" s="1133"/>
      <c r="J38" s="1133"/>
      <c r="K38" s="1133"/>
      <c r="L38" s="1133"/>
      <c r="M38" s="1133"/>
      <c r="N38" s="1133"/>
      <c r="O38" s="1133"/>
      <c r="P38" s="1133"/>
      <c r="Q38" s="1133"/>
      <c r="R38" s="1133"/>
      <c r="S38" s="1133"/>
      <c r="T38" s="1134"/>
      <c r="U38" s="112"/>
      <c r="Z38" s="124"/>
      <c r="AA38" s="1010"/>
      <c r="AB38" s="1009"/>
      <c r="AC38" s="114"/>
      <c r="AD38" s="981" t="s">
        <v>15</v>
      </c>
      <c r="AE38" s="981"/>
      <c r="AF38" s="981"/>
      <c r="AG38" s="981"/>
      <c r="AH38" s="981"/>
      <c r="AI38" s="1008"/>
      <c r="AJ38" s="1009"/>
      <c r="AK38" s="114"/>
      <c r="AL38" s="981" t="s">
        <v>15</v>
      </c>
      <c r="AM38" s="981"/>
      <c r="AN38" s="981"/>
      <c r="AO38" s="981"/>
      <c r="AP38" s="981"/>
      <c r="AS38" s="968"/>
      <c r="AT38" s="969"/>
      <c r="AU38" s="969"/>
      <c r="AV38" s="969"/>
      <c r="AW38" s="969"/>
      <c r="AX38" s="969"/>
      <c r="AY38" s="969"/>
      <c r="AZ38" s="969"/>
      <c r="BA38" s="969"/>
      <c r="BB38" s="969"/>
      <c r="BC38" s="969"/>
      <c r="BD38" s="969"/>
      <c r="BE38" s="969"/>
      <c r="BF38" s="969"/>
      <c r="BG38" s="969"/>
      <c r="BH38" s="970"/>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061" t="s">
        <v>2071</v>
      </c>
      <c r="C40" s="1061"/>
      <c r="D40" s="1061"/>
      <c r="E40" s="1061"/>
      <c r="F40" s="1061"/>
      <c r="G40" s="1037" t="str">
        <f>IFERROR(VLOOKUP(Y5,【参考】数式用!AQ5:AR37,2,0),"")</f>
        <v/>
      </c>
      <c r="H40" s="1038"/>
      <c r="I40" s="1038"/>
      <c r="J40" s="1038"/>
      <c r="K40" s="1038"/>
      <c r="L40" s="1038"/>
      <c r="M40" s="1038"/>
      <c r="N40" s="1038"/>
      <c r="O40" s="1038"/>
      <c r="P40" s="1038"/>
      <c r="Q40" s="1038"/>
      <c r="R40" s="1038"/>
      <c r="S40" s="1038"/>
      <c r="T40" s="1039"/>
      <c r="U40" s="89"/>
      <c r="V40" s="113" t="str">
        <f>IFERROR(IF(G9="特定加算Ⅰ","✓",""),"")</f>
        <v/>
      </c>
      <c r="W40" s="989" t="s">
        <v>14</v>
      </c>
      <c r="X40" s="990"/>
      <c r="Y40" s="990"/>
      <c r="Z40" s="991"/>
      <c r="AA40" s="1008" t="s">
        <v>12</v>
      </c>
      <c r="AB40" s="1009"/>
      <c r="AC40" s="114"/>
      <c r="AD40" s="981" t="s">
        <v>14</v>
      </c>
      <c r="AE40" s="981"/>
      <c r="AF40" s="981"/>
      <c r="AG40" s="981"/>
      <c r="AH40" s="981"/>
      <c r="AI40" s="1008" t="s">
        <v>12</v>
      </c>
      <c r="AJ40" s="1009"/>
      <c r="AK40" s="114"/>
      <c r="AL40" s="981" t="s">
        <v>14</v>
      </c>
      <c r="AM40" s="981"/>
      <c r="AN40" s="981"/>
      <c r="AO40" s="981"/>
      <c r="AP40" s="981"/>
      <c r="AS40" s="96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3"/>
      <c r="AU40" s="963"/>
      <c r="AV40" s="963"/>
      <c r="AW40" s="963"/>
      <c r="AX40" s="963"/>
      <c r="AY40" s="963"/>
      <c r="AZ40" s="963"/>
      <c r="BA40" s="963"/>
      <c r="BB40" s="963"/>
      <c r="BC40" s="963"/>
      <c r="BD40" s="963"/>
      <c r="BE40" s="963"/>
      <c r="BF40" s="963"/>
      <c r="BG40" s="963"/>
      <c r="BH40" s="964"/>
    </row>
    <row r="41" spans="2:82" ht="22.5" customHeight="1">
      <c r="B41" s="1061"/>
      <c r="C41" s="1061"/>
      <c r="D41" s="1061"/>
      <c r="E41" s="1061"/>
      <c r="F41" s="1061"/>
      <c r="G41" s="1062"/>
      <c r="H41" s="1063"/>
      <c r="I41" s="1063"/>
      <c r="J41" s="1063"/>
      <c r="K41" s="1063"/>
      <c r="L41" s="1063"/>
      <c r="M41" s="1063"/>
      <c r="N41" s="1063"/>
      <c r="O41" s="1063"/>
      <c r="P41" s="1063"/>
      <c r="Q41" s="1063"/>
      <c r="R41" s="1063"/>
      <c r="S41" s="1063"/>
      <c r="T41" s="1064"/>
      <c r="U41" s="89"/>
      <c r="V41" s="113" t="str">
        <f>IFERROR(IF(OR(G9="特定加算Ⅱ",G9="特定加算なし"),"✓",""),"")</f>
        <v/>
      </c>
      <c r="W41" s="989" t="s">
        <v>15</v>
      </c>
      <c r="X41" s="990"/>
      <c r="Y41" s="990"/>
      <c r="Z41" s="991"/>
      <c r="AA41" s="1008"/>
      <c r="AB41" s="1009"/>
      <c r="AC41" s="125" t="s">
        <v>82</v>
      </c>
      <c r="AD41" s="1033"/>
      <c r="AE41" s="1034"/>
      <c r="AF41" s="1034"/>
      <c r="AG41" s="1034"/>
      <c r="AH41" s="1035"/>
      <c r="AI41" s="1008"/>
      <c r="AJ41" s="1009"/>
      <c r="AK41" s="125" t="s">
        <v>82</v>
      </c>
      <c r="AL41" s="1033"/>
      <c r="AM41" s="1034"/>
      <c r="AN41" s="1034"/>
      <c r="AO41" s="1034"/>
      <c r="AP41" s="1035"/>
      <c r="AS41" s="965"/>
      <c r="AT41" s="966"/>
      <c r="AU41" s="966"/>
      <c r="AV41" s="966"/>
      <c r="AW41" s="966"/>
      <c r="AX41" s="966"/>
      <c r="AY41" s="966"/>
      <c r="AZ41" s="966"/>
      <c r="BA41" s="966"/>
      <c r="BB41" s="966"/>
      <c r="BC41" s="966"/>
      <c r="BD41" s="966"/>
      <c r="BE41" s="966"/>
      <c r="BF41" s="966"/>
      <c r="BG41" s="966"/>
      <c r="BH41" s="967"/>
    </row>
    <row r="42" spans="2:82" ht="17.100000000000001" customHeight="1" thickBot="1">
      <c r="B42" s="1061"/>
      <c r="C42" s="1061"/>
      <c r="D42" s="1061"/>
      <c r="E42" s="1061"/>
      <c r="F42" s="1061"/>
      <c r="G42" s="1040"/>
      <c r="H42" s="1041"/>
      <c r="I42" s="1041"/>
      <c r="J42" s="1041"/>
      <c r="K42" s="1041"/>
      <c r="L42" s="1041"/>
      <c r="M42" s="1041"/>
      <c r="N42" s="1041"/>
      <c r="O42" s="1041"/>
      <c r="P42" s="1041"/>
      <c r="Q42" s="1041"/>
      <c r="R42" s="1041"/>
      <c r="S42" s="1041"/>
      <c r="T42" s="1042"/>
      <c r="U42" s="89"/>
      <c r="V42" s="82"/>
      <c r="W42" s="126"/>
      <c r="X42" s="126"/>
      <c r="Y42" s="126"/>
      <c r="Z42" s="126"/>
      <c r="AA42" s="104"/>
      <c r="AB42" s="104"/>
      <c r="AC42" s="127"/>
      <c r="AD42" s="981" t="s">
        <v>15</v>
      </c>
      <c r="AE42" s="981"/>
      <c r="AF42" s="981"/>
      <c r="AG42" s="981"/>
      <c r="AH42" s="981"/>
      <c r="AI42" s="104"/>
      <c r="AJ42" s="104"/>
      <c r="AK42" s="127"/>
      <c r="AL42" s="981" t="s">
        <v>15</v>
      </c>
      <c r="AM42" s="981"/>
      <c r="AN42" s="981"/>
      <c r="AO42" s="981"/>
      <c r="AP42" s="981"/>
      <c r="AS42" s="968"/>
      <c r="AT42" s="969"/>
      <c r="AU42" s="969"/>
      <c r="AV42" s="969"/>
      <c r="AW42" s="969"/>
      <c r="AX42" s="969"/>
      <c r="AY42" s="969"/>
      <c r="AZ42" s="969"/>
      <c r="BA42" s="969"/>
      <c r="BB42" s="969"/>
      <c r="BC42" s="969"/>
      <c r="BD42" s="969"/>
      <c r="BE42" s="969"/>
      <c r="BF42" s="969"/>
      <c r="BG42" s="969"/>
      <c r="BH42" s="970"/>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061" t="s">
        <v>2072</v>
      </c>
      <c r="C44" s="1061"/>
      <c r="D44" s="1061"/>
      <c r="E44" s="1061"/>
      <c r="F44" s="1061"/>
      <c r="G44" s="1037" t="s">
        <v>2356</v>
      </c>
      <c r="H44" s="1038"/>
      <c r="I44" s="1038"/>
      <c r="J44" s="1038"/>
      <c r="K44" s="1038"/>
      <c r="L44" s="1038"/>
      <c r="M44" s="1038"/>
      <c r="N44" s="1038"/>
      <c r="O44" s="1038"/>
      <c r="P44" s="1038"/>
      <c r="Q44" s="1038"/>
      <c r="R44" s="1038"/>
      <c r="S44" s="1038"/>
      <c r="T44" s="1039"/>
      <c r="U44" s="112"/>
      <c r="V44" s="113" t="str">
        <f>IFERROR(IF(OR(G9="特定加算Ⅰ",G9="特定加算Ⅱ"),"✓",""),"")</f>
        <v/>
      </c>
      <c r="W44" s="989" t="s">
        <v>14</v>
      </c>
      <c r="X44" s="990"/>
      <c r="Y44" s="990"/>
      <c r="Z44" s="991"/>
      <c r="AA44" s="1008" t="s">
        <v>12</v>
      </c>
      <c r="AB44" s="1009"/>
      <c r="AC44" s="114"/>
      <c r="AD44" s="981" t="s">
        <v>14</v>
      </c>
      <c r="AE44" s="981"/>
      <c r="AF44" s="981"/>
      <c r="AG44" s="981"/>
      <c r="AH44" s="981"/>
      <c r="AI44" s="1008" t="s">
        <v>12</v>
      </c>
      <c r="AJ44" s="1009"/>
      <c r="AK44" s="114"/>
      <c r="AL44" s="981" t="s">
        <v>14</v>
      </c>
      <c r="AM44" s="981"/>
      <c r="AN44" s="981"/>
      <c r="AO44" s="981"/>
      <c r="AP44" s="981"/>
      <c r="AS44" s="962" t="str">
        <f>IFERROR(IF(AS63="○","！R5年度に満たしていた要件を満たさない計画になっている。",IF(OR(AH63=2,AP63=2),VLOOKUP(AS1,【参考】数式用2!E6:S23,15,FALSE),"")),"")</f>
        <v/>
      </c>
      <c r="AT44" s="963"/>
      <c r="AU44" s="963"/>
      <c r="AV44" s="963"/>
      <c r="AW44" s="963"/>
      <c r="AX44" s="963"/>
      <c r="AY44" s="963"/>
      <c r="AZ44" s="963"/>
      <c r="BA44" s="963"/>
      <c r="BB44" s="963"/>
      <c r="BC44" s="963"/>
      <c r="BD44" s="963"/>
      <c r="BE44" s="963"/>
      <c r="BF44" s="963"/>
      <c r="BG44" s="963"/>
      <c r="BH44" s="964"/>
    </row>
    <row r="45" spans="2:82" ht="17.100000000000001" customHeight="1" thickBot="1">
      <c r="B45" s="1061"/>
      <c r="C45" s="1061"/>
      <c r="D45" s="1061"/>
      <c r="E45" s="1061"/>
      <c r="F45" s="1061"/>
      <c r="G45" s="1040"/>
      <c r="H45" s="1041"/>
      <c r="I45" s="1041"/>
      <c r="J45" s="1041"/>
      <c r="K45" s="1041"/>
      <c r="L45" s="1041"/>
      <c r="M45" s="1041"/>
      <c r="N45" s="1041"/>
      <c r="O45" s="1041"/>
      <c r="P45" s="1041"/>
      <c r="Q45" s="1041"/>
      <c r="R45" s="1041"/>
      <c r="S45" s="1041"/>
      <c r="T45" s="1042"/>
      <c r="U45" s="112"/>
      <c r="V45" s="113" t="str">
        <f>IFERROR(IF(G9="特定加算なし","✓",""),"")</f>
        <v/>
      </c>
      <c r="W45" s="989" t="s">
        <v>15</v>
      </c>
      <c r="X45" s="990"/>
      <c r="Y45" s="990"/>
      <c r="Z45" s="991"/>
      <c r="AA45" s="1008"/>
      <c r="AB45" s="1009"/>
      <c r="AC45" s="114"/>
      <c r="AD45" s="981" t="s">
        <v>15</v>
      </c>
      <c r="AE45" s="981"/>
      <c r="AF45" s="981"/>
      <c r="AG45" s="981"/>
      <c r="AH45" s="981"/>
      <c r="AI45" s="1008"/>
      <c r="AJ45" s="1009"/>
      <c r="AK45" s="114"/>
      <c r="AL45" s="981" t="s">
        <v>15</v>
      </c>
      <c r="AM45" s="981"/>
      <c r="AN45" s="981"/>
      <c r="AO45" s="981"/>
      <c r="AP45" s="981"/>
      <c r="AS45" s="968"/>
      <c r="AT45" s="969"/>
      <c r="AU45" s="969"/>
      <c r="AV45" s="969"/>
      <c r="AW45" s="969"/>
      <c r="AX45" s="969"/>
      <c r="AY45" s="969"/>
      <c r="AZ45" s="969"/>
      <c r="BA45" s="969"/>
      <c r="BB45" s="969"/>
      <c r="BC45" s="969"/>
      <c r="BD45" s="969"/>
      <c r="BE45" s="969"/>
      <c r="BF45" s="969"/>
      <c r="BG45" s="969"/>
      <c r="BH45" s="970"/>
      <c r="BO45" s="129"/>
    </row>
    <row r="46" spans="2:82" ht="6.75" customHeight="1">
      <c r="AJ46" s="130"/>
      <c r="AK46" s="130"/>
      <c r="AL46" s="130"/>
      <c r="AM46" s="130"/>
      <c r="AN46" s="130"/>
      <c r="AO46" s="130"/>
      <c r="AP46" s="130"/>
    </row>
    <row r="47" spans="2:82" ht="21" customHeight="1">
      <c r="B47" s="1019" t="s">
        <v>2136</v>
      </c>
      <c r="C47" s="1019"/>
      <c r="D47" s="1019"/>
      <c r="E47" s="1019"/>
      <c r="F47" s="1019"/>
      <c r="G47" s="1019"/>
      <c r="H47" s="1019"/>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1019"/>
      <c r="AE47" s="1019"/>
      <c r="AF47" s="1019"/>
      <c r="AG47" s="1019"/>
      <c r="AH47" s="1019"/>
      <c r="AS47" s="131" t="s">
        <v>2105</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 customHeight="1" thickBot="1">
      <c r="B48" s="1077"/>
      <c r="C48" s="1078"/>
      <c r="D48" s="1078"/>
      <c r="E48" s="1078"/>
      <c r="F48" s="1079"/>
      <c r="G48" s="1015" t="str">
        <f>IF(F15=4,"R6.4～R6.5",IF(F15=5,"R6.5",""))</f>
        <v>R6.4～R6.5</v>
      </c>
      <c r="H48" s="1016"/>
      <c r="I48" s="1016"/>
      <c r="J48" s="1016"/>
      <c r="K48" s="1016"/>
      <c r="L48" s="1016"/>
      <c r="M48" s="1016"/>
      <c r="N48" s="1016"/>
      <c r="O48" s="1016"/>
      <c r="P48" s="1016"/>
      <c r="Q48" s="1016"/>
      <c r="R48" s="1016"/>
      <c r="S48" s="1016"/>
      <c r="T48" s="1016"/>
      <c r="U48" s="1016"/>
      <c r="V48" s="1016"/>
      <c r="W48" s="1016"/>
      <c r="X48" s="1016"/>
      <c r="Y48" s="1016"/>
      <c r="Z48" s="1017"/>
      <c r="AA48" s="1008" t="s">
        <v>12</v>
      </c>
      <c r="AB48" s="1009"/>
      <c r="AC48" s="1011" t="str">
        <f>IF(OR(F15=4,F15=5),"R6.6","R"&amp;D15&amp;"."&amp;F15)&amp;"～R"&amp;K15&amp;"."&amp;M15</f>
        <v>R6.6～R7.3</v>
      </c>
      <c r="AD48" s="1011"/>
      <c r="AE48" s="1011"/>
      <c r="AF48" s="1011"/>
      <c r="AG48" s="1011"/>
      <c r="AH48" s="1011"/>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IFERROR(IF(OR(L9="ベア加算",AP57=1),"ベア加算",IF(AP57=2,"ベア加算なし","")),"")</f>
        <v/>
      </c>
      <c r="BB48" s="985"/>
      <c r="BC48" s="985"/>
      <c r="BD48" s="985"/>
      <c r="BE48" s="1136" t="str">
        <f>AS48&amp;AW48&amp;BA48</f>
        <v>特定加算なし</v>
      </c>
      <c r="BF48" s="1136"/>
      <c r="BG48" s="1136"/>
      <c r="BH48" s="1136"/>
      <c r="BI48" s="1136"/>
      <c r="BJ48" s="1136"/>
      <c r="BK48" s="1136"/>
      <c r="BL48" s="1136"/>
      <c r="BM48" s="1136"/>
      <c r="BN48" s="1136"/>
      <c r="BO48" s="1136"/>
      <c r="BP48" s="1136"/>
      <c r="BQ48" s="132"/>
      <c r="BR48" s="132"/>
      <c r="BS48" s="132"/>
      <c r="BT48" s="132"/>
      <c r="BU48" s="132"/>
      <c r="BV48" s="132"/>
      <c r="BW48" s="132"/>
      <c r="BX48" s="132"/>
      <c r="BY48" s="132"/>
      <c r="BZ48" s="132"/>
      <c r="CD48" s="133"/>
    </row>
    <row r="49" spans="2:86" ht="18" customHeight="1">
      <c r="B49" s="1030" t="s">
        <v>2015</v>
      </c>
      <c r="C49" s="1031"/>
      <c r="D49" s="1031"/>
      <c r="E49" s="1031"/>
      <c r="F49" s="1032"/>
      <c r="G49" s="1012" t="str">
        <f>IFERROR(IF(AND(OR(AH58=1,AH58=2),OR(AH59=1,AH59=2),OR(AH60=1,AH60=2)),"処遇加算Ⅰ",IF(AND(OR(AH58=1,AH58=2),OR(AH59=1,AH59=2),OR(AH60=0,AH60=3)),"処遇加算Ⅱ",IF(OR(OR(AH58=1,AH58=2),OR(AH59=1,AH59=2)),"処遇加算Ⅲ",""))),"")</f>
        <v/>
      </c>
      <c r="H49" s="1013"/>
      <c r="I49" s="1013"/>
      <c r="J49" s="1013"/>
      <c r="K49" s="1014"/>
      <c r="L49" s="1027" t="str">
        <f>IFERROR(IF(G9="","",IF(AND(OR(AH61=1,AH61=2),AH62=1,AH63=1),"特定加算Ⅰ",IF(AND(OR(AH61=1,AH61=2),AH62=2,AH63=1),"特定加算Ⅱ",IF(OR(AH61=3,AH62=2,AH63=2),"特定加算なし","")))),"")</f>
        <v/>
      </c>
      <c r="M49" s="1028"/>
      <c r="N49" s="1028"/>
      <c r="O49" s="1028"/>
      <c r="P49" s="1029"/>
      <c r="Q49" s="1049" t="str">
        <f>IFERROR(IF(OR(L9="ベア加算",AND(L9="ベア加算なし",AH57=1)),"ベア加算",IF(AH57=2,"ベア加算なし","")),"")</f>
        <v/>
      </c>
      <c r="R49" s="1013"/>
      <c r="S49" s="1013"/>
      <c r="T49" s="1013"/>
      <c r="U49" s="1050"/>
      <c r="V49" s="1051" t="s">
        <v>10</v>
      </c>
      <c r="W49" s="1052"/>
      <c r="X49" s="1052"/>
      <c r="Y49" s="1052"/>
      <c r="Z49" s="1052"/>
      <c r="AA49" s="1010"/>
      <c r="AB49" s="1010"/>
      <c r="AC49" s="992" t="str">
        <f>IFERROR(VLOOKUP(BE48,【参考】数式用2!E6:F23,2,FALSE),"")</f>
        <v/>
      </c>
      <c r="AD49" s="993"/>
      <c r="AE49" s="993"/>
      <c r="AF49" s="993"/>
      <c r="AG49" s="993"/>
      <c r="AH49" s="994"/>
      <c r="AS49" s="131" t="s">
        <v>2045</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2049</v>
      </c>
      <c r="BO49" s="132"/>
      <c r="BP49" s="132"/>
      <c r="BQ49" s="132"/>
      <c r="BR49" s="132"/>
      <c r="BS49" s="132"/>
      <c r="BT49" s="132"/>
      <c r="BV49" s="131" t="s">
        <v>2052</v>
      </c>
      <c r="BW49" s="132"/>
      <c r="BX49" s="132"/>
      <c r="BY49" s="132"/>
      <c r="BZ49" s="132"/>
      <c r="CA49" s="132"/>
      <c r="CD49" s="133"/>
    </row>
    <row r="50" spans="2:86" ht="18" customHeight="1" thickBot="1">
      <c r="B50" s="1030" t="s">
        <v>2016</v>
      </c>
      <c r="C50" s="1031"/>
      <c r="D50" s="1031"/>
      <c r="E50" s="1031"/>
      <c r="F50" s="1032"/>
      <c r="G50" s="995" t="str">
        <f>IFERROR(VLOOKUP(Y5,【参考】数式用!$A$5:$J$37,MATCH(G49,【参考】数式用!$B$4:$J$4,0)+1,0),"")</f>
        <v/>
      </c>
      <c r="H50" s="996"/>
      <c r="I50" s="996"/>
      <c r="J50" s="996"/>
      <c r="K50" s="997"/>
      <c r="L50" s="998" t="str">
        <f>IFERROR(VLOOKUP(Y5,【参考】数式用!$A$5:$J$37,MATCH(L49,【参考】数式用!$B$4:$J$4,0)+1,0),"")</f>
        <v/>
      </c>
      <c r="M50" s="999"/>
      <c r="N50" s="999"/>
      <c r="O50" s="999"/>
      <c r="P50" s="1000"/>
      <c r="Q50" s="1001" t="str">
        <f>IFERROR(VLOOKUP(Y5,【参考】数式用!$A$5:$J$37,MATCH(Q49,【参考】数式用!$B$4:$J$4,0)+1,0),"")</f>
        <v/>
      </c>
      <c r="R50" s="996"/>
      <c r="S50" s="996"/>
      <c r="T50" s="996"/>
      <c r="U50" s="1002"/>
      <c r="V50" s="1003">
        <f>SUM(G50,L50,Q50)</f>
        <v>0</v>
      </c>
      <c r="W50" s="1004"/>
      <c r="X50" s="1004"/>
      <c r="Y50" s="1004"/>
      <c r="Z50" s="1004"/>
      <c r="AA50" s="1010"/>
      <c r="AB50" s="1010"/>
      <c r="AC50" s="1005" t="str">
        <f>IFERROR(VLOOKUP(Y5,【参考】数式用!$A$5:$AB$37,MATCH(AC49,【参考】数式用!$B$4:$AB$4,0)+1,FALSE),"")</f>
        <v/>
      </c>
      <c r="AD50" s="1006"/>
      <c r="AE50" s="1006"/>
      <c r="AF50" s="1006"/>
      <c r="AG50" s="1006"/>
      <c r="AH50" s="1007"/>
      <c r="AS50" s="984" t="s">
        <v>2046</v>
      </c>
      <c r="AT50" s="984"/>
      <c r="AU50" s="984"/>
      <c r="AV50" s="984"/>
      <c r="AW50" s="984" t="s">
        <v>2047</v>
      </c>
      <c r="AX50" s="984"/>
      <c r="AY50" s="984"/>
      <c r="AZ50" s="984"/>
      <c r="BA50" s="984" t="s">
        <v>13</v>
      </c>
      <c r="BB50" s="984"/>
      <c r="BC50" s="984"/>
      <c r="BD50" s="984"/>
      <c r="BE50" s="984" t="s">
        <v>2048</v>
      </c>
      <c r="BF50" s="984"/>
      <c r="BG50" s="984"/>
      <c r="BH50" s="984"/>
      <c r="BI50" s="984" t="s">
        <v>2051</v>
      </c>
      <c r="BJ50" s="984"/>
      <c r="BK50" s="984"/>
      <c r="BL50" s="984"/>
      <c r="BM50" s="132"/>
      <c r="BN50" s="984" t="s">
        <v>2050</v>
      </c>
      <c r="BO50" s="984"/>
      <c r="BP50" s="984"/>
      <c r="BQ50" s="984"/>
      <c r="BR50" s="984"/>
      <c r="BS50" s="984"/>
      <c r="BT50" s="132"/>
      <c r="BV50" s="973" t="s">
        <v>2053</v>
      </c>
      <c r="BW50" s="974"/>
      <c r="BX50" s="974"/>
      <c r="BY50" s="974"/>
      <c r="BZ50" s="974"/>
      <c r="CA50" s="975"/>
      <c r="CD50" s="133"/>
    </row>
    <row r="51" spans="2:86" ht="17.25" customHeight="1">
      <c r="B51" s="986" t="s">
        <v>2120</v>
      </c>
      <c r="C51" s="987"/>
      <c r="D51" s="987"/>
      <c r="E51" s="987"/>
      <c r="F51" s="988"/>
      <c r="G51" s="1018" t="str">
        <f>IFERROR(ROUNDDOWN(ROUND(AM5*G50,0),0)*H53,"")</f>
        <v/>
      </c>
      <c r="H51" s="1018"/>
      <c r="I51" s="1018"/>
      <c r="J51" s="1018"/>
      <c r="K51" s="52" t="s">
        <v>2116</v>
      </c>
      <c r="L51" s="1124" t="str">
        <f>IFERROR(ROUNDDOWN(ROUND(AM5*L50,0),0)*H53,"")</f>
        <v/>
      </c>
      <c r="M51" s="1125"/>
      <c r="N51" s="1125"/>
      <c r="O51" s="1125"/>
      <c r="P51" s="52" t="s">
        <v>2116</v>
      </c>
      <c r="Q51" s="1024" t="str">
        <f>IFERROR(ROUNDDOWN(ROUND(AM5*Q50,0),0)*H53,"")</f>
        <v/>
      </c>
      <c r="R51" s="1018"/>
      <c r="S51" s="1018"/>
      <c r="T51" s="1018"/>
      <c r="U51" s="53" t="s">
        <v>2116</v>
      </c>
      <c r="V51" s="1025">
        <f>IFERROR(SUM(G51,L51,Q51),"")</f>
        <v>0</v>
      </c>
      <c r="W51" s="1026"/>
      <c r="X51" s="1026"/>
      <c r="Y51" s="1026"/>
      <c r="Z51" s="54" t="s">
        <v>2116</v>
      </c>
      <c r="AB51" s="55"/>
      <c r="AC51" s="1024" t="str">
        <f>IFERROR(ROUNDDOWN(ROUND(AM5*AC50,0),0)*AD53,"")</f>
        <v/>
      </c>
      <c r="AD51" s="1018"/>
      <c r="AE51" s="1018"/>
      <c r="AF51" s="1018"/>
      <c r="AG51" s="1018"/>
      <c r="AH51" s="53" t="s">
        <v>2116</v>
      </c>
      <c r="AS51" s="983" t="str">
        <f>IFERROR(ROUNDDOWN(ROUND(AM5*(G50-B10),0),0)*H53,"")</f>
        <v/>
      </c>
      <c r="AT51" s="983"/>
      <c r="AU51" s="983"/>
      <c r="AV51" s="983"/>
      <c r="AW51" s="983" t="str">
        <f>IFERROR(ROUNDDOWN(ROUND(AM5*(L50-G10),0),0)*H53,"")</f>
        <v/>
      </c>
      <c r="AX51" s="983"/>
      <c r="AY51" s="983"/>
      <c r="AZ51" s="983"/>
      <c r="BA51" s="983" t="str">
        <f>IFERROR(ROUNDDOWN(ROUND(AM5*(Q50-L10),0),0)*H53,"")</f>
        <v/>
      </c>
      <c r="BB51" s="983"/>
      <c r="BC51" s="983"/>
      <c r="BD51" s="983"/>
      <c r="BE51" s="983" t="str">
        <f>IFERROR(ROUNDDOWN(ROUND(AM5*(AC50-Q10),0),0)*AD53,"")</f>
        <v/>
      </c>
      <c r="BF51" s="983"/>
      <c r="BG51" s="983"/>
      <c r="BH51" s="983"/>
      <c r="BI51" s="983">
        <f>SUM(AS51:BH51)</f>
        <v>0</v>
      </c>
      <c r="BJ51" s="983"/>
      <c r="BK51" s="983"/>
      <c r="BL51" s="983"/>
      <c r="BM51" s="132"/>
      <c r="BN51" s="983" t="str">
        <f>IFERROR(ROUNDDOWN(ROUNDDOWN(ROUND(AM5*(VLOOKUP(Y5,【参考】数式用!$A$5:$AB$37,14,FALSE)),0),0)*AD53*0.5,0),"")</f>
        <v/>
      </c>
      <c r="BO51" s="983"/>
      <c r="BP51" s="983"/>
      <c r="BQ51" s="983"/>
      <c r="BR51" s="983"/>
      <c r="BS51" s="983"/>
      <c r="BT51" s="132"/>
      <c r="BV51" s="976">
        <f>IF(AND(Q49="ベア加算なし",BA48="ベア加算"),ROUNDDOWN(ROUND(AM5*VLOOKUP(Y5,【参考】数式用!$A$5:$AB$37,9,FALSE),0),0)*AD53,0)</f>
        <v>0</v>
      </c>
      <c r="BW51" s="977"/>
      <c r="BX51" s="977"/>
      <c r="BY51" s="977"/>
      <c r="BZ51" s="977"/>
      <c r="CA51" s="978"/>
      <c r="CD51" s="133"/>
    </row>
    <row r="52" spans="2:86" ht="13.5" customHeight="1">
      <c r="B52" s="986"/>
      <c r="C52" s="987"/>
      <c r="D52" s="987"/>
      <c r="E52" s="987"/>
      <c r="F52" s="988"/>
      <c r="G52" s="1022" t="str">
        <f>IFERROR("("&amp;TEXT(G51/H53,"#,##0円")&amp;"/月)","")</f>
        <v/>
      </c>
      <c r="H52" s="1023"/>
      <c r="I52" s="1023"/>
      <c r="J52" s="1023"/>
      <c r="K52" s="1023"/>
      <c r="L52" s="1020" t="str">
        <f>IFERROR("("&amp;TEXT(L51/H53,"#,##0円")&amp;"/月)","")</f>
        <v/>
      </c>
      <c r="M52" s="1021"/>
      <c r="N52" s="1021"/>
      <c r="O52" s="1021"/>
      <c r="P52" s="1022"/>
      <c r="Q52" s="1023" t="str">
        <f>IFERROR("("&amp;TEXT(Q51/H53,"#,##0円")&amp;"/月)","")</f>
        <v/>
      </c>
      <c r="R52" s="1023"/>
      <c r="S52" s="1023"/>
      <c r="T52" s="1023"/>
      <c r="U52" s="1023"/>
      <c r="V52" s="1023" t="str">
        <f>IFERROR("("&amp;TEXT(V51/H53,"#,##0円")&amp;"/月)","")</f>
        <v>(0円/月)</v>
      </c>
      <c r="W52" s="1023"/>
      <c r="X52" s="1023"/>
      <c r="Y52" s="1023"/>
      <c r="Z52" s="1023"/>
      <c r="AB52" s="55"/>
      <c r="AC52" s="1020" t="str">
        <f>IFERROR("("&amp;TEXT(AC51/AD53,"#,##0円")&amp;"/月)","")</f>
        <v/>
      </c>
      <c r="AD52" s="1021"/>
      <c r="AE52" s="1021"/>
      <c r="AF52" s="1021"/>
      <c r="AG52" s="1021"/>
      <c r="AH52" s="1022"/>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177</v>
      </c>
      <c r="H53" s="138">
        <f>IF(F15=4,2,IF(F15=5,1,""))</f>
        <v>2</v>
      </c>
      <c r="I53" s="138" t="s">
        <v>2117</v>
      </c>
      <c r="J53" s="138"/>
      <c r="K53" s="138"/>
      <c r="L53" s="138"/>
      <c r="M53" s="138"/>
      <c r="N53" s="138"/>
      <c r="O53" s="138"/>
      <c r="P53" s="138"/>
      <c r="Q53" s="138"/>
      <c r="R53" s="138"/>
      <c r="S53" s="138"/>
      <c r="T53" s="138"/>
      <c r="U53" s="138"/>
      <c r="V53" s="138"/>
      <c r="W53" s="138"/>
      <c r="X53" s="138"/>
      <c r="Y53" s="138"/>
      <c r="Z53" s="138"/>
      <c r="AA53" s="138"/>
      <c r="AB53" s="138"/>
      <c r="AC53" s="137" t="s">
        <v>177</v>
      </c>
      <c r="AD53" s="138">
        <f>IF(F15=4,P15-2,IF(F15=5,P15-1,P15))</f>
        <v>10</v>
      </c>
      <c r="AE53" s="138" t="s">
        <v>2117</v>
      </c>
      <c r="AF53" s="138"/>
      <c r="AG53" s="138"/>
      <c r="AH53" s="138"/>
    </row>
    <row r="54" spans="2:86" ht="6" customHeight="1">
      <c r="BX54" s="139"/>
    </row>
    <row r="55" spans="2:86" ht="18" customHeight="1"/>
    <row r="56" spans="2:86" ht="23.25" customHeight="1">
      <c r="U56" s="1136" t="s">
        <v>215</v>
      </c>
      <c r="V56" s="1136"/>
      <c r="W56" s="1136"/>
      <c r="X56" s="1136"/>
      <c r="Y56" s="1136"/>
      <c r="Z56" s="1136"/>
      <c r="AA56" s="136"/>
      <c r="AB56" s="140"/>
      <c r="AC56" s="1136" t="str">
        <f>IF(F15=4,"R6.4～R6.5",IF(F15=5,"R6.5",""))</f>
        <v>R6.4～R6.5</v>
      </c>
      <c r="AD56" s="1136"/>
      <c r="AE56" s="1136"/>
      <c r="AF56" s="1136"/>
      <c r="AG56" s="1136"/>
      <c r="AH56" s="1136"/>
      <c r="AI56" s="141"/>
      <c r="AJ56" s="140"/>
      <c r="AK56" s="1136" t="str">
        <f>IF(OR(F15=4,F15=5),"R6.6","R"&amp;D15&amp;"."&amp;F15)&amp;"～R"&amp;K15&amp;"."&amp;M15</f>
        <v>R6.6～R7.3</v>
      </c>
      <c r="AL56" s="1136"/>
      <c r="AM56" s="1136"/>
      <c r="AN56" s="1136"/>
      <c r="AO56" s="1136"/>
      <c r="AP56" s="1136"/>
      <c r="AQ56" s="136"/>
      <c r="AR56" s="136"/>
      <c r="AS56" s="1142" t="s">
        <v>2202</v>
      </c>
      <c r="AT56" s="1142"/>
      <c r="AU56" s="1142"/>
      <c r="AV56" s="1142"/>
      <c r="AW56" s="1142" t="s">
        <v>2201</v>
      </c>
      <c r="AX56" s="1142"/>
      <c r="AY56" s="1142"/>
      <c r="AZ56" s="1142"/>
    </row>
    <row r="57" spans="2:86" ht="15.9" customHeight="1">
      <c r="U57" s="984" t="s">
        <v>2054</v>
      </c>
      <c r="V57" s="984"/>
      <c r="W57" s="984"/>
      <c r="X57" s="984"/>
      <c r="Y57" s="984"/>
      <c r="Z57" s="143" t="str">
        <f>IF(AND(B9&lt;&gt;"処遇加算なし",F15=4),IF(V21="✓",1,IF(V22="✓",2,"")),"")</f>
        <v/>
      </c>
      <c r="AA57" s="136"/>
      <c r="AB57" s="140"/>
      <c r="AC57" s="984" t="s">
        <v>2054</v>
      </c>
      <c r="AD57" s="984"/>
      <c r="AE57" s="984"/>
      <c r="AF57" s="984"/>
      <c r="AG57" s="984"/>
      <c r="AH57" s="414">
        <f>IF(AND(F15&lt;&gt;4,F15&lt;&gt;5),0,IF(AT8="○",1,0))</f>
        <v>0</v>
      </c>
      <c r="AI57" s="140"/>
      <c r="AJ57" s="140"/>
      <c r="AK57" s="984" t="s">
        <v>2054</v>
      </c>
      <c r="AL57" s="984"/>
      <c r="AM57" s="984"/>
      <c r="AN57" s="984"/>
      <c r="AO57" s="984"/>
      <c r="AP57" s="414">
        <f>IF(AT8="○",1,0)</f>
        <v>0</v>
      </c>
      <c r="AQ57" s="136"/>
      <c r="AR57" s="136"/>
      <c r="AS57" s="1150"/>
      <c r="AT57" s="1150"/>
      <c r="AU57" s="1150"/>
      <c r="AV57" s="1150"/>
      <c r="AW57" s="1143"/>
      <c r="AX57" s="1143"/>
      <c r="AY57" s="1143"/>
      <c r="AZ57" s="1143"/>
      <c r="BP57" s="142"/>
      <c r="BR57" s="142"/>
      <c r="BS57" s="142"/>
      <c r="BT57" s="142"/>
      <c r="BU57" s="142"/>
      <c r="BV57" s="142"/>
      <c r="BW57" s="142"/>
      <c r="BX57" s="142"/>
      <c r="BY57" s="142"/>
      <c r="BZ57" s="142"/>
      <c r="CA57" s="142"/>
      <c r="CB57" s="142"/>
      <c r="CC57" s="142"/>
      <c r="CD57" s="142"/>
      <c r="CE57" s="142"/>
      <c r="CF57" s="142"/>
      <c r="CH57" s="144"/>
    </row>
    <row r="58" spans="2:86" ht="15.9" customHeight="1">
      <c r="U58" s="1118" t="s">
        <v>2055</v>
      </c>
      <c r="V58" s="1118"/>
      <c r="W58" s="1118"/>
      <c r="X58" s="1118"/>
      <c r="Y58" s="1118"/>
      <c r="Z58" s="143" t="str">
        <f>IF(AND(B9&lt;&gt;"処遇加算なし",F15=4),IF(V24="✓",1,IF(V25="✓",2,IF(V26="✓",3,""))),"")</f>
        <v/>
      </c>
      <c r="AA58" s="136"/>
      <c r="AB58" s="140"/>
      <c r="AC58" s="1118" t="s">
        <v>2055</v>
      </c>
      <c r="AD58" s="1118"/>
      <c r="AE58" s="1118"/>
      <c r="AF58" s="1118"/>
      <c r="AG58" s="1118"/>
      <c r="AH58" s="414">
        <f>IF(AND(F15&lt;&gt;4,F15&lt;&gt;5),0,IF(AU8="○",1,3))</f>
        <v>3</v>
      </c>
      <c r="AI58" s="140"/>
      <c r="AJ58" s="140"/>
      <c r="AK58" s="1118" t="s">
        <v>2055</v>
      </c>
      <c r="AL58" s="1118"/>
      <c r="AM58" s="1118"/>
      <c r="AN58" s="1118"/>
      <c r="AO58" s="1118"/>
      <c r="AP58" s="414">
        <f>IF(AU8="○",1,3)</f>
        <v>3</v>
      </c>
      <c r="AQ58" s="136"/>
      <c r="AR58" s="136"/>
      <c r="AS58" s="984" t="str">
        <f>IF(OR(AND(Z58=1,AH58=3),AND(Z58=1,AP58=3),AND(Z58=2,AH58=3,AH59=3),AND(Z58=2,AP58=3,AP59=3)),"○","")</f>
        <v/>
      </c>
      <c r="AT58" s="984"/>
      <c r="AU58" s="984"/>
      <c r="AV58" s="984"/>
      <c r="AW58" s="984" t="str">
        <f>IF(OR(AND(Z58=1,AH58=2),AND(Z58=1,AP58=2),AND(Z58=2,AH58=2,AH59=2),AND(Z58=2,AP58=2,AP59=2)),"○","")</f>
        <v/>
      </c>
      <c r="AX58" s="984"/>
      <c r="AY58" s="984"/>
      <c r="AZ58" s="984"/>
      <c r="BP58" s="142"/>
      <c r="BR58" s="142"/>
      <c r="BS58" s="142"/>
      <c r="BT58" s="142"/>
      <c r="BU58" s="142"/>
      <c r="BV58" s="142"/>
      <c r="BW58" s="142"/>
      <c r="BX58" s="142"/>
      <c r="BY58" s="142"/>
      <c r="BZ58" s="142"/>
      <c r="CA58" s="142"/>
      <c r="CB58" s="142"/>
      <c r="CC58" s="142"/>
      <c r="CD58" s="142"/>
      <c r="CE58" s="142"/>
      <c r="CF58" s="142"/>
      <c r="CH58" s="144"/>
    </row>
    <row r="59" spans="2:86" ht="15.9" customHeight="1">
      <c r="U59" s="1118" t="s">
        <v>2056</v>
      </c>
      <c r="V59" s="1118"/>
      <c r="W59" s="1118"/>
      <c r="X59" s="1118"/>
      <c r="Y59" s="1118"/>
      <c r="Z59" s="143" t="str">
        <f>IF(AND(B9&lt;&gt;"処遇加算なし",F15=4),IF(V28="✓",1,IF(V29="✓",2,IF(V30="✓",3,""))),"")</f>
        <v/>
      </c>
      <c r="AA59" s="136"/>
      <c r="AB59" s="140"/>
      <c r="AC59" s="1118" t="s">
        <v>2056</v>
      </c>
      <c r="AD59" s="1118"/>
      <c r="AE59" s="1118"/>
      <c r="AF59" s="1118"/>
      <c r="AG59" s="1118"/>
      <c r="AH59" s="414">
        <f>IF(AND(F15&lt;&gt;4,F15&lt;&gt;5),0,IF(AV8="○",1,3))</f>
        <v>3</v>
      </c>
      <c r="AI59" s="140"/>
      <c r="AJ59" s="140"/>
      <c r="AK59" s="1118" t="s">
        <v>2056</v>
      </c>
      <c r="AL59" s="1118"/>
      <c r="AM59" s="1118"/>
      <c r="AN59" s="1118"/>
      <c r="AO59" s="1118"/>
      <c r="AP59" s="414">
        <f>IF(AV8="○",1,3)</f>
        <v>3</v>
      </c>
      <c r="AQ59" s="136"/>
      <c r="AR59" s="136"/>
      <c r="AS59" s="984" t="str">
        <f>IF(OR(AND(Z59=1,AH59=3),AND(Z59=1,AP59=3),AND(Z59=2,AH58=3,AH59=3),AND(Z59=2,AP58=3,AP59=3)),"○","")</f>
        <v/>
      </c>
      <c r="AT59" s="984"/>
      <c r="AU59" s="984"/>
      <c r="AV59" s="984"/>
      <c r="AW59" s="984" t="str">
        <f>IF(OR(AND(Z59=1,AH58=2),AND(Z59=1,AP58=2),AND(Z59=2,AH58=2,AH59=2),AND(Z59=2,AP58=2,AP59=2)),"○","")</f>
        <v/>
      </c>
      <c r="AX59" s="984"/>
      <c r="AY59" s="984"/>
      <c r="AZ59" s="984"/>
      <c r="BP59" s="142"/>
      <c r="BR59" s="142"/>
      <c r="BS59" s="142"/>
      <c r="BT59" s="142"/>
      <c r="BU59" s="142"/>
      <c r="BV59" s="142"/>
      <c r="BW59" s="142"/>
      <c r="BX59" s="142"/>
      <c r="BY59" s="142"/>
      <c r="BZ59" s="142"/>
      <c r="CA59" s="142"/>
      <c r="CB59" s="142"/>
      <c r="CC59" s="142"/>
      <c r="CD59" s="142"/>
      <c r="CE59" s="142"/>
      <c r="CF59" s="142"/>
      <c r="CH59" s="144"/>
    </row>
    <row r="60" spans="2:86" ht="15.9" customHeight="1">
      <c r="U60" s="1118" t="s">
        <v>2057</v>
      </c>
      <c r="V60" s="1118"/>
      <c r="W60" s="1118"/>
      <c r="X60" s="1118"/>
      <c r="Y60" s="1118"/>
      <c r="Z60" s="143" t="str">
        <f>IF(AND(B9&lt;&gt;"処遇加算なし",F15=4),IF(V32="✓",1,IF(V33="✓",2,"")),"")</f>
        <v/>
      </c>
      <c r="AA60" s="136"/>
      <c r="AB60" s="140"/>
      <c r="AC60" s="1118" t="s">
        <v>2057</v>
      </c>
      <c r="AD60" s="1118"/>
      <c r="AE60" s="1118"/>
      <c r="AF60" s="1118"/>
      <c r="AG60" s="1118"/>
      <c r="AH60" s="414">
        <f>IF(AND(F15&lt;&gt;4,F15&lt;&gt;5),0,IF(AW8="○",1,3))</f>
        <v>3</v>
      </c>
      <c r="AI60" s="140"/>
      <c r="AJ60" s="140"/>
      <c r="AK60" s="1118" t="s">
        <v>2057</v>
      </c>
      <c r="AL60" s="1118"/>
      <c r="AM60" s="1118"/>
      <c r="AN60" s="1118"/>
      <c r="AO60" s="1118"/>
      <c r="AP60" s="414">
        <f>IF(AW8="○",1,3)</f>
        <v>3</v>
      </c>
      <c r="AQ60" s="136"/>
      <c r="AR60" s="136"/>
      <c r="AS60" s="1144" t="str">
        <f>IF(OR(AND(Z60=1,AH60=3),AND(Z60=1,AP60=3)),"○","")</f>
        <v/>
      </c>
      <c r="AT60" s="1144"/>
      <c r="AU60" s="1144"/>
      <c r="AV60" s="1144"/>
      <c r="AW60" s="1144" t="str">
        <f>IF(OR(AND(Z60=1,AH60=2),AND(Z60=1,AP60=2)),"○","")</f>
        <v/>
      </c>
      <c r="AX60" s="1144"/>
      <c r="AY60" s="1144"/>
      <c r="AZ60" s="1144"/>
      <c r="BP60" s="142"/>
      <c r="BR60" s="142"/>
      <c r="BS60" s="142"/>
      <c r="BT60" s="142"/>
      <c r="BU60" s="142"/>
      <c r="BV60" s="142"/>
      <c r="BW60" s="142"/>
      <c r="BX60" s="142"/>
      <c r="BY60" s="142"/>
      <c r="BZ60" s="142"/>
      <c r="CA60" s="142"/>
      <c r="CB60" s="142"/>
      <c r="CC60" s="142"/>
      <c r="CD60" s="142"/>
      <c r="CE60" s="142"/>
      <c r="CF60" s="142"/>
      <c r="CH60" s="144"/>
    </row>
    <row r="61" spans="2:86" ht="15.9" customHeight="1">
      <c r="U61" s="1118" t="s">
        <v>2058</v>
      </c>
      <c r="V61" s="1118"/>
      <c r="W61" s="1118"/>
      <c r="X61" s="1118"/>
      <c r="Y61" s="1118"/>
      <c r="Z61" s="143" t="str">
        <f>IF(AND(B9&lt;&gt;"処遇加算なし",F15=4),IF(V36="✓",1,IF(V37="✓",2,"")),"")</f>
        <v/>
      </c>
      <c r="AA61" s="136"/>
      <c r="AB61" s="140"/>
      <c r="AC61" s="1118" t="s">
        <v>2058</v>
      </c>
      <c r="AD61" s="1118"/>
      <c r="AE61" s="1118"/>
      <c r="AF61" s="1118"/>
      <c r="AG61" s="1118"/>
      <c r="AH61" s="414">
        <f>IF(AND(F15&lt;&gt;4,F15&lt;&gt;5),0,IF(AX8="○",1,2))</f>
        <v>2</v>
      </c>
      <c r="AI61" s="140"/>
      <c r="AJ61" s="140"/>
      <c r="AK61" s="1118" t="s">
        <v>2058</v>
      </c>
      <c r="AL61" s="1118"/>
      <c r="AM61" s="1118"/>
      <c r="AN61" s="1118"/>
      <c r="AO61" s="1118"/>
      <c r="AP61" s="414">
        <f>IF(AX8="○",1,2)</f>
        <v>2</v>
      </c>
      <c r="AQ61" s="136"/>
      <c r="AR61" s="136"/>
      <c r="AS61" s="984" t="str">
        <f>IF(OR(AND(Z61=1,AH61=2),AND(Z61=1,AP61=2)),"○","")</f>
        <v/>
      </c>
      <c r="AT61" s="984"/>
      <c r="AU61" s="984"/>
      <c r="AV61" s="984"/>
      <c r="AW61" s="1145" t="str">
        <f>IF(OR((AD61-AL61)&lt;0,(AD61-AT61)&lt;0),"!","")</f>
        <v/>
      </c>
      <c r="AX61" s="1145"/>
      <c r="AY61" s="1145"/>
      <c r="AZ61" s="1145"/>
      <c r="BP61" s="142"/>
      <c r="BR61" s="142"/>
      <c r="BS61" s="142"/>
      <c r="BT61" s="142"/>
      <c r="BU61" s="142"/>
      <c r="BV61" s="142"/>
      <c r="BW61" s="142"/>
      <c r="BX61" s="142"/>
      <c r="BY61" s="142"/>
      <c r="BZ61" s="142"/>
      <c r="CA61" s="142"/>
      <c r="CB61" s="142"/>
      <c r="CC61" s="142"/>
      <c r="CD61" s="142"/>
      <c r="CE61" s="142"/>
      <c r="CF61" s="142"/>
      <c r="CH61" s="144"/>
    </row>
    <row r="62" spans="2:86" ht="15.9" customHeight="1">
      <c r="U62" s="1118" t="s">
        <v>2059</v>
      </c>
      <c r="V62" s="1118"/>
      <c r="W62" s="1118"/>
      <c r="X62" s="1118"/>
      <c r="Y62" s="1118"/>
      <c r="Z62" s="143" t="str">
        <f>IF(AND(B9&lt;&gt;"処遇加算なし",F15=4),IF(V40="✓",1,IF(V41="✓",2,"")),"")</f>
        <v/>
      </c>
      <c r="AA62" s="136"/>
      <c r="AB62" s="140"/>
      <c r="AC62" s="1118" t="s">
        <v>2059</v>
      </c>
      <c r="AD62" s="1118"/>
      <c r="AE62" s="1118"/>
      <c r="AF62" s="1118"/>
      <c r="AG62" s="1118"/>
      <c r="AH62" s="414">
        <f>IF(AND(F15&lt;&gt;4,F15&lt;&gt;5),0,IF(AY8="○",1,2))</f>
        <v>2</v>
      </c>
      <c r="AI62" s="140"/>
      <c r="AJ62" s="140"/>
      <c r="AK62" s="1118" t="s">
        <v>2059</v>
      </c>
      <c r="AL62" s="1118"/>
      <c r="AM62" s="1118"/>
      <c r="AN62" s="1118"/>
      <c r="AO62" s="1118"/>
      <c r="AP62" s="414">
        <f>IF(AY8="○",1,2)</f>
        <v>2</v>
      </c>
      <c r="AQ62" s="136"/>
      <c r="AR62" s="136"/>
      <c r="AS62" s="984" t="str">
        <f>IF(OR(AND(Z62=1,AH62=2),AND(Z62=1,AP62=2)),"○","")</f>
        <v/>
      </c>
      <c r="AT62" s="984"/>
      <c r="AU62" s="984"/>
      <c r="AV62" s="984"/>
      <c r="AW62" s="1145" t="str">
        <f>IF(OR((AD62-AL62)&lt;0,(AD62-AT62)&lt;0),"!","")</f>
        <v/>
      </c>
      <c r="AX62" s="1145"/>
      <c r="AY62" s="1145"/>
      <c r="AZ62" s="1145"/>
      <c r="BP62" s="142"/>
      <c r="BR62" s="142"/>
      <c r="BS62" s="142"/>
      <c r="BT62" s="142"/>
      <c r="BU62" s="142"/>
      <c r="BV62" s="142"/>
      <c r="BW62" s="142"/>
      <c r="BX62" s="142"/>
      <c r="BY62" s="142"/>
      <c r="BZ62" s="142"/>
      <c r="CA62" s="142"/>
      <c r="CB62" s="142"/>
      <c r="CC62" s="142"/>
      <c r="CD62" s="142"/>
      <c r="CE62" s="142"/>
      <c r="CF62" s="142"/>
      <c r="CH62" s="144"/>
    </row>
    <row r="63" spans="2:86" ht="15.9" customHeight="1">
      <c r="U63" s="984" t="s">
        <v>2060</v>
      </c>
      <c r="V63" s="984"/>
      <c r="W63" s="984"/>
      <c r="X63" s="984"/>
      <c r="Y63" s="984"/>
      <c r="Z63" s="143" t="str">
        <f>IF(AND(B9&lt;&gt;"処遇加算なし",F15=4),IF(V44="✓",1,IF(V45="✓",2,"")),"")</f>
        <v/>
      </c>
      <c r="AA63" s="136"/>
      <c r="AB63" s="140"/>
      <c r="AC63" s="984" t="s">
        <v>2060</v>
      </c>
      <c r="AD63" s="984"/>
      <c r="AE63" s="984"/>
      <c r="AF63" s="984"/>
      <c r="AG63" s="984"/>
      <c r="AH63" s="414">
        <f>IF(AND(F15&lt;&gt;4,F15&lt;&gt;5),0,IF(AZ8="○",1,2))</f>
        <v>2</v>
      </c>
      <c r="AI63" s="140"/>
      <c r="AJ63" s="140"/>
      <c r="AK63" s="984" t="s">
        <v>2060</v>
      </c>
      <c r="AL63" s="984"/>
      <c r="AM63" s="984"/>
      <c r="AN63" s="984"/>
      <c r="AO63" s="984"/>
      <c r="AP63" s="414">
        <f>IF(AZ8="○",1,2)</f>
        <v>2</v>
      </c>
      <c r="AQ63" s="136"/>
      <c r="AR63" s="136"/>
      <c r="AS63" s="984" t="str">
        <f>IF(OR(AND(Z63=1,AH63=2),AND(Z63=1,AP63=2)),"○","")</f>
        <v/>
      </c>
      <c r="AT63" s="984"/>
      <c r="AU63" s="984"/>
      <c r="AV63" s="984"/>
      <c r="AW63" s="1145" t="str">
        <f>IF(OR((AD63-AL63)&lt;0,(AD63-AT63)&lt;0),"!","")</f>
        <v/>
      </c>
      <c r="AX63" s="1145"/>
      <c r="AY63" s="1145"/>
      <c r="AZ63" s="1145"/>
      <c r="BP63" s="142"/>
      <c r="BR63" s="142"/>
      <c r="BS63" s="142"/>
      <c r="BT63" s="142"/>
      <c r="BU63" s="142"/>
      <c r="BV63" s="142"/>
      <c r="BW63" s="142"/>
      <c r="BX63" s="142"/>
      <c r="BY63" s="142"/>
      <c r="BZ63" s="142"/>
      <c r="CA63" s="142"/>
      <c r="CB63" s="142"/>
      <c r="CC63" s="142"/>
      <c r="CD63" s="142"/>
      <c r="CE63" s="142"/>
      <c r="CF63" s="142"/>
      <c r="CH63" s="144"/>
    </row>
    <row r="64" spans="2:86" ht="15.9" customHeight="1">
      <c r="BP64" s="93"/>
      <c r="BQ64" s="93"/>
      <c r="BR64" s="93"/>
      <c r="BS64" s="93"/>
      <c r="BT64" s="93"/>
      <c r="BU64" s="93"/>
      <c r="BV64" s="93"/>
      <c r="BW64" s="93"/>
      <c r="BX64" s="93"/>
      <c r="BY64" s="93"/>
      <c r="BZ64" s="93"/>
      <c r="CA64" s="93"/>
      <c r="CB64" s="93"/>
      <c r="CC64" s="93"/>
      <c r="CD64" s="93"/>
      <c r="CE64" s="93"/>
      <c r="CF64" s="93"/>
    </row>
    <row r="65" spans="20:71" ht="15.9" customHeight="1">
      <c r="BS65" s="93"/>
    </row>
    <row r="66" spans="20:71" ht="15.9" customHeight="1"/>
    <row r="67" spans="20:71" ht="15.9" customHeight="1">
      <c r="T67" s="68">
        <f>SUM(事業所個票８!BU51)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B8:S11 V7:Z16 AA8:AP9 AA11:AP12 AA14:AP16 V20:Z45">
    <cfRule type="expression" dxfId="86" priority="14">
      <formula>$F$15&lt;&gt;4</formula>
    </cfRule>
  </conditionalFormatting>
  <conditionalFormatting sqref="B12:S12">
    <cfRule type="expression" dxfId="85" priority="21">
      <formula>OR($B$9="",$G$9="",$L$9="")</formula>
    </cfRule>
  </conditionalFormatting>
  <conditionalFormatting sqref="B21:U22">
    <cfRule type="expression" dxfId="84" priority="26">
      <formula>$L$9="ベア加算"</formula>
    </cfRule>
  </conditionalFormatting>
  <conditionalFormatting sqref="G9:S9">
    <cfRule type="expression" dxfId="83" priority="12">
      <formula>$B$9="処遇加算なし"</formula>
    </cfRule>
  </conditionalFormatting>
  <conditionalFormatting sqref="G10:S11">
    <cfRule type="expression" dxfId="82" priority="11">
      <formula>$B$9="処遇加算なし"</formula>
    </cfRule>
  </conditionalFormatting>
  <conditionalFormatting sqref="P5">
    <cfRule type="expression" dxfId="81" priority="16">
      <formula>OR($Y$5="訪問型サービス（総合事業）",$Y$5="通所型サービス（総合事業）")</formula>
    </cfRule>
  </conditionalFormatting>
  <conditionalFormatting sqref="P15">
    <cfRule type="expression" dxfId="80" priority="15">
      <formula>OR($P$15&lt;1,$P$15&gt;12)</formula>
    </cfRule>
  </conditionalFormatting>
  <conditionalFormatting sqref="V7:Z16 AA8:AP9 AA11:AP12 AA14:AP16 V20:Z45">
    <cfRule type="expression" dxfId="79" priority="13">
      <formula>$B$9="処遇加算なし"</formula>
    </cfRule>
  </conditionalFormatting>
  <conditionalFormatting sqref="V10:AP12">
    <cfRule type="expression" dxfId="78" priority="20">
      <formula>$V$11=""</formula>
    </cfRule>
  </conditionalFormatting>
  <conditionalFormatting sqref="V13:AP16">
    <cfRule type="expression" dxfId="77" priority="19">
      <formula>$V$14=""</formula>
    </cfRule>
  </conditionalFormatting>
  <conditionalFormatting sqref="V21:AP22">
    <cfRule type="expression" dxfId="76" priority="25">
      <formula>$L$9="ベア加算"</formula>
    </cfRule>
  </conditionalFormatting>
  <conditionalFormatting sqref="AA21:AB45 AA48:AB50">
    <cfRule type="expression" dxfId="75" priority="29">
      <formula>AND($F$15&lt;&gt;4,$F$15&lt;&gt;5)</formula>
    </cfRule>
  </conditionalFormatting>
  <conditionalFormatting sqref="AC20:AH45">
    <cfRule type="expression" dxfId="74" priority="2">
      <formula>AND($F$15&lt;&gt;4,$F$15&lt;&gt;5)</formula>
    </cfRule>
  </conditionalFormatting>
  <conditionalFormatting sqref="AD24:AH24">
    <cfRule type="expression" dxfId="73" priority="10">
      <formula>AND($F$15&lt;&gt;4,$F$15&lt;&gt;5)</formula>
    </cfRule>
  </conditionalFormatting>
  <conditionalFormatting sqref="AD28:AH28">
    <cfRule type="expression" dxfId="72" priority="9">
      <formula>AND($F$15&lt;&gt;4,$F$15&lt;&gt;5)</formula>
    </cfRule>
  </conditionalFormatting>
  <conditionalFormatting sqref="AD32:AH32">
    <cfRule type="expression" dxfId="71" priority="8">
      <formula>AND($F$15&lt;&gt;4,$F$15&lt;&gt;5)</formula>
    </cfRule>
  </conditionalFormatting>
  <conditionalFormatting sqref="AD41:AH41">
    <cfRule type="expression" dxfId="70" priority="3">
      <formula>$AH$62=2</formula>
    </cfRule>
  </conditionalFormatting>
  <conditionalFormatting sqref="AG37:AH37">
    <cfRule type="expression" dxfId="6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68" priority="4">
      <formula>$AP$62=2</formula>
    </cfRule>
  </conditionalFormatting>
  <conditionalFormatting sqref="AO37:AP37">
    <cfRule type="expression" dxfId="6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66" priority="27">
      <formula>OR($AS$20="－",$AS$20="")</formula>
    </cfRule>
  </conditionalFormatting>
  <conditionalFormatting sqref="AS24:BH26">
    <cfRule type="expression" dxfId="65" priority="7">
      <formula>OR($AS$24="－",$AS$24="")</formula>
    </cfRule>
  </conditionalFormatting>
  <conditionalFormatting sqref="AS28:BH30">
    <cfRule type="expression" dxfId="64" priority="6">
      <formula>OR($AS$28="－",$AS$28="")</formula>
    </cfRule>
  </conditionalFormatting>
  <conditionalFormatting sqref="AS32:BH34">
    <cfRule type="expression" dxfId="63" priority="5">
      <formula>OR($AS$32="－",$AS$32="")</formula>
    </cfRule>
  </conditionalFormatting>
  <conditionalFormatting sqref="AS36:BH38">
    <cfRule type="expression" dxfId="62" priority="24">
      <formula>OR($AS$36="－",$AS$36="")</formula>
    </cfRule>
  </conditionalFormatting>
  <conditionalFormatting sqref="AS40:BH42">
    <cfRule type="expression" dxfId="61" priority="23">
      <formula>OR($AS$40="－",$AS$40="")</formula>
    </cfRule>
  </conditionalFormatting>
  <conditionalFormatting sqref="AS44:BH45">
    <cfRule type="expression" dxfId="60" priority="22">
      <formula>OR($AS$44="－",$AS$44="")</formula>
    </cfRule>
  </conditionalFormatting>
  <conditionalFormatting sqref="AT11:AZ12">
    <cfRule type="expression" dxfId="59" priority="17">
      <formula>$V$11=""</formula>
    </cfRule>
  </conditionalFormatting>
  <conditionalFormatting sqref="AT14:AZ16">
    <cfRule type="expression" dxfId="58" priority="18">
      <formula>$V$14=""</formula>
    </cfRule>
  </conditionalFormatting>
  <dataValidations count="8">
    <dataValidation type="whole" operator="greaterThanOrEqual" allowBlank="1" showInputMessage="1" showErrorMessage="1" prompt="要件を満たす職員数を記入してください。" sqref="AG37:AH37 AO37:AP37" xr:uid="{388059B4-5F86-4721-8A72-8CF0D5AB6B6E}">
      <formula1>0</formula1>
    </dataValidation>
    <dataValidation type="list" allowBlank="1" showInputMessage="1" showErrorMessage="1" sqref="AL41:AP41" xr:uid="{824299EC-2E55-4629-8B3D-63CF79FBAFB8}">
      <formula1>INDIRECT(BF1)</formula1>
    </dataValidation>
    <dataValidation type="list" allowBlank="1" showInputMessage="1" showErrorMessage="1" sqref="AD41:AH41" xr:uid="{6CD2065C-884C-4041-B604-0B8D14DF19CA}">
      <formula1>INDIRECT(BF1)</formula1>
    </dataValidation>
    <dataValidation type="textLength" operator="equal" allowBlank="1" showInputMessage="1" showErrorMessage="1" error="10桁の介護保険事業所番号を入力してください。_x000a_（桁数が異なるとエラーになります）" sqref="B5:F5" xr:uid="{2F83F482-C75E-4CFD-8CC1-1D2AC148A921}">
      <formula1>10</formula1>
    </dataValidation>
    <dataValidation type="list" allowBlank="1" showInputMessage="1" showErrorMessage="1" sqref="K15:K16 D15:D16" xr:uid="{DB3FFEB5-3478-4957-9CA5-F22B683BE9A6}">
      <formula1>"6,7"</formula1>
    </dataValidation>
    <dataValidation type="list" allowBlank="1" showInputMessage="1" showErrorMessage="1" sqref="M15:M16" xr:uid="{90CD0680-8B3B-45C2-93E3-49BB1454E6BC}">
      <formula1>"1,2,3,6,7,8,9,10,11,12"</formula1>
    </dataValidation>
    <dataValidation type="list" allowBlank="1" showInputMessage="1" showErrorMessage="1" sqref="M5:O5" xr:uid="{5419C8FD-23CA-4C7C-A744-AA4C05DAC79D}">
      <formula1>INDIRECT(J5)</formula1>
    </dataValidation>
    <dataValidation type="list" allowBlank="1" showInputMessage="1" showErrorMessage="1" sqref="Y5:AD5" xr:uid="{B4CD5E91-091E-4A2C-A03A-5797E5B86B8F}">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27</xdr:col>
                    <xdr:colOff>144780</xdr:colOff>
                    <xdr:row>20</xdr:row>
                    <xdr:rowOff>15240</xdr:rowOff>
                  </from>
                  <to>
                    <xdr:col>29</xdr:col>
                    <xdr:colOff>129540</xdr:colOff>
                    <xdr:row>21</xdr:row>
                    <xdr:rowOff>15240</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27</xdr:col>
                    <xdr:colOff>144780</xdr:colOff>
                    <xdr:row>21</xdr:row>
                    <xdr:rowOff>15240</xdr:rowOff>
                  </from>
                  <to>
                    <xdr:col>29</xdr:col>
                    <xdr:colOff>129540</xdr:colOff>
                    <xdr:row>22</xdr:row>
                    <xdr:rowOff>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27</xdr:col>
                    <xdr:colOff>129540</xdr:colOff>
                    <xdr:row>23</xdr:row>
                    <xdr:rowOff>15240</xdr:rowOff>
                  </from>
                  <to>
                    <xdr:col>29</xdr:col>
                    <xdr:colOff>114300</xdr:colOff>
                    <xdr:row>24</xdr:row>
                    <xdr:rowOff>0</xdr:rowOff>
                  </to>
                </anchor>
              </controlPr>
            </control>
          </mc:Choice>
        </mc:AlternateContent>
        <mc:AlternateContent xmlns:mc="http://schemas.openxmlformats.org/markup-compatibility/2006">
          <mc:Choice Requires="x14">
            <control shapeId="57348" r:id="rId7" name="Option Button 4">
              <controlPr defaultSize="0" autoFill="0" autoLine="0" autoPict="0">
                <anchor moveWithCells="1">
                  <from>
                    <xdr:col>27</xdr:col>
                    <xdr:colOff>129540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57349" r:id="rId8" name="Option Button 5">
              <controlPr defaultSize="0" autoFill="0" autoLine="0" autoPict="0">
                <anchor moveWithCells="1">
                  <from>
                    <xdr:col>27</xdr:col>
                    <xdr:colOff>129540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50" r:id="rId9" name="Option Button 6">
              <controlPr defaultSize="0" autoFill="0" autoLine="0" autoPict="0">
                <anchor moveWithCells="1">
                  <from>
                    <xdr:col>27</xdr:col>
                    <xdr:colOff>129540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57351" r:id="rId10" name="Option Button 7">
              <controlPr defaultSize="0" autoFill="0" autoLine="0" autoPict="0">
                <anchor moveWithCells="1">
                  <from>
                    <xdr:col>27</xdr:col>
                    <xdr:colOff>129540</xdr:colOff>
                    <xdr:row>28</xdr:row>
                    <xdr:rowOff>22860</xdr:rowOff>
                  </from>
                  <to>
                    <xdr:col>29</xdr:col>
                    <xdr:colOff>114300</xdr:colOff>
                    <xdr:row>28</xdr:row>
                    <xdr:rowOff>228600</xdr:rowOff>
                  </to>
                </anchor>
              </controlPr>
            </control>
          </mc:Choice>
        </mc:AlternateContent>
        <mc:AlternateContent xmlns:mc="http://schemas.openxmlformats.org/markup-compatibility/2006">
          <mc:Choice Requires="x14">
            <control shapeId="57352" r:id="rId11" name="Option Button 8">
              <controlPr defaultSize="0" autoFill="0" autoLine="0" autoPict="0">
                <anchor moveWithCells="1">
                  <from>
                    <xdr:col>27</xdr:col>
                    <xdr:colOff>129540</xdr:colOff>
                    <xdr:row>29</xdr:row>
                    <xdr:rowOff>7620</xdr:rowOff>
                  </from>
                  <to>
                    <xdr:col>29</xdr:col>
                    <xdr:colOff>114300</xdr:colOff>
                    <xdr:row>29</xdr:row>
                    <xdr:rowOff>205740</xdr:rowOff>
                  </to>
                </anchor>
              </controlPr>
            </control>
          </mc:Choice>
        </mc:AlternateContent>
        <mc:AlternateContent xmlns:mc="http://schemas.openxmlformats.org/markup-compatibility/2006">
          <mc:Choice Requires="x14">
            <control shapeId="57353"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57354"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57355" r:id="rId14" name="Option Button 11">
              <controlPr defaultSize="0" autoFill="0" autoLine="0" autoPict="0">
                <anchor moveWithCells="1">
                  <from>
                    <xdr:col>35</xdr:col>
                    <xdr:colOff>129540</xdr:colOff>
                    <xdr:row>43</xdr:row>
                    <xdr:rowOff>15240</xdr:rowOff>
                  </from>
                  <to>
                    <xdr:col>37</xdr:col>
                    <xdr:colOff>114300</xdr:colOff>
                    <xdr:row>43</xdr:row>
                    <xdr:rowOff>198120</xdr:rowOff>
                  </to>
                </anchor>
              </controlPr>
            </control>
          </mc:Choice>
        </mc:AlternateContent>
        <mc:AlternateContent xmlns:mc="http://schemas.openxmlformats.org/markup-compatibility/2006">
          <mc:Choice Requires="x14">
            <control shapeId="57356" r:id="rId15" name="Option Button 12">
              <controlPr defaultSize="0" autoFill="0" autoLine="0" autoPict="0">
                <anchor moveWithCells="1">
                  <from>
                    <xdr:col>35</xdr:col>
                    <xdr:colOff>129540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57357"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57358"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57359"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57360"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57361" r:id="rId20" name="Option Button 17">
              <controlPr defaultSize="0" autoFill="0" autoLine="0" autoPict="0">
                <anchor moveWithCells="1">
                  <from>
                    <xdr:col>27</xdr:col>
                    <xdr:colOff>129540</xdr:colOff>
                    <xdr:row>31</xdr:row>
                    <xdr:rowOff>15240</xdr:rowOff>
                  </from>
                  <to>
                    <xdr:col>29</xdr:col>
                    <xdr:colOff>114300</xdr:colOff>
                    <xdr:row>32</xdr:row>
                    <xdr:rowOff>30480</xdr:rowOff>
                  </to>
                </anchor>
              </controlPr>
            </control>
          </mc:Choice>
        </mc:AlternateContent>
        <mc:AlternateContent xmlns:mc="http://schemas.openxmlformats.org/markup-compatibility/2006">
          <mc:Choice Requires="x14">
            <control shapeId="57362" r:id="rId21" name="Option Button 18">
              <controlPr defaultSize="0" autoFill="0" autoLine="0" autoPict="0">
                <anchor moveWithCells="1">
                  <from>
                    <xdr:col>27</xdr:col>
                    <xdr:colOff>129540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57363" r:id="rId22" name="Option Button 19">
              <controlPr defaultSize="0" autoFill="0" autoLine="0" autoPict="0">
                <anchor moveWithCells="1">
                  <from>
                    <xdr:col>27</xdr:col>
                    <xdr:colOff>129540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57364"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57365"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57366"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57367"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57368"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57369"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7370"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57371"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57372"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57373"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57374" r:id="rId33" name="Option Button 30">
              <controlPr defaultSize="0" autoFill="0" autoLine="0" autoPict="0">
                <anchor moveWithCells="1">
                  <from>
                    <xdr:col>35</xdr:col>
                    <xdr:colOff>137160</xdr:colOff>
                    <xdr:row>39</xdr:row>
                    <xdr:rowOff>0</xdr:rowOff>
                  </from>
                  <to>
                    <xdr:col>37</xdr:col>
                    <xdr:colOff>30480</xdr:colOff>
                    <xdr:row>40</xdr:row>
                    <xdr:rowOff>0</xdr:rowOff>
                  </to>
                </anchor>
              </controlPr>
            </control>
          </mc:Choice>
        </mc:AlternateContent>
        <mc:AlternateContent xmlns:mc="http://schemas.openxmlformats.org/markup-compatibility/2006">
          <mc:Choice Requires="x14">
            <control shapeId="57375" r:id="rId34" name="Option Button 31">
              <controlPr defaultSize="0" autoFill="0" autoLine="0" autoPict="0">
                <anchor moveWithCells="1">
                  <from>
                    <xdr:col>35</xdr:col>
                    <xdr:colOff>129540</xdr:colOff>
                    <xdr:row>40</xdr:row>
                    <xdr:rowOff>281940</xdr:rowOff>
                  </from>
                  <to>
                    <xdr:col>37</xdr:col>
                    <xdr:colOff>30480</xdr:colOff>
                    <xdr:row>41</xdr:row>
                    <xdr:rowOff>198120</xdr:rowOff>
                  </to>
                </anchor>
              </controlPr>
            </control>
          </mc:Choice>
        </mc:AlternateContent>
        <mc:AlternateContent xmlns:mc="http://schemas.openxmlformats.org/markup-compatibility/2006">
          <mc:Choice Requires="x14">
            <control shapeId="57376" r:id="rId35" name="Option Button 32">
              <controlPr defaultSize="0" autoFill="0" autoLine="0" autoPict="0">
                <anchor moveWithCells="1" sizeWithCells="1">
                  <from>
                    <xdr:col>35</xdr:col>
                    <xdr:colOff>129540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57377" r:id="rId36" name="Option Button 33">
              <controlPr defaultSize="0" autoFill="0" autoLine="0" autoPict="0">
                <anchor moveWithCells="1" sizeWithCells="1">
                  <from>
                    <xdr:col>35</xdr:col>
                    <xdr:colOff>129540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57378" r:id="rId37" name="Option Button 34">
              <controlPr defaultSize="0" autoFill="0" autoLine="0" autoPict="0">
                <anchor moveWithCells="1" sizeWithCells="1">
                  <from>
                    <xdr:col>35</xdr:col>
                    <xdr:colOff>129540</xdr:colOff>
                    <xdr:row>27</xdr:row>
                    <xdr:rowOff>15240</xdr:rowOff>
                  </from>
                  <to>
                    <xdr:col>37</xdr:col>
                    <xdr:colOff>114300</xdr:colOff>
                    <xdr:row>27</xdr:row>
                    <xdr:rowOff>220980</xdr:rowOff>
                  </to>
                </anchor>
              </controlPr>
            </control>
          </mc:Choice>
        </mc:AlternateContent>
        <mc:AlternateContent xmlns:mc="http://schemas.openxmlformats.org/markup-compatibility/2006">
          <mc:Choice Requires="x14">
            <control shapeId="57379" r:id="rId38" name="Option Button 35">
              <controlPr defaultSize="0" autoFill="0" autoLine="0" autoPict="0">
                <anchor moveWithCells="1" sizeWithCells="1">
                  <from>
                    <xdr:col>35</xdr:col>
                    <xdr:colOff>129540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57380" r:id="rId39" name="Option Button 36">
              <controlPr defaultSize="0" autoFill="0" autoLine="0" autoPict="0">
                <anchor moveWithCells="1" sizeWithCells="1">
                  <from>
                    <xdr:col>35</xdr:col>
                    <xdr:colOff>129540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57381" r:id="rId40" name="Option Button 37">
              <controlPr defaultSize="0" autoFill="0" autoLine="0" autoPict="0">
                <anchor moveWithCells="1" sizeWithCells="1">
                  <from>
                    <xdr:col>27</xdr:col>
                    <xdr:colOff>137160</xdr:colOff>
                    <xdr:row>34</xdr:row>
                    <xdr:rowOff>129540</xdr:rowOff>
                  </from>
                  <to>
                    <xdr:col>29</xdr:col>
                    <xdr:colOff>30480</xdr:colOff>
                    <xdr:row>36</xdr:row>
                    <xdr:rowOff>22860</xdr:rowOff>
                  </to>
                </anchor>
              </controlPr>
            </control>
          </mc:Choice>
        </mc:AlternateContent>
        <mc:AlternateContent xmlns:mc="http://schemas.openxmlformats.org/markup-compatibility/2006">
          <mc:Choice Requires="x14">
            <control shapeId="57382" r:id="rId41" name="Option Button 38">
              <controlPr defaultSize="0" autoFill="0" autoLine="0" autoPict="0">
                <anchor moveWithCells="1" sizeWithCells="1">
                  <from>
                    <xdr:col>27</xdr:col>
                    <xdr:colOff>137160</xdr:colOff>
                    <xdr:row>36</xdr:row>
                    <xdr:rowOff>243840</xdr:rowOff>
                  </from>
                  <to>
                    <xdr:col>29</xdr:col>
                    <xdr:colOff>38100</xdr:colOff>
                    <xdr:row>38</xdr:row>
                    <xdr:rowOff>15240</xdr:rowOff>
                  </to>
                </anchor>
              </controlPr>
            </control>
          </mc:Choice>
        </mc:AlternateContent>
        <mc:AlternateContent xmlns:mc="http://schemas.openxmlformats.org/markup-compatibility/2006">
          <mc:Choice Requires="x14">
            <control shapeId="57383" r:id="rId42" name="Option Button 39">
              <controlPr defaultSize="0" autoFill="0" autoLine="0" autoPict="0">
                <anchor moveWithCells="1">
                  <from>
                    <xdr:col>27</xdr:col>
                    <xdr:colOff>144780</xdr:colOff>
                    <xdr:row>38</xdr:row>
                    <xdr:rowOff>129540</xdr:rowOff>
                  </from>
                  <to>
                    <xdr:col>29</xdr:col>
                    <xdr:colOff>22860</xdr:colOff>
                    <xdr:row>40</xdr:row>
                    <xdr:rowOff>22860</xdr:rowOff>
                  </to>
                </anchor>
              </controlPr>
            </control>
          </mc:Choice>
        </mc:AlternateContent>
        <mc:AlternateContent xmlns:mc="http://schemas.openxmlformats.org/markup-compatibility/2006">
          <mc:Choice Requires="x14">
            <control shapeId="57384" r:id="rId43" name="Option Button 40">
              <controlPr defaultSize="0" autoFill="0" autoLine="0" autoPict="0">
                <anchor moveWithCells="1">
                  <from>
                    <xdr:col>27</xdr:col>
                    <xdr:colOff>137160</xdr:colOff>
                    <xdr:row>40</xdr:row>
                    <xdr:rowOff>259080</xdr:rowOff>
                  </from>
                  <to>
                    <xdr:col>29</xdr:col>
                    <xdr:colOff>0</xdr:colOff>
                    <xdr:row>42</xdr:row>
                    <xdr:rowOff>30480</xdr:rowOff>
                  </to>
                </anchor>
              </controlPr>
            </control>
          </mc:Choice>
        </mc:AlternateContent>
        <mc:AlternateContent xmlns:mc="http://schemas.openxmlformats.org/markup-compatibility/2006">
          <mc:Choice Requires="x14">
            <control shapeId="57385"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57386" r:id="rId45" name="Option Button 42">
              <controlPr defaultSize="0" autoFill="0" autoLine="0" autoPict="0">
                <anchor moveWithCells="1">
                  <from>
                    <xdr:col>35</xdr:col>
                    <xdr:colOff>137160</xdr:colOff>
                    <xdr:row>34</xdr:row>
                    <xdr:rowOff>129540</xdr:rowOff>
                  </from>
                  <to>
                    <xdr:col>37</xdr:col>
                    <xdr:colOff>121920</xdr:colOff>
                    <xdr:row>36</xdr:row>
                    <xdr:rowOff>30480</xdr:rowOff>
                  </to>
                </anchor>
              </controlPr>
            </control>
          </mc:Choice>
        </mc:AlternateContent>
        <mc:AlternateContent xmlns:mc="http://schemas.openxmlformats.org/markup-compatibility/2006">
          <mc:Choice Requires="x14">
            <control shapeId="57387" r:id="rId46" name="Option Button 43">
              <controlPr defaultSize="0" autoFill="0" autoLine="0" autoPict="0">
                <anchor moveWithCells="1">
                  <from>
                    <xdr:col>35</xdr:col>
                    <xdr:colOff>137160</xdr:colOff>
                    <xdr:row>36</xdr:row>
                    <xdr:rowOff>243840</xdr:rowOff>
                  </from>
                  <to>
                    <xdr:col>37</xdr:col>
                    <xdr:colOff>121920</xdr:colOff>
                    <xdr:row>38</xdr:row>
                    <xdr:rowOff>15240</xdr:rowOff>
                  </to>
                </anchor>
              </controlPr>
            </control>
          </mc:Choice>
        </mc:AlternateContent>
        <mc:AlternateContent xmlns:mc="http://schemas.openxmlformats.org/markup-compatibility/2006">
          <mc:Choice Requires="x14">
            <control shapeId="57388" r:id="rId47" name="Option Button 44">
              <controlPr defaultSize="0" autoFill="0" autoLine="0" autoPict="0">
                <anchor moveWithCells="1" sizeWithCells="1">
                  <from>
                    <xdr:col>35</xdr:col>
                    <xdr:colOff>129540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57389" r:id="rId48" name="Option Button 45">
              <controlPr defaultSize="0" autoFill="0" autoLine="0" autoPict="0">
                <anchor moveWithCells="1" sizeWithCells="1">
                  <from>
                    <xdr:col>35</xdr:col>
                    <xdr:colOff>129540</xdr:colOff>
                    <xdr:row>24</xdr:row>
                    <xdr:rowOff>22860</xdr:rowOff>
                  </from>
                  <to>
                    <xdr:col>37</xdr:col>
                    <xdr:colOff>114300</xdr:colOff>
                    <xdr:row>24</xdr:row>
                    <xdr:rowOff>228600</xdr:rowOff>
                  </to>
                </anchor>
              </controlPr>
            </control>
          </mc:Choice>
        </mc:AlternateContent>
        <mc:AlternateContent xmlns:mc="http://schemas.openxmlformats.org/markup-compatibility/2006">
          <mc:Choice Requires="x14">
            <control shapeId="57390" r:id="rId49" name="Option Button 46">
              <controlPr defaultSize="0" autoFill="0" autoLine="0" autoPict="0">
                <anchor moveWithCells="1" sizeWithCells="1">
                  <from>
                    <xdr:col>35</xdr:col>
                    <xdr:colOff>129540</xdr:colOff>
                    <xdr:row>25</xdr:row>
                    <xdr:rowOff>7620</xdr:rowOff>
                  </from>
                  <to>
                    <xdr:col>37</xdr:col>
                    <xdr:colOff>30480</xdr:colOff>
                    <xdr:row>25</xdr:row>
                    <xdr:rowOff>205740</xdr:rowOff>
                  </to>
                </anchor>
              </controlPr>
            </control>
          </mc:Choice>
        </mc:AlternateContent>
        <mc:AlternateContent xmlns:mc="http://schemas.openxmlformats.org/markup-compatibility/2006">
          <mc:Choice Requires="x14">
            <control shapeId="57391" r:id="rId50" name="Option Button 47">
              <controlPr defaultSize="0" autoFill="0" autoLine="0" autoPict="0">
                <anchor moveWithCells="1" sizeWithCells="1">
                  <from>
                    <xdr:col>35</xdr:col>
                    <xdr:colOff>129540</xdr:colOff>
                    <xdr:row>31</xdr:row>
                    <xdr:rowOff>15240</xdr:rowOff>
                  </from>
                  <to>
                    <xdr:col>37</xdr:col>
                    <xdr:colOff>114300</xdr:colOff>
                    <xdr:row>32</xdr:row>
                    <xdr:rowOff>15240</xdr:rowOff>
                  </to>
                </anchor>
              </controlPr>
            </control>
          </mc:Choice>
        </mc:AlternateContent>
        <mc:AlternateContent xmlns:mc="http://schemas.openxmlformats.org/markup-compatibility/2006">
          <mc:Choice Requires="x14">
            <control shapeId="57392" r:id="rId51" name="Option Button 48">
              <controlPr defaultSize="0" autoFill="0" autoLine="0" autoPict="0">
                <anchor moveWithCells="1" sizeWithCells="1">
                  <from>
                    <xdr:col>35</xdr:col>
                    <xdr:colOff>129540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57393" r:id="rId52" name="Option Button 49">
              <controlPr defaultSize="0" autoFill="0" autoLine="0" autoPict="0">
                <anchor moveWithCells="1" sizeWithCells="1">
                  <from>
                    <xdr:col>35</xdr:col>
                    <xdr:colOff>129540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2AA44E1-72FA-4690-A5C1-0B8DF1354383}">
          <x14:formula1>
            <xm:f>【参考】数式用!$B$4:$E$4</xm:f>
          </x14:formula1>
          <xm:sqref>B9:F9</xm:sqref>
        </x14:dataValidation>
        <x14:dataValidation type="list" allowBlank="1" showInputMessage="1" showErrorMessage="1" xr:uid="{6C4247D2-4900-4382-AD37-6E07FA98D84E}">
          <x14:formula1>
            <xm:f>【参考】数式用!$F$4:$H$4</xm:f>
          </x14:formula1>
          <xm:sqref>G9</xm:sqref>
        </x14:dataValidation>
        <x14:dataValidation type="list" allowBlank="1" showInputMessage="1" showErrorMessage="1" xr:uid="{FE44B979-EE97-4D30-871E-57741E1AD36A}">
          <x14:formula1>
            <xm:f>【参考】数式用!$I$4:$J$4</xm:f>
          </x14:formula1>
          <xm:sqref>L9</xm:sqref>
        </x14:dataValidation>
        <x14:dataValidation type="list" allowBlank="1" showInputMessage="1" showErrorMessage="1" xr:uid="{B7D15D2D-898D-451A-920B-52E00AA8662B}">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登野原　功一</cp:lastModifiedBy>
  <cp:lastPrinted>2024-03-18T06:59:04Z</cp:lastPrinted>
  <dcterms:created xsi:type="dcterms:W3CDTF">2015-06-05T18:19:34Z</dcterms:created>
  <dcterms:modified xsi:type="dcterms:W3CDTF">2024-04-09T06:48:32Z</dcterms:modified>
</cp:coreProperties>
</file>