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5BFF423A-C287-40F8-B2AD-48EC62EEA487}" xr6:coauthVersionLast="47" xr6:coauthVersionMax="47" xr10:uidLastSave="{00000000-0000-0000-0000-000000000000}"/>
  <bookViews>
    <workbookView xWindow="28680" yWindow="-1695" windowWidth="29040" windowHeight="15720" xr2:uid="{00000000-000D-0000-FFFF-FFFF00000000}"/>
  </bookViews>
  <sheets>
    <sheet name="R5まとめ" sheetId="76" r:id="rId1"/>
    <sheet name="令和５年度" sheetId="1" r:id="rId2"/>
    <sheet name="４月（１表）" sheetId="26" r:id="rId3"/>
    <sheet name="４月（２表）" sheetId="57" r:id="rId4"/>
    <sheet name="４月（３表）" sheetId="66" r:id="rId5"/>
    <sheet name="５月（１表）" sheetId="27" r:id="rId6"/>
    <sheet name="５月（２表）" sheetId="58" r:id="rId7"/>
    <sheet name="５月（３表）" sheetId="67" r:id="rId8"/>
    <sheet name="６月（１表）" sheetId="28" r:id="rId9"/>
    <sheet name="６月（２表）" sheetId="38" r:id="rId10"/>
    <sheet name="６月（３表）" sheetId="68" r:id="rId11"/>
    <sheet name="７月（１表）" sheetId="39" r:id="rId12"/>
    <sheet name="７月（２表）" sheetId="40" r:id="rId13"/>
    <sheet name="７月（３表）" sheetId="69" r:id="rId14"/>
    <sheet name="８月（１表）" sheetId="41" r:id="rId15"/>
    <sheet name="８月（２表）" sheetId="42" r:id="rId16"/>
    <sheet name="８月（３表）" sheetId="70" r:id="rId17"/>
    <sheet name="９月（１表）" sheetId="43" r:id="rId18"/>
    <sheet name="９月（２表）" sheetId="44" r:id="rId19"/>
    <sheet name="９月（３表）" sheetId="59" r:id="rId20"/>
    <sheet name="10月（１表）" sheetId="45" r:id="rId21"/>
    <sheet name="10月（２表）" sheetId="46" r:id="rId22"/>
    <sheet name="10月（３表）" sheetId="60" r:id="rId23"/>
    <sheet name="11月（１表）" sheetId="47" r:id="rId24"/>
    <sheet name="11月（２表）" sheetId="48" r:id="rId25"/>
    <sheet name="11月（３表）" sheetId="61" r:id="rId26"/>
    <sheet name="12月（１表）" sheetId="50" r:id="rId27"/>
    <sheet name="12月（２表）" sheetId="49" r:id="rId28"/>
    <sheet name="12月（３表）" sheetId="62" r:id="rId29"/>
    <sheet name="１月（１表）" sheetId="51" r:id="rId30"/>
    <sheet name="１月（２表）" sheetId="52" r:id="rId31"/>
    <sheet name="１月（３表）" sheetId="63" r:id="rId32"/>
    <sheet name="２月（１表）" sheetId="53" r:id="rId33"/>
    <sheet name="２月（２表）" sheetId="54" r:id="rId34"/>
    <sheet name="２月（３表）" sheetId="64" r:id="rId35"/>
    <sheet name="３月（１表）" sheetId="55" r:id="rId36"/>
    <sheet name="３月（２表）" sheetId="56" r:id="rId37"/>
    <sheet name="３月（３表）" sheetId="65" r:id="rId38"/>
    <sheet name="月別入域観光客数の推移" sheetId="72" r:id="rId39"/>
    <sheet name="グラフ" sheetId="73" r:id="rId40"/>
    <sheet name="グラフ（外国客）" sheetId="74" r:id="rId41"/>
  </sheets>
  <externalReferences>
    <externalReference r:id="rId42"/>
    <externalReference r:id="rId43"/>
    <externalReference r:id="rId44"/>
  </externalReferences>
  <definedNames>
    <definedName name="_xlnm.Print_Area" localSheetId="39">グラフ!$A$1:$N$23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4" l="1"/>
  <c r="A1" i="73"/>
  <c r="A1" i="72"/>
  <c r="A1" i="65"/>
  <c r="A1" i="56"/>
  <c r="A1" i="55"/>
  <c r="A1" i="64"/>
  <c r="A1" i="54"/>
  <c r="A1" i="53"/>
  <c r="A1" i="63"/>
  <c r="A1" i="52"/>
  <c r="A1" i="51"/>
  <c r="A1" i="62"/>
  <c r="A1" i="49"/>
  <c r="A1" i="50"/>
  <c r="A1" i="61"/>
  <c r="A1" i="48"/>
  <c r="A1" i="47"/>
  <c r="A1" i="60"/>
  <c r="A1" i="46"/>
  <c r="A1" i="45"/>
  <c r="A1" i="59"/>
  <c r="A1" i="44"/>
  <c r="A1" i="43"/>
  <c r="A1" i="70"/>
  <c r="A1" i="42"/>
  <c r="A1" i="41"/>
  <c r="A1" i="69"/>
  <c r="A1" i="40"/>
  <c r="A1" i="39"/>
  <c r="A1" i="68"/>
  <c r="A1" i="38"/>
  <c r="A1" i="28"/>
  <c r="A1" i="67"/>
  <c r="A1" i="58"/>
  <c r="A1" i="27"/>
  <c r="A1" i="66"/>
  <c r="A1" i="57"/>
  <c r="N23" i="74"/>
  <c r="N22" i="74"/>
  <c r="N21" i="74"/>
  <c r="N20" i="74"/>
  <c r="N19" i="74"/>
  <c r="N19" i="63" l="1"/>
  <c r="M19" i="63"/>
  <c r="L19" i="63"/>
  <c r="K19" i="63"/>
  <c r="J19" i="63"/>
  <c r="I19" i="63"/>
  <c r="O18" i="63"/>
  <c r="N18" i="63"/>
  <c r="M18" i="63"/>
  <c r="L18" i="63"/>
  <c r="Q17" i="63"/>
  <c r="P17" i="63"/>
  <c r="O17" i="63"/>
  <c r="O19" i="63" s="1"/>
  <c r="N17" i="63"/>
  <c r="M17" i="63"/>
  <c r="L17" i="63"/>
  <c r="K17" i="63"/>
  <c r="J17" i="63"/>
  <c r="I17" i="63"/>
  <c r="H17" i="63"/>
  <c r="G17" i="63"/>
  <c r="F17" i="63"/>
  <c r="E17" i="63"/>
  <c r="D17" i="63"/>
  <c r="C17" i="63"/>
  <c r="A17" i="63"/>
  <c r="Q16" i="63"/>
  <c r="P16" i="63"/>
  <c r="O16" i="63"/>
  <c r="N16" i="63"/>
  <c r="M16" i="63"/>
  <c r="L16" i="63"/>
  <c r="K16" i="63"/>
  <c r="K18" i="63" s="1"/>
  <c r="J16" i="63"/>
  <c r="I16" i="63"/>
  <c r="I18" i="63" s="1"/>
  <c r="H16" i="63"/>
  <c r="G16" i="63"/>
  <c r="F16" i="63"/>
  <c r="E16" i="63"/>
  <c r="D16" i="63"/>
  <c r="Q14" i="63"/>
  <c r="P14" i="63"/>
  <c r="O14" i="63"/>
  <c r="F14" i="63"/>
  <c r="E14" i="63"/>
  <c r="D14" i="63"/>
  <c r="Q13" i="63"/>
  <c r="P13" i="63"/>
  <c r="F13" i="63"/>
  <c r="E13" i="63"/>
  <c r="D13" i="63"/>
  <c r="Q12" i="63"/>
  <c r="P12" i="63"/>
  <c r="O12" i="63"/>
  <c r="N12" i="63"/>
  <c r="M12" i="63"/>
  <c r="L12" i="63"/>
  <c r="K12" i="63"/>
  <c r="J12" i="63"/>
  <c r="I12" i="63"/>
  <c r="H12" i="63"/>
  <c r="G12" i="63"/>
  <c r="F12" i="63"/>
  <c r="E12" i="63"/>
  <c r="D12" i="63"/>
  <c r="A12" i="63"/>
  <c r="Q11" i="63"/>
  <c r="P11" i="63"/>
  <c r="O11" i="63"/>
  <c r="O13" i="63" s="1"/>
  <c r="N11" i="63"/>
  <c r="M11" i="63"/>
  <c r="M13" i="63" s="1"/>
  <c r="L11" i="63"/>
  <c r="K11" i="63"/>
  <c r="J11" i="63"/>
  <c r="I11" i="63"/>
  <c r="H11" i="63"/>
  <c r="G11" i="63"/>
  <c r="F11" i="63"/>
  <c r="E11" i="63"/>
  <c r="D11" i="63"/>
  <c r="P10" i="63"/>
  <c r="O10" i="63"/>
  <c r="J9" i="63"/>
  <c r="I9" i="63"/>
  <c r="H9" i="63"/>
  <c r="G9" i="63"/>
  <c r="F9" i="63"/>
  <c r="E9" i="63"/>
  <c r="K8" i="63"/>
  <c r="J8" i="63"/>
  <c r="I8" i="63"/>
  <c r="H8" i="63"/>
  <c r="Q7" i="63"/>
  <c r="P7" i="63"/>
  <c r="O7" i="63"/>
  <c r="N7" i="63"/>
  <c r="M7" i="63"/>
  <c r="L7" i="63"/>
  <c r="K7" i="63"/>
  <c r="K9" i="63" s="1"/>
  <c r="J7" i="63"/>
  <c r="I7" i="63"/>
  <c r="H7" i="63"/>
  <c r="G7" i="63"/>
  <c r="F7" i="63"/>
  <c r="E7" i="63"/>
  <c r="D7" i="63"/>
  <c r="B7" i="63"/>
  <c r="Q6" i="63"/>
  <c r="Q8" i="63" s="1"/>
  <c r="P6" i="63"/>
  <c r="O6" i="63"/>
  <c r="N6" i="63"/>
  <c r="M6" i="63"/>
  <c r="M10" i="63" s="1"/>
  <c r="L6" i="63"/>
  <c r="K6" i="63"/>
  <c r="J6" i="63"/>
  <c r="I6" i="63"/>
  <c r="H6" i="63"/>
  <c r="G6" i="63"/>
  <c r="F6" i="63"/>
  <c r="E6" i="63"/>
  <c r="E8" i="63" s="1"/>
  <c r="D6" i="63"/>
  <c r="C6" i="63"/>
  <c r="B6" i="63"/>
  <c r="J29" i="52"/>
  <c r="I29" i="52"/>
  <c r="F29" i="52"/>
  <c r="E29" i="52"/>
  <c r="J28" i="52"/>
  <c r="I28" i="52"/>
  <c r="F28" i="52"/>
  <c r="E28" i="52"/>
  <c r="D28" i="52"/>
  <c r="H28" i="52" s="1"/>
  <c r="J27" i="52"/>
  <c r="J31" i="52" s="1"/>
  <c r="I27" i="52"/>
  <c r="I31" i="52" s="1"/>
  <c r="F27" i="52"/>
  <c r="F31" i="52" s="1"/>
  <c r="E27" i="52"/>
  <c r="E31" i="52" s="1"/>
  <c r="D27" i="52"/>
  <c r="H27" i="52" s="1"/>
  <c r="AA19" i="52"/>
  <c r="Z19" i="52"/>
  <c r="Y19" i="52"/>
  <c r="X19" i="52"/>
  <c r="O19" i="52"/>
  <c r="N19" i="52"/>
  <c r="M19" i="52"/>
  <c r="L19" i="52"/>
  <c r="AE18" i="52"/>
  <c r="AC18" i="52"/>
  <c r="U18" i="52"/>
  <c r="T18" i="52"/>
  <c r="S18" i="52"/>
  <c r="R18" i="52"/>
  <c r="Q18" i="52"/>
  <c r="I18" i="52"/>
  <c r="H18" i="52"/>
  <c r="G18" i="52"/>
  <c r="F18" i="52"/>
  <c r="E18" i="52"/>
  <c r="AE17" i="52"/>
  <c r="AD17" i="52"/>
  <c r="AC17" i="52"/>
  <c r="AB17" i="52"/>
  <c r="AA17" i="52"/>
  <c r="AA18" i="52" s="1"/>
  <c r="Z17" i="52"/>
  <c r="Z18" i="52" s="1"/>
  <c r="Y17" i="52"/>
  <c r="Y18" i="52" s="1"/>
  <c r="X17" i="52"/>
  <c r="W17" i="52"/>
  <c r="W19" i="52" s="1"/>
  <c r="V17" i="52"/>
  <c r="V18" i="52" s="1"/>
  <c r="U17" i="52"/>
  <c r="T17" i="52"/>
  <c r="S17" i="52"/>
  <c r="R17" i="52"/>
  <c r="Q17" i="52"/>
  <c r="P17" i="52"/>
  <c r="O17" i="52"/>
  <c r="O18" i="52" s="1"/>
  <c r="N17" i="52"/>
  <c r="N18" i="52" s="1"/>
  <c r="M17" i="52"/>
  <c r="M18" i="52" s="1"/>
  <c r="L17" i="52"/>
  <c r="K17" i="52"/>
  <c r="K19" i="52" s="1"/>
  <c r="J17" i="52"/>
  <c r="C17" i="52" s="1"/>
  <c r="I17" i="52"/>
  <c r="H17" i="52"/>
  <c r="G17" i="52"/>
  <c r="F17" i="52"/>
  <c r="E17" i="52"/>
  <c r="D17" i="52"/>
  <c r="A17" i="52"/>
  <c r="AE16" i="52"/>
  <c r="AD16" i="52"/>
  <c r="AC16" i="52"/>
  <c r="AB16" i="52"/>
  <c r="AB18" i="52" s="1"/>
  <c r="AA16" i="52"/>
  <c r="Z16" i="52"/>
  <c r="Y16" i="52"/>
  <c r="X16" i="52"/>
  <c r="X18" i="52" s="1"/>
  <c r="W16" i="52"/>
  <c r="V16" i="52"/>
  <c r="V19" i="52" s="1"/>
  <c r="U16" i="52"/>
  <c r="U19" i="52" s="1"/>
  <c r="T16" i="52"/>
  <c r="T19" i="52" s="1"/>
  <c r="S16" i="52"/>
  <c r="R16" i="52"/>
  <c r="Q16" i="52"/>
  <c r="P16" i="52"/>
  <c r="P18" i="52" s="1"/>
  <c r="O16" i="52"/>
  <c r="N16" i="52"/>
  <c r="M16" i="52"/>
  <c r="L16" i="52"/>
  <c r="L18" i="52" s="1"/>
  <c r="K16" i="52"/>
  <c r="J16" i="52"/>
  <c r="J19" i="52" s="1"/>
  <c r="I16" i="52"/>
  <c r="I19" i="52" s="1"/>
  <c r="H16" i="52"/>
  <c r="H19" i="52" s="1"/>
  <c r="G16" i="52"/>
  <c r="F16" i="52"/>
  <c r="E16" i="52"/>
  <c r="D16" i="52"/>
  <c r="D18" i="52" s="1"/>
  <c r="AB14" i="52"/>
  <c r="AA14" i="52"/>
  <c r="Z14" i="52"/>
  <c r="Y14" i="52"/>
  <c r="P14" i="52"/>
  <c r="O14" i="52"/>
  <c r="N14" i="52"/>
  <c r="M14" i="52"/>
  <c r="D14" i="52"/>
  <c r="AE13" i="52"/>
  <c r="V13" i="52"/>
  <c r="U13" i="52"/>
  <c r="T13" i="52"/>
  <c r="S13" i="52"/>
  <c r="R13" i="52"/>
  <c r="J13" i="52"/>
  <c r="I13" i="52"/>
  <c r="H13" i="52"/>
  <c r="G13" i="52"/>
  <c r="F13" i="52"/>
  <c r="AE12" i="52"/>
  <c r="AD12" i="52"/>
  <c r="AC12" i="52"/>
  <c r="AB12" i="52"/>
  <c r="AB13" i="52" s="1"/>
  <c r="AA12" i="52"/>
  <c r="AA13" i="52" s="1"/>
  <c r="Z12" i="52"/>
  <c r="Z13" i="52" s="1"/>
  <c r="Y12" i="52"/>
  <c r="X12" i="52"/>
  <c r="X13" i="52" s="1"/>
  <c r="W12" i="52"/>
  <c r="W13" i="52" s="1"/>
  <c r="V12" i="52"/>
  <c r="U12" i="52"/>
  <c r="T12" i="52"/>
  <c r="S12" i="52"/>
  <c r="R12" i="52"/>
  <c r="Q12" i="52"/>
  <c r="P12" i="52"/>
  <c r="P13" i="52" s="1"/>
  <c r="O12" i="52"/>
  <c r="O13" i="52" s="1"/>
  <c r="N12" i="52"/>
  <c r="N13" i="52" s="1"/>
  <c r="M12" i="52"/>
  <c r="L12" i="52"/>
  <c r="L13" i="52" s="1"/>
  <c r="K12" i="52"/>
  <c r="K13" i="52" s="1"/>
  <c r="J12" i="52"/>
  <c r="I12" i="52"/>
  <c r="H12" i="52"/>
  <c r="G12" i="52"/>
  <c r="F12" i="52"/>
  <c r="E12" i="52"/>
  <c r="D12" i="52"/>
  <c r="D13" i="52" s="1"/>
  <c r="A12" i="52"/>
  <c r="AE11" i="52"/>
  <c r="AD11" i="52"/>
  <c r="AC11" i="52"/>
  <c r="AC13" i="52" s="1"/>
  <c r="AB11" i="52"/>
  <c r="AA11" i="52"/>
  <c r="Z11" i="52"/>
  <c r="Y11" i="52"/>
  <c r="Y13" i="52" s="1"/>
  <c r="X11" i="52"/>
  <c r="X14" i="52" s="1"/>
  <c r="W11" i="52"/>
  <c r="W14" i="52" s="1"/>
  <c r="V11" i="52"/>
  <c r="V14" i="52" s="1"/>
  <c r="U11" i="52"/>
  <c r="U14" i="52" s="1"/>
  <c r="T11" i="52"/>
  <c r="S11" i="52"/>
  <c r="R11" i="52"/>
  <c r="Q11" i="52"/>
  <c r="Q13" i="52" s="1"/>
  <c r="P11" i="52"/>
  <c r="O11" i="52"/>
  <c r="N11" i="52"/>
  <c r="M11" i="52"/>
  <c r="M13" i="52" s="1"/>
  <c r="L11" i="52"/>
  <c r="L14" i="52" s="1"/>
  <c r="K11" i="52"/>
  <c r="K14" i="52" s="1"/>
  <c r="J11" i="52"/>
  <c r="J14" i="52" s="1"/>
  <c r="I11" i="52"/>
  <c r="I14" i="52" s="1"/>
  <c r="H11" i="52"/>
  <c r="G11" i="52"/>
  <c r="F11" i="52"/>
  <c r="E11" i="52"/>
  <c r="E13" i="52" s="1"/>
  <c r="D11" i="52"/>
  <c r="AC9" i="52"/>
  <c r="AB9" i="52"/>
  <c r="AA9" i="52"/>
  <c r="Z9" i="52"/>
  <c r="Q9" i="52"/>
  <c r="P9" i="52"/>
  <c r="O9" i="52"/>
  <c r="N9" i="52"/>
  <c r="E9" i="52"/>
  <c r="D9" i="52"/>
  <c r="AE8" i="52"/>
  <c r="W8" i="52"/>
  <c r="V8" i="52"/>
  <c r="U8" i="52"/>
  <c r="T8" i="52"/>
  <c r="S8" i="52"/>
  <c r="K8" i="52"/>
  <c r="J8" i="52"/>
  <c r="I8" i="52"/>
  <c r="H8" i="52"/>
  <c r="G8" i="52"/>
  <c r="AE7" i="52"/>
  <c r="AD7" i="52"/>
  <c r="AC7" i="52"/>
  <c r="AC8" i="52" s="1"/>
  <c r="AB7" i="52"/>
  <c r="AB8" i="52" s="1"/>
  <c r="AA7" i="52"/>
  <c r="AA8" i="52" s="1"/>
  <c r="Z7" i="52"/>
  <c r="Z8" i="52" s="1"/>
  <c r="Y7" i="52"/>
  <c r="Y8" i="52" s="1"/>
  <c r="X7" i="52"/>
  <c r="X8" i="52" s="1"/>
  <c r="W7" i="52"/>
  <c r="V7" i="52"/>
  <c r="U7" i="52"/>
  <c r="T7" i="52"/>
  <c r="S7" i="52"/>
  <c r="R7" i="52"/>
  <c r="Q7" i="52"/>
  <c r="Q8" i="52" s="1"/>
  <c r="P7" i="52"/>
  <c r="P8" i="52" s="1"/>
  <c r="O7" i="52"/>
  <c r="O8" i="52" s="1"/>
  <c r="N7" i="52"/>
  <c r="N8" i="52" s="1"/>
  <c r="M7" i="52"/>
  <c r="M8" i="52" s="1"/>
  <c r="L7" i="52"/>
  <c r="L8" i="52" s="1"/>
  <c r="K7" i="52"/>
  <c r="J7" i="52"/>
  <c r="I7" i="52"/>
  <c r="H7" i="52"/>
  <c r="G7" i="52"/>
  <c r="F7" i="52"/>
  <c r="E7" i="52"/>
  <c r="E8" i="52" s="1"/>
  <c r="D7" i="52"/>
  <c r="D8" i="52" s="1"/>
  <c r="B7" i="52"/>
  <c r="AE6" i="52"/>
  <c r="AD6" i="52"/>
  <c r="AD8" i="52" s="1"/>
  <c r="AC6" i="52"/>
  <c r="AB6" i="52"/>
  <c r="AA6" i="52"/>
  <c r="Z6" i="52"/>
  <c r="Y6" i="52"/>
  <c r="Y9" i="52" s="1"/>
  <c r="X6" i="52"/>
  <c r="X9" i="52" s="1"/>
  <c r="W6" i="52"/>
  <c r="W9" i="52" s="1"/>
  <c r="V6" i="52"/>
  <c r="V9" i="52" s="1"/>
  <c r="U6" i="52"/>
  <c r="T6" i="52"/>
  <c r="S6" i="52"/>
  <c r="R6" i="52"/>
  <c r="R8" i="52" s="1"/>
  <c r="Q6" i="52"/>
  <c r="P6" i="52"/>
  <c r="O6" i="52"/>
  <c r="N6" i="52"/>
  <c r="M6" i="52"/>
  <c r="M9" i="52" s="1"/>
  <c r="L6" i="52"/>
  <c r="L9" i="52" s="1"/>
  <c r="K6" i="52"/>
  <c r="K9" i="52" s="1"/>
  <c r="J6" i="52"/>
  <c r="J9" i="52" s="1"/>
  <c r="I6" i="52"/>
  <c r="H6" i="52"/>
  <c r="G6" i="52"/>
  <c r="F6" i="52"/>
  <c r="F8" i="52" s="1"/>
  <c r="E6" i="52"/>
  <c r="D6" i="52"/>
  <c r="B6" i="52"/>
  <c r="K21" i="51"/>
  <c r="E21" i="51"/>
  <c r="K18" i="51"/>
  <c r="K17" i="51"/>
  <c r="J17" i="51"/>
  <c r="D17" i="51" s="1"/>
  <c r="I17" i="51"/>
  <c r="H17" i="51"/>
  <c r="E17" i="51" s="1"/>
  <c r="G17" i="51"/>
  <c r="F17" i="51" s="1"/>
  <c r="A17" i="51"/>
  <c r="K16" i="51"/>
  <c r="K19" i="51" s="1"/>
  <c r="J16" i="51"/>
  <c r="J18" i="51" s="1"/>
  <c r="I16" i="51"/>
  <c r="I18" i="51" s="1"/>
  <c r="H16" i="51"/>
  <c r="E16" i="51" s="1"/>
  <c r="G16" i="51"/>
  <c r="D16" i="51" s="1"/>
  <c r="F16" i="51"/>
  <c r="K13" i="51"/>
  <c r="E13" i="51" s="1"/>
  <c r="J13" i="51"/>
  <c r="I13" i="51"/>
  <c r="H13" i="51"/>
  <c r="G13" i="51"/>
  <c r="D13" i="51" s="1"/>
  <c r="F13" i="51"/>
  <c r="A13" i="51"/>
  <c r="K12" i="51"/>
  <c r="K14" i="51" s="1"/>
  <c r="J12" i="51"/>
  <c r="J14" i="51" s="1"/>
  <c r="I12" i="51"/>
  <c r="I14" i="51" s="1"/>
  <c r="H12" i="51"/>
  <c r="E12" i="51" s="1"/>
  <c r="G12" i="51"/>
  <c r="F12" i="51" s="1"/>
  <c r="K9" i="51"/>
  <c r="J9" i="51"/>
  <c r="I9" i="51" s="1"/>
  <c r="H9" i="51"/>
  <c r="E9" i="51" s="1"/>
  <c r="G9" i="51"/>
  <c r="F9" i="51" s="1"/>
  <c r="B9" i="51"/>
  <c r="K8" i="51"/>
  <c r="K10" i="51" s="1"/>
  <c r="J8" i="51"/>
  <c r="J10" i="51" s="1"/>
  <c r="I8" i="51"/>
  <c r="I10" i="51" s="1"/>
  <c r="H8" i="51"/>
  <c r="F8" i="51" s="1"/>
  <c r="G8" i="51"/>
  <c r="G10" i="51" s="1"/>
  <c r="E8" i="51"/>
  <c r="E10" i="51" s="1"/>
  <c r="B8" i="51"/>
  <c r="J14" i="63" l="1"/>
  <c r="J13" i="63"/>
  <c r="N13" i="63"/>
  <c r="N20" i="63"/>
  <c r="C9" i="63"/>
  <c r="C8" i="63"/>
  <c r="O9" i="63"/>
  <c r="O8" i="63"/>
  <c r="Q10" i="63"/>
  <c r="D9" i="63"/>
  <c r="D8" i="63"/>
  <c r="P9" i="63"/>
  <c r="P8" i="63"/>
  <c r="L9" i="63"/>
  <c r="L8" i="63"/>
  <c r="D20" i="63"/>
  <c r="P20" i="63"/>
  <c r="M9" i="63"/>
  <c r="M8" i="63"/>
  <c r="F8" i="63"/>
  <c r="F10" i="63"/>
  <c r="N9" i="63"/>
  <c r="N8" i="63"/>
  <c r="G8" i="63"/>
  <c r="G10" i="63"/>
  <c r="C7" i="63"/>
  <c r="M14" i="63"/>
  <c r="G19" i="63"/>
  <c r="C16" i="63"/>
  <c r="G18" i="63"/>
  <c r="H10" i="63"/>
  <c r="Q9" i="63"/>
  <c r="N14" i="63"/>
  <c r="H19" i="63"/>
  <c r="H18" i="63"/>
  <c r="D19" i="63"/>
  <c r="D18" i="63"/>
  <c r="P19" i="63"/>
  <c r="P18" i="63"/>
  <c r="I10" i="63"/>
  <c r="E19" i="63"/>
  <c r="E18" i="63"/>
  <c r="Q19" i="63"/>
  <c r="Q18" i="63"/>
  <c r="J10" i="63"/>
  <c r="D10" i="63"/>
  <c r="C10" i="63" s="1"/>
  <c r="C12" i="63"/>
  <c r="G14" i="63"/>
  <c r="J18" i="63"/>
  <c r="F19" i="63"/>
  <c r="F18" i="63"/>
  <c r="G20" i="63"/>
  <c r="K10" i="63"/>
  <c r="E10" i="63"/>
  <c r="K14" i="63"/>
  <c r="K13" i="63"/>
  <c r="C11" i="63"/>
  <c r="H14" i="63"/>
  <c r="H13" i="63"/>
  <c r="L10" i="63"/>
  <c r="N10" i="63"/>
  <c r="L14" i="63"/>
  <c r="L13" i="63"/>
  <c r="I14" i="63"/>
  <c r="I13" i="63"/>
  <c r="G13" i="63"/>
  <c r="L20" i="63"/>
  <c r="I20" i="63"/>
  <c r="O20" i="52"/>
  <c r="Q20" i="52"/>
  <c r="AC20" i="52"/>
  <c r="F20" i="52"/>
  <c r="R20" i="52"/>
  <c r="AD20" i="52"/>
  <c r="G20" i="52"/>
  <c r="S20" i="52"/>
  <c r="AE20" i="52"/>
  <c r="S10" i="52"/>
  <c r="AD13" i="52"/>
  <c r="H14" i="52"/>
  <c r="T14" i="52"/>
  <c r="G19" i="52"/>
  <c r="S19" i="52"/>
  <c r="AE19" i="52"/>
  <c r="J30" i="52"/>
  <c r="C7" i="52"/>
  <c r="F9" i="52"/>
  <c r="AD9" i="52"/>
  <c r="P19" i="52"/>
  <c r="AB19" i="52"/>
  <c r="E30" i="52"/>
  <c r="G9" i="52"/>
  <c r="S9" i="52"/>
  <c r="F14" i="52"/>
  <c r="AD14" i="52"/>
  <c r="J18" i="52"/>
  <c r="AC19" i="52"/>
  <c r="AD18" i="52"/>
  <c r="R9" i="52"/>
  <c r="C12" i="52"/>
  <c r="E14" i="52"/>
  <c r="Q14" i="52"/>
  <c r="AC14" i="52"/>
  <c r="D19" i="52"/>
  <c r="AE9" i="52"/>
  <c r="R14" i="52"/>
  <c r="E19" i="52"/>
  <c r="Q19" i="52"/>
  <c r="F30" i="52"/>
  <c r="H9" i="52"/>
  <c r="T9" i="52"/>
  <c r="G14" i="52"/>
  <c r="S14" i="52"/>
  <c r="AE14" i="52"/>
  <c r="K18" i="52"/>
  <c r="W18" i="52"/>
  <c r="F19" i="52"/>
  <c r="R19" i="52"/>
  <c r="AD19" i="52"/>
  <c r="I30" i="52"/>
  <c r="I9" i="52"/>
  <c r="U9" i="52"/>
  <c r="D20" i="52"/>
  <c r="P20" i="52"/>
  <c r="AB20" i="52"/>
  <c r="C6" i="52"/>
  <c r="H10" i="52" s="1"/>
  <c r="C11" i="52"/>
  <c r="P15" i="52" s="1"/>
  <c r="C16" i="52"/>
  <c r="E20" i="52" s="1"/>
  <c r="C13" i="51"/>
  <c r="C17" i="51"/>
  <c r="F10" i="51"/>
  <c r="F11" i="51"/>
  <c r="F15" i="51"/>
  <c r="F14" i="51"/>
  <c r="F19" i="51"/>
  <c r="E14" i="51"/>
  <c r="E15" i="51"/>
  <c r="C16" i="51"/>
  <c r="D18" i="51"/>
  <c r="D19" i="51"/>
  <c r="E19" i="51"/>
  <c r="E18" i="51"/>
  <c r="D9" i="51"/>
  <c r="C9" i="51" s="1"/>
  <c r="J11" i="51"/>
  <c r="I15" i="51"/>
  <c r="H19" i="51"/>
  <c r="H10" i="51"/>
  <c r="K11" i="51"/>
  <c r="G14" i="51"/>
  <c r="J15" i="51"/>
  <c r="F18" i="51"/>
  <c r="I19" i="51"/>
  <c r="E11" i="51"/>
  <c r="G11" i="51"/>
  <c r="H11" i="51"/>
  <c r="G15" i="51"/>
  <c r="I11" i="51"/>
  <c r="H15" i="51"/>
  <c r="G19" i="51"/>
  <c r="D8" i="51"/>
  <c r="H14" i="51"/>
  <c r="K15" i="51"/>
  <c r="G18" i="51"/>
  <c r="J19" i="51"/>
  <c r="D12" i="51"/>
  <c r="H18" i="51"/>
  <c r="C13" i="63" l="1"/>
  <c r="J15" i="63"/>
  <c r="C14" i="63"/>
  <c r="L15" i="63"/>
  <c r="K15" i="63"/>
  <c r="M15" i="63"/>
  <c r="F15" i="63"/>
  <c r="H15" i="63"/>
  <c r="P15" i="63"/>
  <c r="D15" i="63"/>
  <c r="I15" i="63"/>
  <c r="C19" i="63"/>
  <c r="C18" i="63"/>
  <c r="F20" i="63"/>
  <c r="Q20" i="63"/>
  <c r="N15" i="63"/>
  <c r="J20" i="63"/>
  <c r="E20" i="63"/>
  <c r="H20" i="63"/>
  <c r="C20" i="63" s="1"/>
  <c r="Q15" i="63"/>
  <c r="M20" i="63"/>
  <c r="K20" i="63"/>
  <c r="G15" i="63"/>
  <c r="E15" i="63"/>
  <c r="O15" i="63"/>
  <c r="O20" i="63"/>
  <c r="T15" i="52"/>
  <c r="H15" i="52"/>
  <c r="AE15" i="52"/>
  <c r="S15" i="52"/>
  <c r="G15" i="52"/>
  <c r="Q15" i="52"/>
  <c r="AD15" i="52"/>
  <c r="E15" i="52"/>
  <c r="U10" i="52"/>
  <c r="R15" i="52"/>
  <c r="AD10" i="52"/>
  <c r="I10" i="52"/>
  <c r="F15" i="52"/>
  <c r="R10" i="52"/>
  <c r="F10" i="52"/>
  <c r="C13" i="52"/>
  <c r="AA15" i="52"/>
  <c r="O15" i="52"/>
  <c r="Y15" i="52"/>
  <c r="W15" i="52"/>
  <c r="K15" i="52"/>
  <c r="C14" i="52"/>
  <c r="J15" i="52"/>
  <c r="Z15" i="52"/>
  <c r="N15" i="52"/>
  <c r="M15" i="52"/>
  <c r="X15" i="52"/>
  <c r="L15" i="52"/>
  <c r="V15" i="52"/>
  <c r="U15" i="52"/>
  <c r="I15" i="52"/>
  <c r="C8" i="52"/>
  <c r="AC10" i="52"/>
  <c r="Q10" i="52"/>
  <c r="E10" i="52"/>
  <c r="AB10" i="52"/>
  <c r="P10" i="52"/>
  <c r="D10" i="52"/>
  <c r="N10" i="52"/>
  <c r="X10" i="52"/>
  <c r="L10" i="52"/>
  <c r="AA10" i="52"/>
  <c r="O10" i="52"/>
  <c r="Z10" i="52"/>
  <c r="Y10" i="52"/>
  <c r="M10" i="52"/>
  <c r="W10" i="52"/>
  <c r="K10" i="52"/>
  <c r="C9" i="52"/>
  <c r="V10" i="52"/>
  <c r="J10" i="52"/>
  <c r="G10" i="52"/>
  <c r="AC15" i="52"/>
  <c r="T10" i="52"/>
  <c r="AB15" i="52"/>
  <c r="C18" i="52"/>
  <c r="Z20" i="52"/>
  <c r="N20" i="52"/>
  <c r="Y20" i="52"/>
  <c r="M20" i="52"/>
  <c r="W20" i="52"/>
  <c r="K20" i="52"/>
  <c r="J20" i="52"/>
  <c r="U20" i="52"/>
  <c r="X20" i="52"/>
  <c r="L20" i="52"/>
  <c r="C19" i="52"/>
  <c r="V20" i="52"/>
  <c r="I20" i="52"/>
  <c r="T20" i="52"/>
  <c r="H20" i="52"/>
  <c r="AE10" i="52"/>
  <c r="AA20" i="52"/>
  <c r="D15" i="52"/>
  <c r="C12" i="51"/>
  <c r="D14" i="51"/>
  <c r="D15" i="51"/>
  <c r="C18" i="51"/>
  <c r="C19" i="51"/>
  <c r="D10" i="51"/>
  <c r="C8" i="51"/>
  <c r="D11" i="51"/>
  <c r="C15" i="63" l="1"/>
  <c r="C11" i="51"/>
  <c r="C10" i="51"/>
  <c r="C14" i="51"/>
  <c r="C15" i="51"/>
  <c r="E1" i="65" l="1"/>
  <c r="E1" i="56"/>
  <c r="D1" i="55"/>
  <c r="E1" i="64"/>
  <c r="E1" i="54"/>
  <c r="D1" i="53"/>
  <c r="E1" i="63"/>
  <c r="E1" i="52"/>
  <c r="D1" i="51"/>
  <c r="E1" i="62"/>
  <c r="E1" i="49"/>
  <c r="D1" i="50"/>
  <c r="E1" i="61"/>
  <c r="E1" i="48"/>
  <c r="D1" i="47"/>
  <c r="E1" i="60"/>
  <c r="E1" i="46"/>
  <c r="D1" i="45"/>
  <c r="E1" i="59"/>
  <c r="E1" i="44"/>
  <c r="D1" i="43"/>
  <c r="E1" i="70"/>
  <c r="E1" i="42"/>
  <c r="D1" i="41"/>
  <c r="E1" i="69"/>
  <c r="E1" i="40"/>
  <c r="D1" i="39"/>
  <c r="E1" i="68"/>
  <c r="E1" i="38"/>
  <c r="D1" i="28"/>
  <c r="E1" i="67"/>
  <c r="E1" i="58"/>
  <c r="D1" i="27"/>
  <c r="E1" i="66"/>
  <c r="E1" i="57"/>
  <c r="D1" i="26"/>
  <c r="A1" i="26"/>
  <c r="D15" i="1"/>
  <c r="C15" i="1"/>
  <c r="B15" i="1" s="1"/>
  <c r="D14" i="1"/>
  <c r="C14" i="1"/>
  <c r="D13" i="1"/>
  <c r="C13" i="1"/>
  <c r="B13" i="1" s="1"/>
  <c r="D12" i="1"/>
  <c r="C12" i="1"/>
  <c r="B12" i="1"/>
  <c r="D11" i="1"/>
  <c r="C11" i="1"/>
  <c r="D10" i="1"/>
  <c r="C10" i="1"/>
  <c r="D9" i="1"/>
  <c r="C9" i="1"/>
  <c r="B9" i="1" s="1"/>
  <c r="D8" i="1"/>
  <c r="C8" i="1"/>
  <c r="D7" i="1"/>
  <c r="C7" i="1"/>
  <c r="B7" i="1" s="1"/>
  <c r="D6" i="1"/>
  <c r="C6" i="1"/>
  <c r="D5" i="1"/>
  <c r="C5" i="1"/>
  <c r="D4" i="1"/>
  <c r="C4" i="1"/>
  <c r="B4" i="1"/>
  <c r="B8" i="1" l="1"/>
  <c r="B5" i="1"/>
  <c r="B11" i="1"/>
  <c r="B14" i="1"/>
  <c r="B10" i="1"/>
  <c r="C16" i="1"/>
  <c r="D16" i="1"/>
  <c r="B6" i="1"/>
  <c r="B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8" authorId="0" shapeId="0" xr:uid="{4E205787-CD9D-46F2-8E6C-7EBA3B28DCB9}">
      <text>
        <r>
          <rPr>
            <sz val="9"/>
            <color indexed="81"/>
            <rFont val="ＭＳ Ｐゴシック"/>
            <family val="3"/>
            <charset val="128"/>
          </rPr>
          <t>同行各４か所については、
昨年の月報を同じフォルダに入れて、
数式の='[R○-○月報.xlsm]月報～の年月を昨年同月にする。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8" authorId="0" shapeId="0" xr:uid="{8C89EC12-DEE2-45D2-951C-3E8946F97CEE}">
      <text>
        <r>
          <rPr>
            <sz val="9"/>
            <color indexed="81"/>
            <rFont val="ＭＳ Ｐゴシック"/>
            <family val="3"/>
            <charset val="128"/>
          </rPr>
          <t>同行各４か所については、
昨年の月報を同じフォルダに入れて、
数式の='[R○-○月報.xlsm]月報～の年月を昨年同月にする。</t>
        </r>
      </text>
    </comment>
  </commentList>
</comments>
</file>

<file path=xl/sharedStrings.xml><?xml version="1.0" encoding="utf-8"?>
<sst xmlns="http://schemas.openxmlformats.org/spreadsheetml/2006/main" count="2647" uniqueCount="271">
  <si>
    <t>月</t>
    <rPh sb="0" eb="1">
      <t>ツキ</t>
    </rPh>
    <phoneticPr fontId="2"/>
  </si>
  <si>
    <t>実績</t>
    <rPh sb="0" eb="2">
      <t>ジッセキ</t>
    </rPh>
    <phoneticPr fontId="2"/>
  </si>
  <si>
    <t>６月</t>
  </si>
  <si>
    <t>７月</t>
  </si>
  <si>
    <t>８月</t>
  </si>
  <si>
    <t>９月</t>
  </si>
  <si>
    <t>２月</t>
  </si>
  <si>
    <t>３月</t>
  </si>
  <si>
    <t>合計</t>
    <rPh sb="0" eb="2">
      <t>ゴウケイ</t>
    </rPh>
    <phoneticPr fontId="2"/>
  </si>
  <si>
    <t>※移動後の各シートでは、シート左上の年度の表記をクリックすると、このシートに戻ります。</t>
    <rPh sb="1" eb="4">
      <t>イドウゴ</t>
    </rPh>
    <rPh sb="5" eb="6">
      <t>カク</t>
    </rPh>
    <rPh sb="15" eb="17">
      <t>ヒダリウエ</t>
    </rPh>
    <rPh sb="18" eb="20">
      <t>ネンド</t>
    </rPh>
    <rPh sb="21" eb="23">
      <t>ヒョウキ</t>
    </rPh>
    <rPh sb="38" eb="39">
      <t>モド</t>
    </rPh>
    <phoneticPr fontId="2"/>
  </si>
  <si>
    <t>入域観光客数</t>
    <rPh sb="0" eb="1">
      <t>ニュウ</t>
    </rPh>
    <rPh sb="1" eb="2">
      <t>イキ</t>
    </rPh>
    <rPh sb="2" eb="5">
      <t>カンコウキャク</t>
    </rPh>
    <rPh sb="5" eb="6">
      <t>スウ</t>
    </rPh>
    <phoneticPr fontId="2"/>
  </si>
  <si>
    <t>総数</t>
    <rPh sb="0" eb="2">
      <t>ソウスウ</t>
    </rPh>
    <phoneticPr fontId="2"/>
  </si>
  <si>
    <t>国内客数</t>
    <rPh sb="0" eb="2">
      <t>コクナイ</t>
    </rPh>
    <rPh sb="2" eb="4">
      <t>キャクスウ</t>
    </rPh>
    <phoneticPr fontId="2"/>
  </si>
  <si>
    <t>外国客数</t>
    <rPh sb="0" eb="2">
      <t>ガイコク</t>
    </rPh>
    <rPh sb="2" eb="4">
      <t>キャクスウ</t>
    </rPh>
    <phoneticPr fontId="2"/>
  </si>
  <si>
    <t>１０月</t>
  </si>
  <si>
    <t>１１月</t>
  </si>
  <si>
    <t>１２月</t>
  </si>
  <si>
    <t>リンク（月ごと）</t>
    <rPh sb="4" eb="5">
      <t>ツキ</t>
    </rPh>
    <phoneticPr fontId="2"/>
  </si>
  <si>
    <t>月間</t>
    <rPh sb="0" eb="2">
      <t>ゲッカン</t>
    </rPh>
    <phoneticPr fontId="2"/>
  </si>
  <si>
    <t>１月</t>
  </si>
  <si>
    <t>月別入域観光客数の推移</t>
    <rPh sb="0" eb="2">
      <t>ツキベツ</t>
    </rPh>
    <rPh sb="2" eb="4">
      <t>ニュウイキ</t>
    </rPh>
    <rPh sb="4" eb="7">
      <t>カンコウキャク</t>
    </rPh>
    <rPh sb="7" eb="8">
      <t>スウ</t>
    </rPh>
    <rPh sb="9" eb="11">
      <t>スイイ</t>
    </rPh>
    <phoneticPr fontId="2"/>
  </si>
  <si>
    <t>４月</t>
    <rPh sb="1" eb="2">
      <t>ガツ</t>
    </rPh>
    <phoneticPr fontId="2"/>
  </si>
  <si>
    <t>５月</t>
    <phoneticPr fontId="2"/>
  </si>
  <si>
    <t>６月（１表）</t>
    <rPh sb="1" eb="2">
      <t>ガツ</t>
    </rPh>
    <rPh sb="4" eb="5">
      <t>ヒョウ</t>
    </rPh>
    <phoneticPr fontId="2"/>
  </si>
  <si>
    <t>７月（１表）</t>
    <rPh sb="1" eb="2">
      <t>ガツ</t>
    </rPh>
    <rPh sb="4" eb="5">
      <t>ヒョウ</t>
    </rPh>
    <phoneticPr fontId="2"/>
  </si>
  <si>
    <t>８月（１表）</t>
    <rPh sb="1" eb="2">
      <t>ガツ</t>
    </rPh>
    <rPh sb="4" eb="5">
      <t>ヒョウ</t>
    </rPh>
    <phoneticPr fontId="2"/>
  </si>
  <si>
    <t>９月（１表）</t>
    <rPh sb="1" eb="2">
      <t>ガツ</t>
    </rPh>
    <rPh sb="4" eb="5">
      <t>ヒョウ</t>
    </rPh>
    <phoneticPr fontId="2"/>
  </si>
  <si>
    <t>10月（１表）</t>
    <rPh sb="2" eb="3">
      <t>ガツ</t>
    </rPh>
    <rPh sb="5" eb="6">
      <t>ヒョウ</t>
    </rPh>
    <phoneticPr fontId="2"/>
  </si>
  <si>
    <t>11月（１表）</t>
    <rPh sb="2" eb="3">
      <t>ガツ</t>
    </rPh>
    <rPh sb="5" eb="6">
      <t>ヒョウ</t>
    </rPh>
    <phoneticPr fontId="2"/>
  </si>
  <si>
    <t>12月（１表）</t>
    <rPh sb="2" eb="3">
      <t>ガツ</t>
    </rPh>
    <rPh sb="5" eb="6">
      <t>ヒョウ</t>
    </rPh>
    <phoneticPr fontId="2"/>
  </si>
  <si>
    <t>１月（１表）</t>
    <rPh sb="1" eb="2">
      <t>ガツ</t>
    </rPh>
    <rPh sb="4" eb="5">
      <t>ヒョウ</t>
    </rPh>
    <phoneticPr fontId="2"/>
  </si>
  <si>
    <t>２月（１表）</t>
    <rPh sb="1" eb="2">
      <t>ガツ</t>
    </rPh>
    <rPh sb="4" eb="5">
      <t>ヒョウ</t>
    </rPh>
    <phoneticPr fontId="2"/>
  </si>
  <si>
    <t>３月（１表）</t>
    <rPh sb="1" eb="2">
      <t>ガツ</t>
    </rPh>
    <rPh sb="4" eb="5">
      <t>ヒョウ</t>
    </rPh>
    <phoneticPr fontId="2"/>
  </si>
  <si>
    <t>６月（２表）</t>
    <rPh sb="1" eb="2">
      <t>ガツ</t>
    </rPh>
    <rPh sb="4" eb="5">
      <t>ヒョウ</t>
    </rPh>
    <phoneticPr fontId="2"/>
  </si>
  <si>
    <t>７月（２表）</t>
    <rPh sb="1" eb="2">
      <t>ガツ</t>
    </rPh>
    <rPh sb="4" eb="5">
      <t>ヒョウ</t>
    </rPh>
    <phoneticPr fontId="2"/>
  </si>
  <si>
    <t>８月（２表）</t>
    <rPh sb="1" eb="2">
      <t>ガツ</t>
    </rPh>
    <rPh sb="4" eb="5">
      <t>ヒョウ</t>
    </rPh>
    <phoneticPr fontId="2"/>
  </si>
  <si>
    <t>９月（２表）</t>
    <rPh sb="1" eb="2">
      <t>ガツ</t>
    </rPh>
    <rPh sb="4" eb="5">
      <t>ヒョウ</t>
    </rPh>
    <phoneticPr fontId="2"/>
  </si>
  <si>
    <t>10月（２表）</t>
    <rPh sb="2" eb="3">
      <t>ガツ</t>
    </rPh>
    <rPh sb="5" eb="6">
      <t>ヒョウ</t>
    </rPh>
    <phoneticPr fontId="2"/>
  </si>
  <si>
    <t>11月（２表）</t>
    <rPh sb="2" eb="3">
      <t>ガツ</t>
    </rPh>
    <rPh sb="5" eb="6">
      <t>ヒョウ</t>
    </rPh>
    <phoneticPr fontId="2"/>
  </si>
  <si>
    <t>12月（２表）</t>
    <rPh sb="2" eb="3">
      <t>ガツ</t>
    </rPh>
    <rPh sb="5" eb="6">
      <t>ヒョウ</t>
    </rPh>
    <phoneticPr fontId="2"/>
  </si>
  <si>
    <t>１月（２表）</t>
    <rPh sb="1" eb="2">
      <t>ガツ</t>
    </rPh>
    <rPh sb="4" eb="5">
      <t>ヒョウ</t>
    </rPh>
    <phoneticPr fontId="2"/>
  </si>
  <si>
    <t>２月（２表）</t>
    <rPh sb="1" eb="2">
      <t>ガツ</t>
    </rPh>
    <rPh sb="4" eb="5">
      <t>ヒョウ</t>
    </rPh>
    <phoneticPr fontId="2"/>
  </si>
  <si>
    <t>３月（２表）</t>
    <rPh sb="1" eb="2">
      <t>ガツ</t>
    </rPh>
    <rPh sb="4" eb="5">
      <t>ヒョウ</t>
    </rPh>
    <phoneticPr fontId="2"/>
  </si>
  <si>
    <t>４月（１表）</t>
    <rPh sb="1" eb="2">
      <t>ガツ</t>
    </rPh>
    <rPh sb="4" eb="5">
      <t>ヒョウ</t>
    </rPh>
    <phoneticPr fontId="2"/>
  </si>
  <si>
    <t>４月（２表）</t>
    <rPh sb="1" eb="2">
      <t>ガツ</t>
    </rPh>
    <rPh sb="4" eb="5">
      <t>ヒョウ</t>
    </rPh>
    <phoneticPr fontId="2"/>
  </si>
  <si>
    <t>５月（１表）</t>
    <rPh sb="1" eb="2">
      <t>ガツ</t>
    </rPh>
    <rPh sb="4" eb="5">
      <t>ヒョウ</t>
    </rPh>
    <phoneticPr fontId="2"/>
  </si>
  <si>
    <t>５月（２表）</t>
    <rPh sb="1" eb="2">
      <t>ガツ</t>
    </rPh>
    <rPh sb="4" eb="5">
      <t>ヒョウ</t>
    </rPh>
    <phoneticPr fontId="2"/>
  </si>
  <si>
    <t>９月（３表）</t>
    <rPh sb="1" eb="2">
      <t>ガツ</t>
    </rPh>
    <rPh sb="4" eb="5">
      <t>ヒョウ</t>
    </rPh>
    <phoneticPr fontId="2"/>
  </si>
  <si>
    <t>10月（３表）</t>
    <rPh sb="2" eb="3">
      <t>ガツ</t>
    </rPh>
    <rPh sb="5" eb="6">
      <t>ヒョウ</t>
    </rPh>
    <phoneticPr fontId="2"/>
  </si>
  <si>
    <t>11月（３表）</t>
    <rPh sb="2" eb="3">
      <t>ガツ</t>
    </rPh>
    <rPh sb="5" eb="6">
      <t>ヒョウ</t>
    </rPh>
    <phoneticPr fontId="2"/>
  </si>
  <si>
    <t>12月（３表）</t>
    <rPh sb="2" eb="3">
      <t>ガツ</t>
    </rPh>
    <rPh sb="5" eb="6">
      <t>ヒョウ</t>
    </rPh>
    <phoneticPr fontId="2"/>
  </si>
  <si>
    <t>１月（３表）</t>
    <rPh sb="1" eb="2">
      <t>ガツ</t>
    </rPh>
    <rPh sb="4" eb="5">
      <t>ヒョウ</t>
    </rPh>
    <phoneticPr fontId="2"/>
  </si>
  <si>
    <t>２月（３表）</t>
    <rPh sb="1" eb="2">
      <t>ガツ</t>
    </rPh>
    <rPh sb="4" eb="5">
      <t>ヒョウ</t>
    </rPh>
    <phoneticPr fontId="2"/>
  </si>
  <si>
    <t>３月（３表）</t>
    <rPh sb="1" eb="2">
      <t>ガツ</t>
    </rPh>
    <rPh sb="4" eb="5">
      <t>ヒョウ</t>
    </rPh>
    <phoneticPr fontId="2"/>
  </si>
  <si>
    <t>４月（３表）</t>
    <rPh sb="1" eb="2">
      <t>ガツ</t>
    </rPh>
    <rPh sb="4" eb="5">
      <t>ヒョウ</t>
    </rPh>
    <phoneticPr fontId="2"/>
  </si>
  <si>
    <t>５月（３表）</t>
    <rPh sb="1" eb="2">
      <t>ガツ</t>
    </rPh>
    <rPh sb="4" eb="5">
      <t>ヒョウ</t>
    </rPh>
    <phoneticPr fontId="2"/>
  </si>
  <si>
    <t>６月（３表）</t>
    <rPh sb="1" eb="2">
      <t>ガツ</t>
    </rPh>
    <rPh sb="4" eb="5">
      <t>ヒョウ</t>
    </rPh>
    <phoneticPr fontId="2"/>
  </si>
  <si>
    <t>７月（３表）</t>
    <rPh sb="1" eb="2">
      <t>ガツ</t>
    </rPh>
    <rPh sb="4" eb="5">
      <t>ヒョウ</t>
    </rPh>
    <phoneticPr fontId="2"/>
  </si>
  <si>
    <t>８月（３表）</t>
    <rPh sb="1" eb="2">
      <t>ガツ</t>
    </rPh>
    <rPh sb="4" eb="5">
      <t>ヒョウ</t>
    </rPh>
    <phoneticPr fontId="2"/>
  </si>
  <si>
    <t>（外国客グラフ）</t>
    <rPh sb="1" eb="3">
      <t>ガイコク</t>
    </rPh>
    <rPh sb="3" eb="4">
      <t>キャク</t>
    </rPh>
    <phoneticPr fontId="2"/>
  </si>
  <si>
    <t>第１表　入域観光客数</t>
    <rPh sb="4" eb="5">
      <t>ニュウ</t>
    </rPh>
    <rPh sb="5" eb="6">
      <t>イキ</t>
    </rPh>
    <rPh sb="6" eb="9">
      <t>カンコウキャク</t>
    </rPh>
    <rPh sb="9" eb="10">
      <t>スウ</t>
    </rPh>
    <phoneticPr fontId="12"/>
  </si>
  <si>
    <t xml:space="preserve">   (単位:人、％)</t>
  </si>
  <si>
    <t>区分</t>
  </si>
  <si>
    <t>入域観光客数（総数）</t>
    <rPh sb="0" eb="1">
      <t>ニュウ</t>
    </rPh>
    <rPh sb="1" eb="2">
      <t>イキ</t>
    </rPh>
    <rPh sb="2" eb="5">
      <t>カンコウキャク</t>
    </rPh>
    <rPh sb="5" eb="6">
      <t>スウ</t>
    </rPh>
    <rPh sb="7" eb="9">
      <t>ソウスウ</t>
    </rPh>
    <phoneticPr fontId="12"/>
  </si>
  <si>
    <t>空路海路別内訳</t>
    <rPh sb="0" eb="2">
      <t>クウロ</t>
    </rPh>
    <rPh sb="2" eb="4">
      <t>カイロ</t>
    </rPh>
    <rPh sb="4" eb="5">
      <t>ベツ</t>
    </rPh>
    <rPh sb="5" eb="7">
      <t>ウチワケ</t>
    </rPh>
    <phoneticPr fontId="12"/>
  </si>
  <si>
    <t>期間</t>
    <rPh sb="0" eb="2">
      <t>キカン</t>
    </rPh>
    <phoneticPr fontId="12"/>
  </si>
  <si>
    <t>国内</t>
    <rPh sb="0" eb="2">
      <t>コクナイ</t>
    </rPh>
    <phoneticPr fontId="12"/>
  </si>
  <si>
    <t>外国</t>
    <rPh sb="0" eb="2">
      <t>ガイコク</t>
    </rPh>
    <phoneticPr fontId="12"/>
  </si>
  <si>
    <t>空路計</t>
    <rPh sb="0" eb="2">
      <t>クウロ</t>
    </rPh>
    <rPh sb="2" eb="3">
      <t>ケイ</t>
    </rPh>
    <phoneticPr fontId="12"/>
  </si>
  <si>
    <t>海路計</t>
    <rPh sb="0" eb="2">
      <t>カイロ</t>
    </rPh>
    <rPh sb="2" eb="3">
      <t>ケイ</t>
    </rPh>
    <phoneticPr fontId="12"/>
  </si>
  <si>
    <t>外国</t>
    <phoneticPr fontId="12"/>
  </si>
  <si>
    <t>月間</t>
    <rPh sb="0" eb="2">
      <t>ゲッカン</t>
    </rPh>
    <phoneticPr fontId="12"/>
  </si>
  <si>
    <t>増減数</t>
    <phoneticPr fontId="12"/>
  </si>
  <si>
    <t>前年
同月比</t>
    <rPh sb="3" eb="5">
      <t>ドウゲツ</t>
    </rPh>
    <phoneticPr fontId="12"/>
  </si>
  <si>
    <t>年度</t>
    <rPh sb="0" eb="2">
      <t>ネンド</t>
    </rPh>
    <phoneticPr fontId="12"/>
  </si>
  <si>
    <t>今年度</t>
    <rPh sb="0" eb="3">
      <t>コンネンド</t>
    </rPh>
    <phoneticPr fontId="12"/>
  </si>
  <si>
    <t>前年度</t>
    <rPh sb="0" eb="3">
      <t>ゼンネンド</t>
    </rPh>
    <phoneticPr fontId="12"/>
  </si>
  <si>
    <t>増減数</t>
  </si>
  <si>
    <t>前年度
同期比</t>
    <rPh sb="2" eb="3">
      <t>ド</t>
    </rPh>
    <rPh sb="4" eb="6">
      <t>ドウキ</t>
    </rPh>
    <rPh sb="6" eb="7">
      <t>ヒ</t>
    </rPh>
    <phoneticPr fontId="12"/>
  </si>
  <si>
    <t>暦年</t>
    <rPh sb="0" eb="2">
      <t>レキネン</t>
    </rPh>
    <phoneticPr fontId="12"/>
  </si>
  <si>
    <t>今年</t>
    <rPh sb="0" eb="2">
      <t>コトシ</t>
    </rPh>
    <phoneticPr fontId="12"/>
  </si>
  <si>
    <t>前年</t>
    <rPh sb="0" eb="2">
      <t>ゼンネン</t>
    </rPh>
    <phoneticPr fontId="12"/>
  </si>
  <si>
    <t>前年
同期比</t>
    <rPh sb="3" eb="5">
      <t>ドウキ</t>
    </rPh>
    <rPh sb="5" eb="6">
      <t>ヒ</t>
    </rPh>
    <phoneticPr fontId="12"/>
  </si>
  <si>
    <t>第２表　航路別入域観光客数</t>
    <phoneticPr fontId="12"/>
  </si>
  <si>
    <t>総数</t>
  </si>
  <si>
    <t>東京</t>
    <rPh sb="0" eb="2">
      <t>トウキョウ</t>
    </rPh>
    <phoneticPr fontId="12"/>
  </si>
  <si>
    <t>伊丹</t>
    <rPh sb="0" eb="2">
      <t>イタミ</t>
    </rPh>
    <phoneticPr fontId="12"/>
  </si>
  <si>
    <t>関西</t>
    <rPh sb="0" eb="2">
      <t>カンサイ</t>
    </rPh>
    <phoneticPr fontId="12"/>
  </si>
  <si>
    <t>神戸</t>
    <rPh sb="0" eb="2">
      <t>コウベ</t>
    </rPh>
    <phoneticPr fontId="12"/>
  </si>
  <si>
    <t>福岡</t>
    <rPh sb="0" eb="2">
      <t>フクオカ</t>
    </rPh>
    <phoneticPr fontId="12"/>
  </si>
  <si>
    <t>北九州</t>
    <rPh sb="0" eb="3">
      <t>キタキュウシュウ</t>
    </rPh>
    <phoneticPr fontId="12"/>
  </si>
  <si>
    <t>名古屋</t>
    <rPh sb="0" eb="3">
      <t>ナゴヤ</t>
    </rPh>
    <phoneticPr fontId="12"/>
  </si>
  <si>
    <t>札幌</t>
    <rPh sb="0" eb="2">
      <t>サッポロ</t>
    </rPh>
    <phoneticPr fontId="12"/>
  </si>
  <si>
    <t>鹿児島</t>
    <rPh sb="0" eb="3">
      <t>カゴシマ</t>
    </rPh>
    <phoneticPr fontId="12"/>
  </si>
  <si>
    <t>仙台</t>
    <rPh sb="0" eb="2">
      <t>センダイ</t>
    </rPh>
    <phoneticPr fontId="12"/>
  </si>
  <si>
    <t>福島</t>
    <rPh sb="0" eb="2">
      <t>フクシマ</t>
    </rPh>
    <phoneticPr fontId="12"/>
  </si>
  <si>
    <t>新潟</t>
    <rPh sb="0" eb="2">
      <t>ニイガタ</t>
    </rPh>
    <phoneticPr fontId="12"/>
  </si>
  <si>
    <t>静岡</t>
    <rPh sb="0" eb="2">
      <t>シズオカ</t>
    </rPh>
    <phoneticPr fontId="12"/>
  </si>
  <si>
    <t>富山</t>
    <rPh sb="0" eb="2">
      <t>トヤマ</t>
    </rPh>
    <phoneticPr fontId="12"/>
  </si>
  <si>
    <t>小松</t>
    <rPh sb="0" eb="2">
      <t>コマツ</t>
    </rPh>
    <phoneticPr fontId="12"/>
  </si>
  <si>
    <t>岡山</t>
    <rPh sb="0" eb="2">
      <t>オカヤマ</t>
    </rPh>
    <phoneticPr fontId="12"/>
  </si>
  <si>
    <t>広島</t>
    <rPh sb="0" eb="2">
      <t>ヒロシマ</t>
    </rPh>
    <phoneticPr fontId="12"/>
  </si>
  <si>
    <t>高松</t>
    <rPh sb="0" eb="2">
      <t>タカマツ</t>
    </rPh>
    <phoneticPr fontId="12"/>
  </si>
  <si>
    <t>松山</t>
    <rPh sb="0" eb="2">
      <t>マツヤマ</t>
    </rPh>
    <phoneticPr fontId="12"/>
  </si>
  <si>
    <t>高知</t>
    <rPh sb="0" eb="2">
      <t>コウチ</t>
    </rPh>
    <phoneticPr fontId="12"/>
  </si>
  <si>
    <t>長崎</t>
    <rPh sb="0" eb="2">
      <t>ナガサキ</t>
    </rPh>
    <phoneticPr fontId="12"/>
  </si>
  <si>
    <t>熊本</t>
    <rPh sb="0" eb="2">
      <t>クマモト</t>
    </rPh>
    <phoneticPr fontId="12"/>
  </si>
  <si>
    <t>大分</t>
    <rPh sb="0" eb="2">
      <t>オオイタ</t>
    </rPh>
    <phoneticPr fontId="12"/>
  </si>
  <si>
    <t>宮崎</t>
    <rPh sb="0" eb="2">
      <t>ミヤザキ</t>
    </rPh>
    <phoneticPr fontId="12"/>
  </si>
  <si>
    <t>茨城</t>
    <rPh sb="0" eb="2">
      <t>イバラキ</t>
    </rPh>
    <phoneticPr fontId="12"/>
  </si>
  <si>
    <t>岩国</t>
    <rPh sb="0" eb="2">
      <t>イワクニ</t>
    </rPh>
    <phoneticPr fontId="12"/>
  </si>
  <si>
    <t>その他</t>
    <rPh sb="2" eb="3">
      <t>タ</t>
    </rPh>
    <phoneticPr fontId="12"/>
  </si>
  <si>
    <t>当月
構成比</t>
    <rPh sb="0" eb="1">
      <t>トウ</t>
    </rPh>
    <rPh sb="1" eb="2">
      <t>ツキ</t>
    </rPh>
    <rPh sb="3" eb="6">
      <t>コウセイヒ</t>
    </rPh>
    <phoneticPr fontId="12"/>
  </si>
  <si>
    <t>今年度
構成比</t>
    <rPh sb="0" eb="3">
      <t>コンネンド</t>
    </rPh>
    <rPh sb="4" eb="7">
      <t>コウセイヒ</t>
    </rPh>
    <phoneticPr fontId="12"/>
  </si>
  <si>
    <t>今年
構成比</t>
    <rPh sb="0" eb="2">
      <t>コトシ</t>
    </rPh>
    <rPh sb="3" eb="6">
      <t>コウセイヒ</t>
    </rPh>
    <phoneticPr fontId="12"/>
  </si>
  <si>
    <t>注</t>
  </si>
  <si>
    <t>１　国内客には、沖縄県居住者は含まない。本土経由で来県する外国客は含む。</t>
    <phoneticPr fontId="1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</si>
  <si>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12"/>
  </si>
  <si>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12"/>
  </si>
  <si>
    <r>
      <t>参考値　</t>
    </r>
    <r>
      <rPr>
        <u/>
        <sz val="10"/>
        <rFont val="ＭＳ Ｐゴシック"/>
        <family val="3"/>
        <charset val="128"/>
      </rPr>
      <t>FSC・LCC内訳</t>
    </r>
    <rPh sb="0" eb="2">
      <t>サンコウ</t>
    </rPh>
    <rPh sb="2" eb="3">
      <t>チ</t>
    </rPh>
    <rPh sb="11" eb="13">
      <t>ウチワケ</t>
    </rPh>
    <phoneticPr fontId="12"/>
  </si>
  <si>
    <t>羽田</t>
    <rPh sb="0" eb="2">
      <t>ハネダ</t>
    </rPh>
    <phoneticPr fontId="12"/>
  </si>
  <si>
    <t>成田</t>
    <rPh sb="0" eb="2">
      <t>ナリタ</t>
    </rPh>
    <phoneticPr fontId="12"/>
  </si>
  <si>
    <t>FSC</t>
    <phoneticPr fontId="12"/>
  </si>
  <si>
    <t>LCC</t>
    <phoneticPr fontId="12"/>
  </si>
  <si>
    <t>前年
同月比</t>
  </si>
  <si>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12"/>
  </si>
  <si>
    <t>FSC・LCC
比率</t>
    <rPh sb="8" eb="10">
      <t>ヒリツ</t>
    </rPh>
    <phoneticPr fontId="1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</si>
  <si>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12"/>
  </si>
  <si>
    <t>第３表　国籍別入域観光客数</t>
    <rPh sb="4" eb="6">
      <t>コクセキ</t>
    </rPh>
    <rPh sb="6" eb="7">
      <t>ベツ</t>
    </rPh>
    <phoneticPr fontId="12"/>
  </si>
  <si>
    <t>外国人総数</t>
    <rPh sb="0" eb="2">
      <t>ガイコク</t>
    </rPh>
    <rPh sb="2" eb="3">
      <t>ジン</t>
    </rPh>
    <rPh sb="3" eb="5">
      <t>ソウスウ</t>
    </rPh>
    <phoneticPr fontId="12"/>
  </si>
  <si>
    <t>　　⑥乗務員等は、「その他」に一括計上している。</t>
    <rPh sb="3" eb="6">
      <t>ジョウムイン</t>
    </rPh>
    <rPh sb="6" eb="7">
      <t>トウ</t>
    </rPh>
    <rPh sb="12" eb="13">
      <t>タ</t>
    </rPh>
    <rPh sb="15" eb="17">
      <t>イッカツ</t>
    </rPh>
    <rPh sb="17" eb="19">
      <t>ケイジョウ</t>
    </rPh>
    <phoneticPr fontId="12"/>
  </si>
  <si>
    <t>月 間</t>
  </si>
  <si>
    <t>累 計</t>
  </si>
  <si>
    <t>計</t>
  </si>
  <si>
    <t>-</t>
    <phoneticPr fontId="19"/>
  </si>
  <si>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12"/>
  </si>
  <si>
    <t>（単位：千人）</t>
    <rPh sb="4" eb="5">
      <t>セン</t>
    </rPh>
    <phoneticPr fontId="19"/>
  </si>
  <si>
    <t>入 域 観 光 客 統 計 月 報</t>
    <rPh sb="0" eb="1">
      <t>イ</t>
    </rPh>
    <rPh sb="2" eb="3">
      <t>イキ</t>
    </rPh>
    <rPh sb="4" eb="5">
      <t>カン</t>
    </rPh>
    <rPh sb="6" eb="7">
      <t>ヒカリ</t>
    </rPh>
    <rPh sb="8" eb="9">
      <t>キャク</t>
    </rPh>
    <rPh sb="10" eb="11">
      <t>トウ</t>
    </rPh>
    <rPh sb="12" eb="13">
      <t>ケイ</t>
    </rPh>
    <rPh sb="14" eb="15">
      <t>ツキ</t>
    </rPh>
    <rPh sb="16" eb="17">
      <t>ホウ</t>
    </rPh>
    <phoneticPr fontId="12"/>
  </si>
  <si>
    <t>令和元年度</t>
    <rPh sb="0" eb="1">
      <t>レイ</t>
    </rPh>
    <rPh sb="1" eb="2">
      <t>ワ</t>
    </rPh>
    <rPh sb="2" eb="4">
      <t>ガンネン</t>
    </rPh>
    <rPh sb="4" eb="5">
      <t>ド</t>
    </rPh>
    <phoneticPr fontId="12"/>
  </si>
  <si>
    <t>1月～4月
累計</t>
  </si>
  <si>
    <t>皆減</t>
  </si>
  <si>
    <t>4月～5月
累計</t>
  </si>
  <si>
    <t>1月～5月
累計</t>
  </si>
  <si>
    <t>4月～6月
累計</t>
  </si>
  <si>
    <t>1月～6月
累計</t>
  </si>
  <si>
    <t>4月～7月
累計</t>
  </si>
  <si>
    <t>1月～7月
累計</t>
  </si>
  <si>
    <t>4月～8月
累計</t>
  </si>
  <si>
    <t>1月～8月
累計</t>
  </si>
  <si>
    <t>4月～9月
累計</t>
  </si>
  <si>
    <t>1月～9月
累計</t>
  </si>
  <si>
    <t>4月～10月
累計</t>
  </si>
  <si>
    <t>1月～10月
累計</t>
  </si>
  <si>
    <t>4月～11月
累計</t>
  </si>
  <si>
    <t>1月～11月
累計</t>
  </si>
  <si>
    <t>4月～12月
累計</t>
  </si>
  <si>
    <t>1月～12月
累計</t>
  </si>
  <si>
    <t>　　②イギリス・フランスは、平成22年４月から表章を始めた。</t>
    <rPh sb="14" eb="16">
      <t>ヘイセイ</t>
    </rPh>
    <rPh sb="18" eb="19">
      <t>ネン</t>
    </rPh>
    <rPh sb="20" eb="21">
      <t>ガツ</t>
    </rPh>
    <rPh sb="23" eb="25">
      <t>ヒョウショウ</t>
    </rPh>
    <rPh sb="26" eb="27">
      <t>ハジ</t>
    </rPh>
    <phoneticPr fontId="12"/>
  </si>
  <si>
    <t>　　③タイ、シンガポール、マレーシアは、平成23年４月から表章を始めた。</t>
    <rPh sb="20" eb="22">
      <t>ヘイセイ</t>
    </rPh>
    <rPh sb="24" eb="25">
      <t>ネン</t>
    </rPh>
    <rPh sb="26" eb="27">
      <t>ガツ</t>
    </rPh>
    <rPh sb="32" eb="33">
      <t>ハジ</t>
    </rPh>
    <phoneticPr fontId="12"/>
  </si>
  <si>
    <t>　　④インドネシアは、平成24年11月から表章を始めた。</t>
    <rPh sb="11" eb="13">
      <t>ヘイセイ</t>
    </rPh>
    <rPh sb="15" eb="16">
      <t>ネン</t>
    </rPh>
    <rPh sb="18" eb="19">
      <t>ガツ</t>
    </rPh>
    <rPh sb="24" eb="25">
      <t>ハジ</t>
    </rPh>
    <phoneticPr fontId="12"/>
  </si>
  <si>
    <t>　　⑤カナダ、オーストラリアは、平成28年４月から表章を始めた。</t>
    <rPh sb="16" eb="18">
      <t>ヘイセイ</t>
    </rPh>
    <rPh sb="20" eb="21">
      <t>ネン</t>
    </rPh>
    <rPh sb="22" eb="23">
      <t>ガツ</t>
    </rPh>
    <rPh sb="28" eb="29">
      <t>ハジ</t>
    </rPh>
    <phoneticPr fontId="12"/>
  </si>
  <si>
    <t>4月～2月
累計</t>
  </si>
  <si>
    <t>4月～3月
累計</t>
  </si>
  <si>
    <t>1月～3月
累計</t>
  </si>
  <si>
    <t>令和２年度</t>
    <rPh sb="0" eb="1">
      <t>レイ</t>
    </rPh>
    <rPh sb="1" eb="2">
      <t>ワ</t>
    </rPh>
    <rPh sb="3" eb="5">
      <t>ネンド</t>
    </rPh>
    <rPh sb="4" eb="5">
      <t>ド</t>
    </rPh>
    <phoneticPr fontId="12"/>
  </si>
  <si>
    <t>台湾</t>
    <rPh sb="0" eb="2">
      <t>タイワン</t>
    </rPh>
    <phoneticPr fontId="21"/>
  </si>
  <si>
    <t>韓国</t>
    <rPh sb="0" eb="2">
      <t>カンコク</t>
    </rPh>
    <phoneticPr fontId="21"/>
  </si>
  <si>
    <t>中国本土</t>
    <rPh sb="0" eb="4">
      <t>チュウゴクホンド</t>
    </rPh>
    <phoneticPr fontId="21"/>
  </si>
  <si>
    <t>香港</t>
    <rPh sb="0" eb="2">
      <t>ホンコン</t>
    </rPh>
    <phoneticPr fontId="21"/>
  </si>
  <si>
    <t>アメリカ</t>
    <phoneticPr fontId="21"/>
  </si>
  <si>
    <t>カナダ</t>
    <phoneticPr fontId="21"/>
  </si>
  <si>
    <t>イギリス（本国）</t>
    <rPh sb="5" eb="7">
      <t>ホンゴク</t>
    </rPh>
    <phoneticPr fontId="21"/>
  </si>
  <si>
    <t>フランス</t>
    <phoneticPr fontId="21"/>
  </si>
  <si>
    <t>タイ</t>
    <phoneticPr fontId="21"/>
  </si>
  <si>
    <t>シンガポール</t>
    <phoneticPr fontId="21"/>
  </si>
  <si>
    <t>マレーシア</t>
    <phoneticPr fontId="21"/>
  </si>
  <si>
    <t>インドネシア</t>
    <phoneticPr fontId="21"/>
  </si>
  <si>
    <t>ｵｰｽﾄﾗﾘｱ</t>
    <phoneticPr fontId="21"/>
  </si>
  <si>
    <t>その他</t>
    <rPh sb="2" eb="3">
      <t>タ</t>
    </rPh>
    <phoneticPr fontId="21"/>
  </si>
  <si>
    <t>1月～2月
累計</t>
  </si>
  <si>
    <t>(単位:人、％）</t>
    <phoneticPr fontId="12"/>
  </si>
  <si>
    <t>令和３年度</t>
    <rPh sb="0" eb="1">
      <t>レイ</t>
    </rPh>
    <rPh sb="1" eb="2">
      <t>ワ</t>
    </rPh>
    <rPh sb="3" eb="5">
      <t>ネンド</t>
    </rPh>
    <rPh sb="4" eb="5">
      <t>ド</t>
    </rPh>
    <phoneticPr fontId="12"/>
  </si>
  <si>
    <t>3/2年度</t>
    <rPh sb="4" eb="5">
      <t>ド</t>
    </rPh>
    <phoneticPr fontId="19"/>
  </si>
  <si>
    <t>-</t>
    <phoneticPr fontId="21"/>
  </si>
  <si>
    <t>令和4年4月</t>
  </si>
  <si>
    <t>令和4年5月</t>
  </si>
  <si>
    <t>令和4年6月</t>
  </si>
  <si>
    <t>令和4年7月</t>
  </si>
  <si>
    <t>令和4年8月</t>
  </si>
  <si>
    <t>令和4年9月</t>
  </si>
  <si>
    <t>令和4年10月</t>
  </si>
  <si>
    <t>令和4年11月</t>
  </si>
  <si>
    <t>令和4年12月</t>
  </si>
  <si>
    <t>令和5年2月</t>
  </si>
  <si>
    <t>令和5年3月</t>
  </si>
  <si>
    <t>-</t>
  </si>
  <si>
    <t>令和４年度</t>
    <rPh sb="0" eb="1">
      <t>レイ</t>
    </rPh>
    <rPh sb="1" eb="2">
      <t>ワ</t>
    </rPh>
    <rPh sb="3" eb="5">
      <t>ネンド</t>
    </rPh>
    <rPh sb="4" eb="5">
      <t>ド</t>
    </rPh>
    <phoneticPr fontId="12"/>
  </si>
  <si>
    <t>4/3年度</t>
    <rPh sb="4" eb="5">
      <t>ド</t>
    </rPh>
    <phoneticPr fontId="19"/>
  </si>
  <si>
    <t>（グラフ）</t>
    <phoneticPr fontId="2"/>
  </si>
  <si>
    <t>※上記の各セルをクリックすると、各月ごとのデータや、年度の集計・グラフのシートに移動します。</t>
    <rPh sb="1" eb="3">
      <t>ジョウキ</t>
    </rPh>
    <rPh sb="4" eb="5">
      <t>カク</t>
    </rPh>
    <rPh sb="16" eb="18">
      <t>カクツキ</t>
    </rPh>
    <rPh sb="26" eb="28">
      <t>ネンド</t>
    </rPh>
    <rPh sb="29" eb="31">
      <t>シュウケイ</t>
    </rPh>
    <rPh sb="40" eb="42">
      <t>イドウ</t>
    </rPh>
    <phoneticPr fontId="2"/>
  </si>
  <si>
    <t>令和５年度</t>
    <rPh sb="0" eb="2">
      <t>レイワ</t>
    </rPh>
    <rPh sb="3" eb="5">
      <t>ネンド</t>
    </rPh>
    <rPh sb="4" eb="5">
      <t>ド</t>
    </rPh>
    <phoneticPr fontId="2"/>
  </si>
  <si>
    <t>令和5年4月</t>
  </si>
  <si>
    <t>皆増</t>
  </si>
  <si>
    <t>4月累計</t>
  </si>
  <si>
    <t>【参考】外国客のうち、乗務員等の人数：</t>
    <rPh sb="1" eb="3">
      <t>サンコウ</t>
    </rPh>
    <rPh sb="4" eb="6">
      <t>ガイコク</t>
    </rPh>
    <rPh sb="6" eb="7">
      <t>キャク</t>
    </rPh>
    <rPh sb="11" eb="14">
      <t>ジョウムイン</t>
    </rPh>
    <rPh sb="14" eb="15">
      <t>トウ</t>
    </rPh>
    <rPh sb="16" eb="18">
      <t>ニンズウ</t>
    </rPh>
    <phoneticPr fontId="12"/>
  </si>
  <si>
    <t>（海路）</t>
    <rPh sb="1" eb="3">
      <t>カイロ</t>
    </rPh>
    <phoneticPr fontId="12"/>
  </si>
  <si>
    <r>
      <t>　　また、外国人については法務省入国在留管理庁の公表資料及び船社代理店の資料に基づき沖縄県が推計。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6" eb="18">
      <t>ニュウコク</t>
    </rPh>
    <rPh sb="18" eb="20">
      <t>ザイリュウ</t>
    </rPh>
    <rPh sb="20" eb="23">
      <t>カンリチョウ</t>
    </rPh>
    <rPh sb="24" eb="26">
      <t>コウヒョウ</t>
    </rPh>
    <rPh sb="26" eb="28">
      <t>シリョウ</t>
    </rPh>
    <rPh sb="39" eb="40">
      <t>モト</t>
    </rPh>
    <rPh sb="42" eb="45">
      <t>オキナワケン</t>
    </rPh>
    <rPh sb="46" eb="48">
      <t>スイケイ</t>
    </rPh>
    <rPh sb="49" eb="52">
      <t>ジョウムイン</t>
    </rPh>
    <rPh sb="52" eb="53">
      <t>トウ</t>
    </rPh>
    <rPh sb="54" eb="55">
      <t>フク</t>
    </rPh>
    <phoneticPr fontId="12"/>
  </si>
  <si>
    <r>
      <t>　　①外国人については法務省入国在留管理庁及び船社代理店の資料に基づいており、</t>
    </r>
    <r>
      <rPr>
        <sz val="10"/>
        <color rgb="FFFF0000"/>
        <rFont val="ＭＳ Ｐ明朝"/>
        <family val="1"/>
        <charset val="128"/>
      </rPr>
      <t>乗務員等を含む。</t>
    </r>
    <rPh sb="21" eb="22">
      <t>オヨ</t>
    </rPh>
    <rPh sb="23" eb="25">
      <t>センシャ</t>
    </rPh>
    <rPh sb="25" eb="28">
      <t>ダイリテン</t>
    </rPh>
    <rPh sb="29" eb="31">
      <t>シリョウ</t>
    </rPh>
    <rPh sb="39" eb="42">
      <t>ジョウムイン</t>
    </rPh>
    <rPh sb="42" eb="43">
      <t>トウ</t>
    </rPh>
    <rPh sb="44" eb="45">
      <t>フク</t>
    </rPh>
    <phoneticPr fontId="12"/>
  </si>
  <si>
    <t>令和5年5月</t>
  </si>
  <si>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6" eb="17">
      <t>シュツ</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12"/>
  </si>
  <si>
    <r>
      <t>　　①外国人については法務省出入国在留管理庁及び船社代理店の資料に基づいており、</t>
    </r>
    <r>
      <rPr>
        <sz val="10"/>
        <color rgb="FFFF0000"/>
        <rFont val="ＭＳ Ｐ明朝"/>
        <family val="1"/>
        <charset val="128"/>
      </rPr>
      <t>乗務員等を含む。</t>
    </r>
    <rPh sb="14" eb="15">
      <t>デ</t>
    </rPh>
    <rPh sb="22" eb="23">
      <t>オヨ</t>
    </rPh>
    <rPh sb="24" eb="26">
      <t>センシャ</t>
    </rPh>
    <rPh sb="26" eb="29">
      <t>ダイリテン</t>
    </rPh>
    <rPh sb="30" eb="32">
      <t>シリョウ</t>
    </rPh>
    <rPh sb="40" eb="43">
      <t>ジョウムイン</t>
    </rPh>
    <rPh sb="43" eb="44">
      <t>トウ</t>
    </rPh>
    <rPh sb="45" eb="46">
      <t>フク</t>
    </rPh>
    <phoneticPr fontId="12"/>
  </si>
  <si>
    <t>令和5年6月</t>
  </si>
  <si>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1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</si>
  <si>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12"/>
  </si>
  <si>
    <t>令和5年7月</t>
  </si>
  <si>
    <t>令和5年8月</t>
  </si>
  <si>
    <t>令和5年9月</t>
  </si>
  <si>
    <t>令和5年10月</t>
  </si>
  <si>
    <t>令和5年11月</t>
  </si>
  <si>
    <t>令和5年12月</t>
  </si>
  <si>
    <t>令和6年2月</t>
  </si>
  <si>
    <t>令和6年3月</t>
  </si>
  <si>
    <t>月別入域観光客数の推移（令和元年度～令和５年度）</t>
    <rPh sb="12" eb="14">
      <t>レイワ</t>
    </rPh>
    <rPh sb="14" eb="16">
      <t>ガンネン</t>
    </rPh>
    <rPh sb="16" eb="17">
      <t>ド</t>
    </rPh>
    <rPh sb="18" eb="20">
      <t>レイワ</t>
    </rPh>
    <rPh sb="21" eb="23">
      <t>ネンド</t>
    </rPh>
    <rPh sb="22" eb="23">
      <t>ド</t>
    </rPh>
    <phoneticPr fontId="19"/>
  </si>
  <si>
    <t>令和５年度</t>
    <rPh sb="0" eb="1">
      <t>レイ</t>
    </rPh>
    <rPh sb="1" eb="2">
      <t>ワ</t>
    </rPh>
    <rPh sb="3" eb="5">
      <t>ネンド</t>
    </rPh>
    <rPh sb="4" eb="5">
      <t>ド</t>
    </rPh>
    <phoneticPr fontId="2"/>
  </si>
  <si>
    <t>令和５年度</t>
    <rPh sb="0" eb="1">
      <t>レイ</t>
    </rPh>
    <rPh sb="1" eb="2">
      <t>ワ</t>
    </rPh>
    <rPh sb="3" eb="5">
      <t>ネンド</t>
    </rPh>
    <rPh sb="4" eb="5">
      <t>ド</t>
    </rPh>
    <phoneticPr fontId="12"/>
  </si>
  <si>
    <t>2/元年度</t>
    <rPh sb="2" eb="3">
      <t>ガン</t>
    </rPh>
    <rPh sb="4" eb="5">
      <t>ド</t>
    </rPh>
    <phoneticPr fontId="19"/>
  </si>
  <si>
    <t>5/4年度</t>
    <rPh sb="4" eb="5">
      <t>ド</t>
    </rPh>
    <phoneticPr fontId="19"/>
  </si>
  <si>
    <t>5/元年度</t>
    <rPh sb="4" eb="5">
      <t>ド</t>
    </rPh>
    <phoneticPr fontId="19"/>
  </si>
  <si>
    <t>令和元年度</t>
  </si>
  <si>
    <t>令和２年度</t>
  </si>
  <si>
    <t>令和３年度</t>
  </si>
  <si>
    <t>令和４年度</t>
  </si>
  <si>
    <t>構成比</t>
    <rPh sb="0" eb="3">
      <t>コウセイヒ</t>
    </rPh>
    <phoneticPr fontId="39"/>
  </si>
  <si>
    <t>合計　入域観光客数（外国）</t>
    <rPh sb="0" eb="2">
      <t>ゴウケイ</t>
    </rPh>
    <rPh sb="3" eb="5">
      <t>ニュウイキ</t>
    </rPh>
    <rPh sb="5" eb="8">
      <t>カンコウキャク</t>
    </rPh>
    <rPh sb="8" eb="9">
      <t>スウ</t>
    </rPh>
    <rPh sb="10" eb="12">
      <t>ガイコク</t>
    </rPh>
    <phoneticPr fontId="39"/>
  </si>
  <si>
    <t>海路　計</t>
    <rPh sb="0" eb="2">
      <t>カイロ</t>
    </rPh>
    <rPh sb="3" eb="4">
      <t>ケイ</t>
    </rPh>
    <phoneticPr fontId="39"/>
  </si>
  <si>
    <t>平良港</t>
    <rPh sb="0" eb="2">
      <t>ヒララ</t>
    </rPh>
    <rPh sb="2" eb="3">
      <t>コウ</t>
    </rPh>
    <phoneticPr fontId="40"/>
  </si>
  <si>
    <t>石垣港</t>
    <rPh sb="0" eb="2">
      <t>イシガキ</t>
    </rPh>
    <rPh sb="2" eb="3">
      <t>コウ</t>
    </rPh>
    <phoneticPr fontId="40"/>
  </si>
  <si>
    <t>那覇港</t>
    <rPh sb="0" eb="2">
      <t>ナハ</t>
    </rPh>
    <rPh sb="2" eb="3">
      <t>コウ</t>
    </rPh>
    <phoneticPr fontId="40"/>
  </si>
  <si>
    <t>海路</t>
    <rPh sb="0" eb="2">
      <t>クウロ</t>
    </rPh>
    <phoneticPr fontId="40"/>
  </si>
  <si>
    <t>空路　計</t>
    <rPh sb="0" eb="2">
      <t>クウロ</t>
    </rPh>
    <rPh sb="3" eb="4">
      <t>ケイ</t>
    </rPh>
    <phoneticPr fontId="39"/>
  </si>
  <si>
    <t>嘉手納出張所分（空）</t>
    <rPh sb="0" eb="3">
      <t>カデナ</t>
    </rPh>
    <rPh sb="3" eb="5">
      <t>シュッチョウ</t>
    </rPh>
    <rPh sb="5" eb="6">
      <t>ジョ</t>
    </rPh>
    <rPh sb="6" eb="7">
      <t>ブン</t>
    </rPh>
    <rPh sb="8" eb="9">
      <t>クウ</t>
    </rPh>
    <phoneticPr fontId="40"/>
  </si>
  <si>
    <t>宮古島空港</t>
    <rPh sb="0" eb="3">
      <t>ミヤコジマ</t>
    </rPh>
    <rPh sb="3" eb="5">
      <t>クウコウ</t>
    </rPh>
    <phoneticPr fontId="40"/>
  </si>
  <si>
    <t>石垣空港</t>
    <rPh sb="0" eb="2">
      <t>イシガキ</t>
    </rPh>
    <rPh sb="2" eb="4">
      <t>クウコウ</t>
    </rPh>
    <phoneticPr fontId="40"/>
  </si>
  <si>
    <t>那覇空港</t>
    <rPh sb="0" eb="2">
      <t>ナハ</t>
    </rPh>
    <rPh sb="2" eb="4">
      <t>クウコウ</t>
    </rPh>
    <phoneticPr fontId="40"/>
  </si>
  <si>
    <t>空路</t>
    <rPh sb="0" eb="2">
      <t>クウロ</t>
    </rPh>
    <phoneticPr fontId="40"/>
  </si>
  <si>
    <t>合計</t>
    <rPh sb="0" eb="2">
      <t>ゴウケイ</t>
    </rPh>
    <phoneticPr fontId="39"/>
  </si>
  <si>
    <t>その他
（乗務員）</t>
    <rPh sb="2" eb="3">
      <t>タ</t>
    </rPh>
    <rPh sb="5" eb="8">
      <t>ジョウムイン</t>
    </rPh>
    <phoneticPr fontId="39"/>
  </si>
  <si>
    <t>その他
（乗客）</t>
    <rPh sb="2" eb="3">
      <t>タ</t>
    </rPh>
    <rPh sb="5" eb="7">
      <t>ジョウキャク</t>
    </rPh>
    <phoneticPr fontId="39"/>
  </si>
  <si>
    <t>その他
計</t>
    <rPh sb="2" eb="3">
      <t>タ</t>
    </rPh>
    <rPh sb="4" eb="5">
      <t>ケイ</t>
    </rPh>
    <phoneticPr fontId="39"/>
  </si>
  <si>
    <t>オーストラリア</t>
  </si>
  <si>
    <t>インド</t>
  </si>
  <si>
    <t>マレーシア</t>
  </si>
  <si>
    <t>シンガポール</t>
  </si>
  <si>
    <t>ベトナム</t>
  </si>
  <si>
    <t>フィリピン</t>
  </si>
  <si>
    <t>タイ</t>
  </si>
  <si>
    <t>インドネシア</t>
  </si>
  <si>
    <t>ロシア</t>
  </si>
  <si>
    <t>イタリア</t>
  </si>
  <si>
    <t>ドイツ</t>
  </si>
  <si>
    <t>フランス</t>
  </si>
  <si>
    <t>イギリス
（本国）</t>
    <rPh sb="6" eb="8">
      <t>ホンゴク</t>
    </rPh>
    <phoneticPr fontId="39"/>
  </si>
  <si>
    <t>カナダ</t>
  </si>
  <si>
    <t>アメリカ</t>
  </si>
  <si>
    <t>香港</t>
    <rPh sb="0" eb="2">
      <t>ホンコン</t>
    </rPh>
    <phoneticPr fontId="39"/>
  </si>
  <si>
    <t>中国本土</t>
    <rPh sb="0" eb="2">
      <t>チュウゴク</t>
    </rPh>
    <rPh sb="2" eb="4">
      <t>ホンド</t>
    </rPh>
    <phoneticPr fontId="39"/>
  </si>
  <si>
    <t>韓国</t>
    <rPh sb="0" eb="2">
      <t>カンコク</t>
    </rPh>
    <phoneticPr fontId="39"/>
  </si>
  <si>
    <t>台湾</t>
    <rPh sb="0" eb="2">
      <t>タイワン</t>
    </rPh>
    <phoneticPr fontId="39"/>
  </si>
  <si>
    <t>外国客航路別入域者数</t>
    <rPh sb="0" eb="2">
      <t>ガイコク</t>
    </rPh>
    <rPh sb="2" eb="3">
      <t>キャク</t>
    </rPh>
    <rPh sb="3" eb="6">
      <t>コウロベツ</t>
    </rPh>
    <rPh sb="6" eb="10">
      <t>ニュウイキシャスウ</t>
    </rPh>
    <phoneticPr fontId="2"/>
  </si>
  <si>
    <t>前年度比</t>
    <rPh sb="2" eb="3">
      <t>ド</t>
    </rPh>
    <rPh sb="3" eb="4">
      <t>ヒ</t>
    </rPh>
    <phoneticPr fontId="12"/>
  </si>
  <si>
    <t>第２表　航路別入域観光客数</t>
    <rPh sb="4" eb="6">
      <t>コウロ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</si>
</sst>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quot;#,##0"/>
    <numFmt numFmtId="177" formatCode="0.0%"/>
    <numFmt numFmtId="178" formatCode="#,##0&quot;人&quot;"/>
    <numFmt numFmtId="179" formatCode="\(#,##0\)"/>
    <numFmt numFmtId="180" formatCode="#,##0;[Red]&quot;△&quot;#,##0"/>
    <numFmt numFmtId="181" formatCode="&quot;平成&quot;0&quot;年度&quot;"/>
    <numFmt numFmtId="182" formatCode="0&quot;月&quot;"/>
    <numFmt numFmtId="183" formatCode="#,##0.0;[Red]&quot;△&quot;#,##0.0"/>
    <numFmt numFmtId="184" formatCode="#,##0.0_ "/>
    <numFmt numFmtId="185" formatCode="&quot;&quot;#,##0;[Red]&quot;△&quot;#,##0"/>
    <numFmt numFmtId="186" formatCode="0.0"/>
  </numFmts>
  <fonts count="46">
    <font>
      <sz val="11"/>
      <color theme="1"/>
      <name val="游ゴシック"/>
      <family val="2"/>
      <scheme val="minor"/>
    </font>
    <font>
      <sz val="11"/>
      <name val="ＭＳ Ｐゴシック"/>
      <family val="3"/>
      <charset val="128"/>
    </font>
    <font>
      <sz val="6"/>
      <name val="游ゴシック"/>
      <family val="3"/>
      <charset val="128"/>
      <scheme val="minor"/>
    </font>
    <font>
      <u/>
      <sz val="11"/>
      <color theme="10"/>
      <name val="游ゴシック"/>
      <family val="2"/>
      <scheme val="minor"/>
    </font>
    <font>
      <sz val="11"/>
      <name val="明朝"/>
      <family val="1"/>
      <charset val="128"/>
    </font>
    <font>
      <sz val="12"/>
      <name val="System"/>
      <charset val="128"/>
    </font>
    <font>
      <sz val="10"/>
      <color theme="1"/>
      <name val="ＭＳ Ｐゴシック"/>
      <family val="3"/>
      <charset val="128"/>
    </font>
    <font>
      <sz val="11"/>
      <color theme="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1"/>
      <color theme="1"/>
      <name val="游ゴシック"/>
      <family val="2"/>
      <scheme val="minor"/>
    </font>
    <font>
      <sz val="6"/>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u/>
      <sz val="10"/>
      <name val="ＭＳ Ｐゴシック"/>
      <family val="3"/>
      <charset val="128"/>
    </font>
    <font>
      <sz val="9"/>
      <name val="ＭＳ Ｐゴシック"/>
      <family val="3"/>
      <charset val="128"/>
    </font>
    <font>
      <sz val="6"/>
      <name val="ＭＳ Ｐ明朝"/>
      <family val="1"/>
      <charset val="128"/>
    </font>
    <font>
      <sz val="18"/>
      <name val="ＭＳ Ｐゴシック"/>
      <family val="3"/>
      <charset val="128"/>
    </font>
    <font>
      <sz val="6"/>
      <name val="System"/>
      <family val="2"/>
    </font>
    <font>
      <sz val="12"/>
      <color theme="1"/>
      <name val="ＭＳ Ｐゴシック"/>
      <family val="3"/>
      <charset val="128"/>
    </font>
    <font>
      <sz val="20"/>
      <name val="ＭＳ Ｐゴシック"/>
      <family val="3"/>
      <charset val="128"/>
    </font>
    <font>
      <sz val="12"/>
      <name val="System"/>
      <family val="2"/>
    </font>
    <font>
      <sz val="16"/>
      <name val="ＭＳ Ｐゴシック"/>
      <family val="3"/>
      <charset val="128"/>
    </font>
    <font>
      <sz val="10"/>
      <name val="ＭＳ Ｐ明朝"/>
      <family val="1"/>
      <charset val="128"/>
    </font>
    <font>
      <sz val="10"/>
      <color rgb="FFFF0000"/>
      <name val="ＭＳ Ｐ明朝"/>
      <family val="1"/>
      <charset val="128"/>
    </font>
    <font>
      <sz val="11"/>
      <name val="ＭＳ Ｐ明朝"/>
      <family val="1"/>
      <charset val="128"/>
    </font>
    <font>
      <sz val="12"/>
      <name val="ＭＳ Ｐ明朝"/>
      <family val="1"/>
      <charset val="128"/>
    </font>
    <font>
      <sz val="11"/>
      <name val="明朝"/>
      <family val="3"/>
      <charset val="128"/>
    </font>
    <font>
      <sz val="20"/>
      <color theme="1"/>
      <name val="ＭＳ Ｐ明朝"/>
      <family val="1"/>
      <charset val="128"/>
    </font>
    <font>
      <sz val="20"/>
      <name val="ＭＳ Ｐ明朝"/>
      <family val="1"/>
      <charset val="128"/>
    </font>
    <font>
      <sz val="14"/>
      <name val="ＭＳ Ｐ明朝"/>
      <family val="1"/>
      <charset val="128"/>
    </font>
    <font>
      <sz val="9"/>
      <name val="ＭＳ Ｐ明朝"/>
      <family val="1"/>
      <charset val="128"/>
    </font>
    <font>
      <sz val="9"/>
      <color rgb="FFFF0000"/>
      <name val="ＭＳ Ｐ明朝"/>
      <family val="1"/>
      <charset val="128"/>
    </font>
    <font>
      <sz val="10"/>
      <color indexed="10"/>
      <name val="ＭＳ Ｐ明朝"/>
      <family val="1"/>
      <charset val="128"/>
    </font>
    <font>
      <sz val="11"/>
      <color theme="0"/>
      <name val="ＭＳ Ｐ明朝"/>
      <family val="1"/>
      <charset val="128"/>
    </font>
    <font>
      <sz val="9"/>
      <color indexed="81"/>
      <name val="ＭＳ Ｐゴシック"/>
      <family val="3"/>
      <charset val="128"/>
    </font>
    <font>
      <sz val="18"/>
      <color theme="3"/>
      <name val="游ゴシック Light"/>
      <family val="2"/>
      <charset val="128"/>
      <scheme val="major"/>
    </font>
    <font>
      <b/>
      <sz val="11"/>
      <color theme="3"/>
      <name val="游ゴシック"/>
      <family val="2"/>
      <charset val="128"/>
      <scheme val="minor"/>
    </font>
    <font>
      <b/>
      <sz val="11"/>
      <color theme="1"/>
      <name val="游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42"/>
        <bgColor indexed="64"/>
      </patternFill>
    </fill>
    <fill>
      <patternFill patternType="solid">
        <fgColor indexed="31"/>
        <bgColor indexed="64"/>
      </patternFill>
    </fill>
    <fill>
      <patternFill patternType="solid">
        <fgColor theme="7" tint="0.59999389629810485"/>
        <bgColor indexed="64"/>
      </patternFill>
    </fill>
  </fills>
  <borders count="132">
    <border>
      <left/>
      <right/>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style="medium">
        <color indexed="64"/>
      </top>
      <bottom style="hair">
        <color indexed="64"/>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style="medium">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16">
    <xf numFmtId="0" fontId="0" fillId="0" borderId="0"/>
    <xf numFmtId="0" fontId="1" fillId="0" borderId="0">
      <alignment vertical="center"/>
    </xf>
    <xf numFmtId="0" fontId="3" fillId="0" borderId="0" applyNumberFormat="0" applyFill="0" applyBorder="0" applyAlignment="0" applyProtection="0"/>
    <xf numFmtId="0" fontId="5" fillId="0" borderId="0"/>
    <xf numFmtId="38" fontId="4" fillId="0" borderId="0" applyFont="0" applyFill="0" applyBorder="0" applyAlignment="0" applyProtection="0"/>
    <xf numFmtId="0" fontId="5" fillId="0" borderId="0"/>
    <xf numFmtId="0" fontId="5" fillId="0" borderId="0"/>
    <xf numFmtId="38" fontId="11" fillId="0" borderId="0" applyFont="0" applyFill="0" applyBorder="0" applyAlignment="0" applyProtection="0">
      <alignment vertical="center"/>
    </xf>
    <xf numFmtId="0" fontId="5" fillId="0" borderId="0"/>
    <xf numFmtId="0" fontId="24" fillId="0" borderId="0"/>
    <xf numFmtId="0" fontId="24" fillId="0" borderId="0"/>
    <xf numFmtId="38" fontId="30" fillId="0" borderId="0" applyFont="0" applyFill="0" applyBorder="0" applyAlignment="0" applyProtection="0"/>
    <xf numFmtId="0" fontId="1" fillId="0" borderId="0">
      <alignment vertical="center"/>
    </xf>
    <xf numFmtId="9" fontId="11" fillId="0" borderId="0" applyFont="0" applyFill="0" applyBorder="0" applyAlignment="0" applyProtection="0">
      <alignment vertical="center"/>
    </xf>
    <xf numFmtId="0" fontId="24" fillId="0" borderId="0"/>
    <xf numFmtId="0" fontId="24" fillId="0" borderId="0"/>
  </cellStyleXfs>
  <cellXfs count="551">
    <xf numFmtId="0" fontId="0" fillId="0" borderId="0" xfId="0"/>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0" xfId="0" applyFont="1" applyAlignment="1">
      <alignment horizontal="center"/>
    </xf>
    <xf numFmtId="0" fontId="9" fillId="0" borderId="0" xfId="0" applyFont="1" applyAlignment="1">
      <alignment horizontal="left" vertical="center"/>
    </xf>
    <xf numFmtId="0" fontId="6" fillId="2" borderId="4" xfId="0" applyFont="1" applyFill="1" applyBorder="1" applyAlignment="1">
      <alignment horizontal="center" vertical="center"/>
    </xf>
    <xf numFmtId="0" fontId="6" fillId="0" borderId="1" xfId="0" applyFont="1" applyBorder="1"/>
    <xf numFmtId="0" fontId="6" fillId="2" borderId="7" xfId="0" applyFont="1" applyFill="1" applyBorder="1" applyAlignment="1">
      <alignment horizontal="center" vertical="center"/>
    </xf>
    <xf numFmtId="176" fontId="8" fillId="0" borderId="4" xfId="5" applyNumberFormat="1" applyFont="1" applyBorder="1" applyAlignment="1">
      <alignment horizontal="right" vertical="center" shrinkToFit="1"/>
    </xf>
    <xf numFmtId="0" fontId="14" fillId="0" borderId="13" xfId="5" applyFont="1" applyBorder="1" applyAlignment="1">
      <alignment horizontal="center" vertical="center" shrinkToFit="1"/>
    </xf>
    <xf numFmtId="176" fontId="1" fillId="0" borderId="25" xfId="5" applyNumberFormat="1" applyFont="1" applyBorder="1" applyAlignment="1">
      <alignment horizontal="right" vertical="center" shrinkToFit="1"/>
    </xf>
    <xf numFmtId="176" fontId="1" fillId="0" borderId="26" xfId="5" applyNumberFormat="1" applyFont="1" applyBorder="1" applyAlignment="1">
      <alignment horizontal="right" vertical="center" shrinkToFit="1"/>
    </xf>
    <xf numFmtId="176" fontId="1" fillId="0" borderId="28" xfId="5" applyNumberFormat="1" applyFont="1" applyBorder="1" applyAlignment="1">
      <alignment horizontal="right" vertical="center" shrinkToFit="1"/>
    </xf>
    <xf numFmtId="176" fontId="1" fillId="0" borderId="29" xfId="5" applyNumberFormat="1" applyFont="1" applyBorder="1" applyAlignment="1">
      <alignment horizontal="right" vertical="center" shrinkToFit="1"/>
    </xf>
    <xf numFmtId="176" fontId="1" fillId="0" borderId="30" xfId="5" applyNumberFormat="1" applyFont="1" applyBorder="1" applyAlignment="1">
      <alignment horizontal="right" vertical="center" shrinkToFit="1"/>
    </xf>
    <xf numFmtId="176" fontId="15" fillId="0" borderId="32" xfId="5" applyNumberFormat="1" applyFont="1" applyBorder="1" applyAlignment="1">
      <alignment horizontal="right" vertical="center" shrinkToFit="1"/>
    </xf>
    <xf numFmtId="176" fontId="1" fillId="0" borderId="33" xfId="5" applyNumberFormat="1" applyFont="1" applyBorder="1" applyAlignment="1">
      <alignment horizontal="right" vertical="center" shrinkToFit="1"/>
    </xf>
    <xf numFmtId="176" fontId="1" fillId="0" borderId="34" xfId="5" applyNumberFormat="1" applyFont="1" applyBorder="1" applyAlignment="1">
      <alignment horizontal="right" vertical="center" shrinkToFit="1"/>
    </xf>
    <xf numFmtId="176" fontId="1" fillId="0" borderId="32" xfId="5" applyNumberFormat="1" applyFont="1" applyBorder="1" applyAlignment="1">
      <alignment horizontal="right" vertical="center" shrinkToFit="1"/>
    </xf>
    <xf numFmtId="176" fontId="1" fillId="0" borderId="35" xfId="5" applyNumberFormat="1" applyFont="1" applyBorder="1" applyAlignment="1" applyProtection="1">
      <alignment horizontal="right" vertical="center" shrinkToFit="1"/>
      <protection locked="0"/>
    </xf>
    <xf numFmtId="176" fontId="1" fillId="0" borderId="34" xfId="5" applyNumberFormat="1" applyFont="1" applyBorder="1" applyAlignment="1" applyProtection="1">
      <alignment horizontal="right" vertical="center" shrinkToFit="1"/>
      <protection locked="0"/>
    </xf>
    <xf numFmtId="176" fontId="1" fillId="0" borderId="36" xfId="5" applyNumberFormat="1" applyFont="1" applyBorder="1" applyAlignment="1">
      <alignment horizontal="right" vertical="center" shrinkToFit="1"/>
    </xf>
    <xf numFmtId="176" fontId="1" fillId="0" borderId="37" xfId="5" applyNumberFormat="1" applyFont="1" applyBorder="1" applyAlignment="1" applyProtection="1">
      <alignment horizontal="right" vertical="center" shrinkToFit="1"/>
      <protection locked="0"/>
    </xf>
    <xf numFmtId="177" fontId="15" fillId="0" borderId="40" xfId="5" applyNumberFormat="1" applyFont="1" applyBorder="1" applyAlignment="1">
      <alignment horizontal="right" vertical="center" shrinkToFit="1"/>
    </xf>
    <xf numFmtId="177" fontId="1" fillId="0" borderId="41" xfId="5" applyNumberFormat="1" applyFont="1" applyBorder="1" applyAlignment="1">
      <alignment horizontal="right" vertical="center" shrinkToFit="1"/>
    </xf>
    <xf numFmtId="177" fontId="1" fillId="0" borderId="42" xfId="5" applyNumberFormat="1" applyFont="1" applyBorder="1" applyAlignment="1">
      <alignment horizontal="right" vertical="center" shrinkToFit="1"/>
    </xf>
    <xf numFmtId="177" fontId="1" fillId="0" borderId="43" xfId="5" applyNumberFormat="1" applyFont="1" applyBorder="1" applyAlignment="1">
      <alignment horizontal="right" vertical="center" shrinkToFit="1"/>
    </xf>
    <xf numFmtId="177" fontId="1" fillId="0" borderId="44" xfId="5" applyNumberFormat="1" applyFont="1" applyBorder="1" applyAlignment="1">
      <alignment horizontal="right" vertical="center" shrinkToFit="1"/>
    </xf>
    <xf numFmtId="177" fontId="1" fillId="0" borderId="45" xfId="5" applyNumberFormat="1" applyFont="1" applyBorder="1" applyAlignment="1">
      <alignment horizontal="right" vertical="center" shrinkToFit="1"/>
    </xf>
    <xf numFmtId="176" fontId="1" fillId="0" borderId="37" xfId="5" applyNumberFormat="1" applyFont="1" applyBorder="1" applyAlignment="1">
      <alignment horizontal="right" vertical="center" shrinkToFit="1"/>
    </xf>
    <xf numFmtId="176" fontId="1" fillId="0" borderId="48" xfId="5" applyNumberFormat="1" applyFont="1" applyBorder="1" applyAlignment="1">
      <alignment horizontal="right" vertical="center" shrinkToFit="1"/>
    </xf>
    <xf numFmtId="176" fontId="1" fillId="0" borderId="49" xfId="5" applyNumberFormat="1" applyFont="1" applyBorder="1" applyAlignment="1">
      <alignment horizontal="right" vertical="center" shrinkToFit="1"/>
    </xf>
    <xf numFmtId="176" fontId="1" fillId="0" borderId="50" xfId="5" applyNumberFormat="1" applyFont="1" applyBorder="1" applyAlignment="1">
      <alignment horizontal="right" vertical="center" shrinkToFit="1"/>
    </xf>
    <xf numFmtId="176" fontId="1" fillId="0" borderId="35" xfId="5" applyNumberFormat="1" applyFont="1" applyBorder="1" applyAlignment="1">
      <alignment horizontal="right" vertical="center" shrinkToFit="1"/>
    </xf>
    <xf numFmtId="176" fontId="16" fillId="0" borderId="66" xfId="8" applyNumberFormat="1" applyFont="1" applyBorder="1" applyAlignment="1">
      <alignment horizontal="right" vertical="center" shrinkToFit="1"/>
    </xf>
    <xf numFmtId="180" fontId="10" fillId="0" borderId="64" xfId="8" applyNumberFormat="1" applyFont="1" applyBorder="1" applyAlignment="1">
      <alignment horizontal="right" vertical="center" shrinkToFit="1"/>
    </xf>
    <xf numFmtId="180" fontId="10" fillId="0" borderId="67" xfId="8" applyNumberFormat="1" applyFont="1" applyBorder="1" applyAlignment="1">
      <alignment horizontal="right" vertical="center" shrinkToFit="1"/>
    </xf>
    <xf numFmtId="177" fontId="16" fillId="0" borderId="6" xfId="8" applyNumberFormat="1" applyFont="1" applyBorder="1" applyAlignment="1">
      <alignment horizontal="right" vertical="center" shrinkToFit="1"/>
    </xf>
    <xf numFmtId="177" fontId="10" fillId="0" borderId="70" xfId="8" applyNumberFormat="1" applyFont="1" applyBorder="1" applyAlignment="1">
      <alignment horizontal="right" vertical="center" shrinkToFit="1"/>
    </xf>
    <xf numFmtId="177" fontId="10" fillId="0" borderId="71" xfId="8" applyNumberFormat="1" applyFont="1" applyBorder="1" applyAlignment="1">
      <alignment horizontal="right" vertical="center" shrinkToFit="1"/>
    </xf>
    <xf numFmtId="177" fontId="10" fillId="0" borderId="72" xfId="8" applyNumberFormat="1" applyFont="1" applyBorder="1" applyAlignment="1">
      <alignment horizontal="right" vertical="center" shrinkToFit="1"/>
    </xf>
    <xf numFmtId="177" fontId="16" fillId="0" borderId="44" xfId="8" applyNumberFormat="1" applyFont="1" applyBorder="1" applyAlignment="1">
      <alignment horizontal="right" vertical="center" shrinkToFit="1"/>
    </xf>
    <xf numFmtId="177" fontId="10" fillId="0" borderId="73" xfId="8" applyNumberFormat="1" applyFont="1" applyBorder="1" applyAlignment="1">
      <alignment horizontal="right" vertical="center" shrinkToFit="1"/>
    </xf>
    <xf numFmtId="177" fontId="10" fillId="0" borderId="74" xfId="8" applyNumberFormat="1" applyFont="1" applyBorder="1" applyAlignment="1">
      <alignment horizontal="right" vertical="center" shrinkToFit="1"/>
    </xf>
    <xf numFmtId="177" fontId="10" fillId="0" borderId="75" xfId="8" applyNumberFormat="1" applyFont="1" applyBorder="1" applyAlignment="1">
      <alignment horizontal="right" vertical="center" shrinkToFit="1"/>
    </xf>
    <xf numFmtId="177" fontId="10" fillId="0" borderId="76" xfId="8" applyNumberFormat="1" applyFont="1" applyBorder="1" applyAlignment="1">
      <alignment horizontal="right" vertical="center" shrinkToFit="1"/>
    </xf>
    <xf numFmtId="176" fontId="16" fillId="0" borderId="22" xfId="8" applyNumberFormat="1" applyFont="1" applyBorder="1" applyAlignment="1">
      <alignment horizontal="right" vertical="center" shrinkToFit="1"/>
    </xf>
    <xf numFmtId="176" fontId="10" fillId="0" borderId="81" xfId="8" applyNumberFormat="1" applyFont="1" applyBorder="1" applyAlignment="1">
      <alignment horizontal="right" vertical="center" shrinkToFit="1"/>
    </xf>
    <xf numFmtId="176" fontId="10" fillId="0" borderId="31" xfId="8" applyNumberFormat="1" applyFont="1" applyBorder="1" applyAlignment="1">
      <alignment horizontal="right" vertical="center" shrinkToFit="1"/>
    </xf>
    <xf numFmtId="177" fontId="16" fillId="0" borderId="84" xfId="8" applyNumberFormat="1" applyFont="1" applyBorder="1" applyAlignment="1">
      <alignment horizontal="right" vertical="center" shrinkToFit="1"/>
    </xf>
    <xf numFmtId="176" fontId="10" fillId="0" borderId="67" xfId="8" applyNumberFormat="1" applyFont="1" applyBorder="1" applyAlignment="1">
      <alignment horizontal="right" vertical="center" shrinkToFit="1"/>
    </xf>
    <xf numFmtId="0" fontId="8" fillId="0" borderId="0" xfId="8" applyFont="1" applyAlignment="1">
      <alignment vertical="center"/>
    </xf>
    <xf numFmtId="0" fontId="10" fillId="0" borderId="0" xfId="8" applyFont="1" applyAlignment="1">
      <alignment vertical="center"/>
    </xf>
    <xf numFmtId="0" fontId="10" fillId="0" borderId="85" xfId="8" applyFont="1" applyBorder="1" applyAlignment="1">
      <alignment horizontal="center" vertical="center"/>
    </xf>
    <xf numFmtId="0" fontId="10" fillId="0" borderId="86" xfId="8" applyFont="1" applyBorder="1" applyAlignment="1">
      <alignment horizontal="center" vertical="center"/>
    </xf>
    <xf numFmtId="55" fontId="10" fillId="0" borderId="25" xfId="8" applyNumberFormat="1" applyFont="1" applyBorder="1" applyAlignment="1">
      <alignment horizontal="center" vertical="center" shrinkToFit="1"/>
    </xf>
    <xf numFmtId="3" fontId="8" fillId="0" borderId="0" xfId="8" applyNumberFormat="1" applyFont="1" applyAlignment="1">
      <alignment vertical="center"/>
    </xf>
    <xf numFmtId="0" fontId="10" fillId="0" borderId="87" xfId="8" applyFont="1" applyBorder="1" applyAlignment="1">
      <alignment horizontal="center" vertical="center" shrinkToFit="1"/>
    </xf>
    <xf numFmtId="3" fontId="8" fillId="0" borderId="0" xfId="8" applyNumberFormat="1" applyFont="1" applyAlignment="1">
      <alignment horizontal="left" vertical="center"/>
    </xf>
    <xf numFmtId="55" fontId="10" fillId="0" borderId="87" xfId="8" applyNumberFormat="1" applyFont="1" applyBorder="1" applyAlignment="1">
      <alignment horizontal="center" vertical="center"/>
    </xf>
    <xf numFmtId="0" fontId="10" fillId="0" borderId="90" xfId="8" applyFont="1" applyBorder="1" applyAlignment="1">
      <alignment horizontal="center" vertical="center" wrapText="1"/>
    </xf>
    <xf numFmtId="0" fontId="10" fillId="0" borderId="92" xfId="8" applyFont="1" applyBorder="1" applyAlignment="1">
      <alignment horizontal="center" vertical="center" wrapText="1"/>
    </xf>
    <xf numFmtId="0" fontId="18" fillId="0" borderId="92" xfId="8" applyFont="1" applyBorder="1" applyAlignment="1">
      <alignment horizontal="center" vertical="center" wrapText="1"/>
    </xf>
    <xf numFmtId="0" fontId="8" fillId="0" borderId="0" xfId="8" applyFont="1" applyAlignment="1">
      <alignment horizontal="left" vertical="center" wrapText="1"/>
    </xf>
    <xf numFmtId="0" fontId="8" fillId="0" borderId="10" xfId="0" applyFont="1" applyBorder="1" applyAlignment="1" applyProtection="1">
      <alignment horizontal="distributed" vertical="center" shrinkToFit="1"/>
      <protection locked="0"/>
    </xf>
    <xf numFmtId="0" fontId="8" fillId="0" borderId="56" xfId="0" applyFont="1" applyBorder="1" applyAlignment="1" applyProtection="1">
      <alignment horizontal="distributed" vertical="center" shrinkToFit="1"/>
      <protection locked="0"/>
    </xf>
    <xf numFmtId="0" fontId="1" fillId="0" borderId="14" xfId="0" applyFont="1" applyBorder="1" applyAlignment="1" applyProtection="1">
      <alignment horizontal="center" vertical="center" shrinkToFit="1"/>
      <protection locked="0"/>
    </xf>
    <xf numFmtId="176" fontId="16" fillId="0" borderId="66" xfId="0" applyNumberFormat="1" applyFont="1" applyBorder="1" applyAlignment="1">
      <alignment horizontal="right" vertical="center" shrinkToFit="1"/>
    </xf>
    <xf numFmtId="3" fontId="1" fillId="0" borderId="33" xfId="0" applyNumberFormat="1" applyFont="1" applyBorder="1" applyAlignment="1">
      <alignment vertical="center" shrinkToFit="1"/>
    </xf>
    <xf numFmtId="3" fontId="1" fillId="0" borderId="97" xfId="0" applyNumberFormat="1" applyFont="1" applyBorder="1" applyAlignment="1">
      <alignment vertical="center" shrinkToFit="1"/>
    </xf>
    <xf numFmtId="3" fontId="1" fillId="0" borderId="97" xfId="0" applyNumberFormat="1" applyFont="1" applyBorder="1" applyAlignment="1">
      <alignment horizontal="right" vertical="center" shrinkToFit="1"/>
    </xf>
    <xf numFmtId="3" fontId="1" fillId="0" borderId="67" xfId="0" applyNumberFormat="1" applyFont="1" applyBorder="1" applyAlignment="1">
      <alignment horizontal="right"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wrapText="1" shrinkToFit="1"/>
    </xf>
    <xf numFmtId="177" fontId="16" fillId="0" borderId="6" xfId="0" applyNumberFormat="1" applyFont="1" applyBorder="1" applyAlignment="1">
      <alignment horizontal="right" vertical="center" shrinkToFit="1"/>
    </xf>
    <xf numFmtId="177" fontId="1" fillId="0" borderId="99" xfId="0" applyNumberFormat="1" applyFont="1" applyBorder="1" applyAlignment="1">
      <alignment horizontal="right" vertical="center" shrinkToFit="1"/>
    </xf>
    <xf numFmtId="177" fontId="1" fillId="0" borderId="71" xfId="0" applyNumberFormat="1" applyFont="1" applyBorder="1" applyAlignment="1">
      <alignment horizontal="right" vertical="center" shrinkToFit="1"/>
    </xf>
    <xf numFmtId="177" fontId="1" fillId="0" borderId="72" xfId="0" applyNumberFormat="1" applyFont="1" applyBorder="1" applyAlignment="1">
      <alignment horizontal="right" vertical="center" shrinkToFit="1"/>
    </xf>
    <xf numFmtId="0" fontId="1" fillId="0" borderId="56" xfId="0" applyFont="1" applyBorder="1" applyAlignment="1">
      <alignment horizontal="center" vertical="center" wrapText="1" shrinkToFit="1"/>
    </xf>
    <xf numFmtId="177" fontId="16" fillId="0" borderId="44" xfId="0" applyNumberFormat="1" applyFont="1" applyBorder="1" applyAlignment="1">
      <alignment horizontal="right" vertical="center" shrinkToFit="1"/>
    </xf>
    <xf numFmtId="177" fontId="1" fillId="0" borderId="100" xfId="0" applyNumberFormat="1" applyFont="1" applyBorder="1" applyAlignment="1">
      <alignment horizontal="right" vertical="center" shrinkToFit="1"/>
    </xf>
    <xf numFmtId="177" fontId="1" fillId="0" borderId="74" xfId="0" applyNumberFormat="1" applyFont="1" applyBorder="1" applyAlignment="1">
      <alignment horizontal="right" vertical="center" shrinkToFit="1"/>
    </xf>
    <xf numFmtId="177" fontId="1" fillId="0" borderId="75" xfId="0" applyNumberFormat="1" applyFont="1" applyBorder="1" applyAlignment="1">
      <alignment horizontal="right" vertical="center" shrinkToFit="1"/>
    </xf>
    <xf numFmtId="177" fontId="1" fillId="0" borderId="94" xfId="0" applyNumberFormat="1" applyFont="1" applyBorder="1" applyAlignment="1">
      <alignment horizontal="right" vertical="center" shrinkToFit="1"/>
    </xf>
    <xf numFmtId="0" fontId="1" fillId="0" borderId="80" xfId="0" applyFont="1" applyBorder="1" applyAlignment="1">
      <alignment horizontal="center" vertical="center" shrinkToFit="1"/>
    </xf>
    <xf numFmtId="176" fontId="16" fillId="0" borderId="36" xfId="0" applyNumberFormat="1" applyFont="1" applyBorder="1" applyAlignment="1">
      <alignment horizontal="right" vertical="center" shrinkToFit="1"/>
    </xf>
    <xf numFmtId="176" fontId="1" fillId="0" borderId="81" xfId="0" applyNumberFormat="1" applyFont="1" applyBorder="1" applyAlignment="1">
      <alignment horizontal="right" vertical="center" shrinkToFit="1"/>
    </xf>
    <xf numFmtId="176" fontId="1" fillId="0" borderId="67" xfId="0" applyNumberFormat="1" applyFont="1" applyBorder="1" applyAlignment="1">
      <alignment horizontal="right" vertical="center" shrinkToFit="1"/>
    </xf>
    <xf numFmtId="0" fontId="1" fillId="0" borderId="16" xfId="0" applyFont="1" applyBorder="1" applyAlignment="1">
      <alignment horizontal="center" vertical="center" shrinkToFit="1"/>
    </xf>
    <xf numFmtId="0" fontId="1" fillId="0" borderId="82" xfId="0" applyFont="1" applyBorder="1" applyAlignment="1">
      <alignment horizontal="center" vertical="center" wrapText="1" shrinkToFit="1"/>
    </xf>
    <xf numFmtId="0" fontId="1" fillId="0" borderId="83" xfId="0" applyFont="1" applyBorder="1" applyAlignment="1">
      <alignment horizontal="center" vertical="center" wrapText="1" shrinkToFit="1"/>
    </xf>
    <xf numFmtId="177" fontId="16" fillId="0" borderId="84" xfId="0" applyNumberFormat="1" applyFont="1" applyBorder="1" applyAlignment="1">
      <alignment horizontal="right" vertical="center" shrinkToFit="1"/>
    </xf>
    <xf numFmtId="176" fontId="1" fillId="0" borderId="37" xfId="0" applyNumberFormat="1" applyFont="1" applyBorder="1" applyAlignment="1">
      <alignment horizontal="right" vertical="center" shrinkToFit="1"/>
    </xf>
    <xf numFmtId="180" fontId="10" fillId="0" borderId="3" xfId="8" applyNumberFormat="1" applyFont="1" applyBorder="1" applyAlignment="1" applyProtection="1">
      <alignment horizontal="right" vertical="center" shrinkToFit="1"/>
      <protection locked="0"/>
    </xf>
    <xf numFmtId="0" fontId="13" fillId="0" borderId="12" xfId="5" applyFont="1" applyBorder="1" applyAlignment="1">
      <alignment horizontal="left" vertical="center" shrinkToFit="1"/>
    </xf>
    <xf numFmtId="0" fontId="13" fillId="0" borderId="11" xfId="5" applyFont="1" applyBorder="1" applyAlignment="1">
      <alignment horizontal="left" vertical="center" shrinkToFit="1"/>
    </xf>
    <xf numFmtId="185" fontId="15" fillId="0" borderId="16" xfId="5" applyNumberFormat="1" applyFont="1" applyBorder="1" applyAlignment="1">
      <alignment horizontal="right" vertical="center" shrinkToFit="1"/>
    </xf>
    <xf numFmtId="185" fontId="1" fillId="0" borderId="2" xfId="5" applyNumberFormat="1" applyFont="1" applyBorder="1" applyAlignment="1">
      <alignment horizontal="right" vertical="center" shrinkToFit="1"/>
    </xf>
    <xf numFmtId="185" fontId="1" fillId="0" borderId="1" xfId="5" applyNumberFormat="1" applyFont="1" applyBorder="1" applyAlignment="1">
      <alignment horizontal="right" vertical="center" shrinkToFit="1"/>
    </xf>
    <xf numFmtId="185" fontId="1" fillId="0" borderId="16" xfId="5" applyNumberFormat="1" applyFont="1" applyBorder="1" applyAlignment="1">
      <alignment horizontal="right" vertical="center" shrinkToFit="1"/>
    </xf>
    <xf numFmtId="185" fontId="1" fillId="0" borderId="15" xfId="5" applyNumberFormat="1" applyFont="1" applyBorder="1" applyAlignment="1">
      <alignment horizontal="right" vertical="center" shrinkToFit="1"/>
    </xf>
    <xf numFmtId="185" fontId="1" fillId="0" borderId="5" xfId="5" applyNumberFormat="1" applyFont="1" applyBorder="1" applyAlignment="1">
      <alignment horizontal="right" vertical="center" shrinkToFit="1"/>
    </xf>
    <xf numFmtId="185" fontId="1" fillId="0" borderId="38" xfId="5" applyNumberFormat="1" applyFont="1" applyBorder="1" applyAlignment="1">
      <alignment horizontal="right" vertical="center" shrinkToFit="1"/>
    </xf>
    <xf numFmtId="0" fontId="8" fillId="0" borderId="11" xfId="0" applyFont="1" applyBorder="1" applyAlignment="1" applyProtection="1">
      <alignment horizontal="center" vertical="center" wrapText="1"/>
      <protection locked="0"/>
    </xf>
    <xf numFmtId="0" fontId="8" fillId="0" borderId="51" xfId="0" applyFont="1" applyBorder="1" applyAlignment="1">
      <alignment horizontal="center" vertical="center" shrinkToFit="1"/>
    </xf>
    <xf numFmtId="0" fontId="8" fillId="0" borderId="40" xfId="0" applyFont="1" applyBorder="1" applyAlignment="1">
      <alignment horizontal="center" vertical="center"/>
    </xf>
    <xf numFmtId="185" fontId="16" fillId="0" borderId="5" xfId="0" applyNumberFormat="1" applyFont="1" applyBorder="1" applyAlignment="1" applyProtection="1">
      <alignment horizontal="right" vertical="center" shrinkToFit="1"/>
      <protection locked="0"/>
    </xf>
    <xf numFmtId="185" fontId="1" fillId="0" borderId="98" xfId="0" applyNumberFormat="1" applyFont="1" applyBorder="1" applyAlignment="1" applyProtection="1">
      <alignment horizontal="right" vertical="center" shrinkToFit="1"/>
      <protection locked="0"/>
    </xf>
    <xf numFmtId="185" fontId="1" fillId="0" borderId="3" xfId="0" applyNumberFormat="1" applyFont="1" applyBorder="1" applyAlignment="1" applyProtection="1">
      <alignment horizontal="right" vertical="center" shrinkToFit="1"/>
      <protection locked="0"/>
    </xf>
    <xf numFmtId="185" fontId="1" fillId="0" borderId="38" xfId="0" applyNumberFormat="1" applyFont="1" applyBorder="1" applyAlignment="1" applyProtection="1">
      <alignment horizontal="right" vertical="center" shrinkToFit="1"/>
      <protection locked="0"/>
    </xf>
    <xf numFmtId="0" fontId="1" fillId="0" borderId="39" xfId="0" applyFont="1" applyBorder="1" applyAlignment="1" applyProtection="1">
      <alignment horizontal="center" vertical="center" shrinkToFit="1"/>
      <protection locked="0"/>
    </xf>
    <xf numFmtId="185" fontId="16" fillId="0" borderId="5" xfId="8" applyNumberFormat="1" applyFont="1" applyBorder="1" applyAlignment="1" applyProtection="1">
      <alignment horizontal="right" vertical="center" shrinkToFit="1"/>
      <protection locked="0"/>
    </xf>
    <xf numFmtId="185" fontId="10" fillId="0" borderId="2" xfId="8" applyNumberFormat="1" applyFont="1" applyBorder="1" applyAlignment="1" applyProtection="1">
      <alignment horizontal="right" vertical="center" shrinkToFit="1"/>
      <protection locked="0"/>
    </xf>
    <xf numFmtId="185" fontId="10" fillId="0" borderId="3" xfId="8" applyNumberFormat="1" applyFont="1" applyBorder="1" applyAlignment="1" applyProtection="1">
      <alignment horizontal="right" vertical="center" shrinkToFit="1"/>
      <protection locked="0"/>
    </xf>
    <xf numFmtId="185" fontId="10" fillId="0" borderId="38" xfId="8" applyNumberFormat="1" applyFont="1" applyBorder="1" applyAlignment="1" applyProtection="1">
      <alignment horizontal="right" vertical="center" shrinkToFit="1"/>
      <protection locked="0"/>
    </xf>
    <xf numFmtId="0" fontId="10" fillId="0" borderId="11" xfId="0" applyFont="1" applyBorder="1" applyAlignment="1" applyProtection="1">
      <alignment horizontal="center" vertical="center" wrapText="1"/>
      <protection locked="0"/>
    </xf>
    <xf numFmtId="0" fontId="7" fillId="0" borderId="0" xfId="0" applyFont="1" applyAlignment="1">
      <alignment vertical="center"/>
    </xf>
    <xf numFmtId="0" fontId="1" fillId="0" borderId="0" xfId="0" applyFont="1" applyAlignment="1">
      <alignment vertical="center"/>
    </xf>
    <xf numFmtId="38" fontId="8" fillId="0" borderId="0" xfId="7" applyFont="1" applyFill="1" applyAlignment="1">
      <alignment vertical="center"/>
    </xf>
    <xf numFmtId="0" fontId="23" fillId="0" borderId="0" xfId="0" applyFont="1" applyAlignment="1">
      <alignment horizontal="center" vertical="center"/>
    </xf>
    <xf numFmtId="180" fontId="7" fillId="0" borderId="0" xfId="0" applyNumberFormat="1" applyFont="1" applyAlignment="1">
      <alignment vertical="center"/>
    </xf>
    <xf numFmtId="0" fontId="10" fillId="0" borderId="0" xfId="0" applyFont="1" applyAlignment="1">
      <alignment vertical="center"/>
    </xf>
    <xf numFmtId="0" fontId="10" fillId="0" borderId="0" xfId="0" applyFont="1"/>
    <xf numFmtId="0" fontId="10" fillId="0" borderId="0" xfId="0" applyFont="1" applyAlignment="1" applyProtection="1">
      <alignment vertical="center"/>
      <protection locked="0"/>
    </xf>
    <xf numFmtId="0" fontId="10" fillId="0" borderId="0" xfId="0" applyFont="1" applyAlignment="1">
      <alignment horizontal="left" vertical="center"/>
    </xf>
    <xf numFmtId="176" fontId="7" fillId="0" borderId="0" xfId="0" applyNumberFormat="1" applyFont="1" applyAlignment="1">
      <alignment vertical="center"/>
    </xf>
    <xf numFmtId="0" fontId="8" fillId="0" borderId="0" xfId="5" applyFont="1" applyAlignment="1">
      <alignment vertical="center"/>
    </xf>
    <xf numFmtId="38" fontId="22" fillId="0" borderId="6" xfId="7" applyFont="1" applyBorder="1" applyAlignment="1">
      <alignment horizontal="right" vertical="center"/>
    </xf>
    <xf numFmtId="0" fontId="6" fillId="0" borderId="4" xfId="0" applyFont="1" applyBorder="1" applyAlignment="1">
      <alignment horizontal="center" vertical="center"/>
    </xf>
    <xf numFmtId="0" fontId="25" fillId="0" borderId="0" xfId="9" applyFont="1" applyAlignment="1">
      <alignment vertical="center"/>
    </xf>
    <xf numFmtId="0" fontId="10" fillId="0" borderId="0" xfId="9" applyFont="1" applyAlignment="1">
      <alignment vertical="center" shrinkToFit="1"/>
    </xf>
    <xf numFmtId="0" fontId="10" fillId="0" borderId="0" xfId="9" applyFont="1" applyAlignment="1">
      <alignment horizontal="right" vertical="center" shrinkToFit="1"/>
    </xf>
    <xf numFmtId="0" fontId="10" fillId="0" borderId="102" xfId="9" applyFont="1" applyBorder="1" applyAlignment="1">
      <alignment vertical="center" shrinkToFit="1"/>
    </xf>
    <xf numFmtId="0" fontId="10" fillId="0" borderId="0" xfId="9" applyFont="1" applyAlignment="1">
      <alignment vertical="center"/>
    </xf>
    <xf numFmtId="0" fontId="10" fillId="0" borderId="5" xfId="9" applyFont="1" applyBorder="1" applyAlignment="1">
      <alignment horizontal="center" vertical="center" shrinkToFit="1"/>
    </xf>
    <xf numFmtId="0" fontId="10" fillId="0" borderId="0" xfId="9" applyFont="1" applyAlignment="1" applyProtection="1">
      <alignment vertical="center"/>
      <protection locked="0"/>
    </xf>
    <xf numFmtId="0" fontId="10" fillId="0" borderId="6" xfId="9" applyFont="1" applyBorder="1" applyAlignment="1">
      <alignment horizontal="center" vertical="center" shrinkToFit="1"/>
    </xf>
    <xf numFmtId="0" fontId="10" fillId="0" borderId="106" xfId="9" applyFont="1" applyBorder="1" applyAlignment="1">
      <alignment horizontal="center" vertical="center" shrinkToFit="1"/>
    </xf>
    <xf numFmtId="0" fontId="10" fillId="0" borderId="105" xfId="9" applyFont="1" applyBorder="1" applyAlignment="1">
      <alignment horizontal="center" vertical="center" shrinkToFit="1"/>
    </xf>
    <xf numFmtId="0" fontId="10" fillId="0" borderId="91" xfId="9" applyFont="1" applyBorder="1" applyAlignment="1">
      <alignment horizontal="center" vertical="center" shrinkToFit="1"/>
    </xf>
    <xf numFmtId="0" fontId="10" fillId="0" borderId="0" xfId="9" applyFont="1" applyAlignment="1" applyProtection="1">
      <alignment horizontal="center" vertical="center" shrinkToFit="1"/>
      <protection locked="0"/>
    </xf>
    <xf numFmtId="0" fontId="10" fillId="0" borderId="0" xfId="9" applyFont="1" applyAlignment="1" applyProtection="1">
      <alignment horizontal="center" vertical="center"/>
      <protection locked="0"/>
    </xf>
    <xf numFmtId="182" fontId="1" fillId="0" borderId="78" xfId="9" applyNumberFormat="1" applyFont="1" applyBorder="1" applyAlignment="1">
      <alignment horizontal="center" vertical="center" shrinkToFit="1"/>
    </xf>
    <xf numFmtId="3" fontId="26" fillId="0" borderId="107" xfId="9" applyNumberFormat="1" applyFont="1" applyBorder="1" applyAlignment="1">
      <alignment vertical="center" shrinkToFit="1"/>
    </xf>
    <xf numFmtId="3" fontId="26" fillId="3" borderId="108" xfId="9" applyNumberFormat="1" applyFont="1" applyFill="1" applyBorder="1" applyAlignment="1">
      <alignment vertical="center" shrinkToFit="1"/>
    </xf>
    <xf numFmtId="3" fontId="26" fillId="0" borderId="108" xfId="9" applyNumberFormat="1" applyFont="1" applyBorder="1" applyAlignment="1">
      <alignment vertical="center" shrinkToFit="1"/>
    </xf>
    <xf numFmtId="183" fontId="26" fillId="0" borderId="19" xfId="10" applyNumberFormat="1" applyFont="1" applyBorder="1" applyAlignment="1">
      <alignment vertical="center" shrinkToFit="1"/>
    </xf>
    <xf numFmtId="183" fontId="26" fillId="0" borderId="66" xfId="10" applyNumberFormat="1" applyFont="1" applyBorder="1" applyAlignment="1">
      <alignment vertical="center" shrinkToFit="1"/>
    </xf>
    <xf numFmtId="183" fontId="26" fillId="0" borderId="109" xfId="10" applyNumberFormat="1" applyFont="1" applyBorder="1" applyAlignment="1">
      <alignment vertical="center" shrinkToFit="1"/>
    </xf>
    <xf numFmtId="183" fontId="26" fillId="0" borderId="2" xfId="10" applyNumberFormat="1" applyFont="1" applyBorder="1" applyAlignment="1">
      <alignment vertical="center" shrinkToFit="1"/>
    </xf>
    <xf numFmtId="186" fontId="10" fillId="0" borderId="0" xfId="9" applyNumberFormat="1" applyFont="1" applyAlignment="1" applyProtection="1">
      <alignment vertical="center"/>
      <protection locked="0"/>
    </xf>
    <xf numFmtId="3" fontId="26" fillId="0" borderId="110" xfId="9" applyNumberFormat="1" applyFont="1" applyBorder="1" applyAlignment="1">
      <alignment vertical="center" shrinkToFit="1"/>
    </xf>
    <xf numFmtId="3" fontId="26" fillId="0" borderId="111" xfId="9" applyNumberFormat="1" applyFont="1" applyBorder="1" applyAlignment="1">
      <alignment vertical="center" shrinkToFit="1"/>
    </xf>
    <xf numFmtId="3" fontId="26" fillId="0" borderId="88" xfId="9" applyNumberFormat="1" applyFont="1" applyBorder="1" applyAlignment="1">
      <alignment vertical="center" shrinkToFit="1"/>
    </xf>
    <xf numFmtId="183" fontId="26" fillId="0" borderId="88" xfId="10" applyNumberFormat="1" applyFont="1" applyBorder="1" applyAlignment="1">
      <alignment vertical="center" shrinkToFit="1"/>
    </xf>
    <xf numFmtId="183" fontId="26" fillId="0" borderId="112" xfId="10" applyNumberFormat="1" applyFont="1" applyBorder="1" applyAlignment="1">
      <alignment vertical="center" shrinkToFit="1"/>
    </xf>
    <xf numFmtId="183" fontId="26" fillId="0" borderId="111" xfId="10" applyNumberFormat="1" applyFont="1" applyBorder="1" applyAlignment="1">
      <alignment vertical="center" shrinkToFit="1"/>
    </xf>
    <xf numFmtId="3" fontId="26" fillId="0" borderId="33" xfId="9" applyNumberFormat="1" applyFont="1" applyBorder="1" applyAlignment="1">
      <alignment vertical="center" shrinkToFit="1"/>
    </xf>
    <xf numFmtId="183" fontId="26" fillId="0" borderId="35" xfId="10" applyNumberFormat="1" applyFont="1" applyBorder="1" applyAlignment="1">
      <alignment vertical="center" shrinkToFit="1"/>
    </xf>
    <xf numFmtId="183" fontId="26" fillId="0" borderId="113" xfId="10" applyNumberFormat="1" applyFont="1" applyBorder="1" applyAlignment="1">
      <alignment vertical="center" shrinkToFit="1"/>
    </xf>
    <xf numFmtId="183" fontId="26" fillId="0" borderId="91" xfId="10" applyNumberFormat="1" applyFont="1" applyBorder="1" applyAlignment="1">
      <alignment vertical="center" shrinkToFit="1"/>
    </xf>
    <xf numFmtId="183" fontId="26" fillId="0" borderId="105" xfId="10" applyNumberFormat="1" applyFont="1" applyBorder="1" applyAlignment="1">
      <alignment vertical="center" shrinkToFit="1"/>
    </xf>
    <xf numFmtId="0" fontId="1" fillId="0" borderId="4" xfId="9" applyFont="1" applyBorder="1" applyAlignment="1">
      <alignment horizontal="center" vertical="center" shrinkToFit="1"/>
    </xf>
    <xf numFmtId="3" fontId="26" fillId="0" borderId="114" xfId="9" applyNumberFormat="1" applyFont="1" applyBorder="1" applyAlignment="1">
      <alignment horizontal="right" vertical="center" shrinkToFit="1"/>
    </xf>
    <xf numFmtId="3" fontId="26" fillId="0" borderId="115" xfId="9" applyNumberFormat="1" applyFont="1" applyBorder="1" applyAlignment="1">
      <alignment horizontal="right" vertical="center" shrinkToFit="1"/>
    </xf>
    <xf numFmtId="183" fontId="26" fillId="0" borderId="116" xfId="10" applyNumberFormat="1" applyFont="1" applyBorder="1" applyAlignment="1">
      <alignment horizontal="center" vertical="center" shrinkToFit="1"/>
    </xf>
    <xf numFmtId="183" fontId="26" fillId="0" borderId="115" xfId="10" applyNumberFormat="1" applyFont="1" applyBorder="1" applyAlignment="1">
      <alignment vertical="center" shrinkToFit="1"/>
    </xf>
    <xf numFmtId="183" fontId="26" fillId="0" borderId="114" xfId="10" applyNumberFormat="1" applyFont="1" applyBorder="1" applyAlignment="1">
      <alignment horizontal="center" vertical="center" shrinkToFit="1"/>
    </xf>
    <xf numFmtId="183" fontId="26" fillId="0" borderId="115" xfId="10" applyNumberFormat="1" applyFont="1" applyBorder="1" applyAlignment="1">
      <alignment horizontal="center" vertical="center" shrinkToFit="1"/>
    </xf>
    <xf numFmtId="0" fontId="10" fillId="0" borderId="0" xfId="9" applyFont="1" applyAlignment="1" applyProtection="1">
      <alignment horizontal="right" vertical="center"/>
      <protection locked="0"/>
    </xf>
    <xf numFmtId="3" fontId="10" fillId="0" borderId="0" xfId="9" applyNumberFormat="1" applyFont="1" applyAlignment="1" applyProtection="1">
      <alignment vertical="center"/>
      <protection locked="0"/>
    </xf>
    <xf numFmtId="0" fontId="10" fillId="4" borderId="0" xfId="9" applyFont="1" applyFill="1" applyAlignment="1">
      <alignment vertical="center"/>
    </xf>
    <xf numFmtId="0" fontId="24" fillId="0" borderId="0" xfId="10" applyAlignment="1">
      <alignment horizontal="center" vertical="center"/>
    </xf>
    <xf numFmtId="3" fontId="24" fillId="0" borderId="0" xfId="10" applyNumberFormat="1" applyAlignment="1">
      <alignment vertical="center"/>
    </xf>
    <xf numFmtId="0" fontId="24" fillId="0" borderId="0" xfId="10" applyAlignment="1">
      <alignment vertical="center"/>
    </xf>
    <xf numFmtId="0" fontId="8" fillId="0" borderId="0" xfId="10" applyFont="1" applyAlignment="1">
      <alignment vertical="center"/>
    </xf>
    <xf numFmtId="0" fontId="8" fillId="0" borderId="0" xfId="10" applyFont="1" applyAlignment="1">
      <alignment horizontal="right" vertical="center"/>
    </xf>
    <xf numFmtId="3" fontId="8" fillId="0" borderId="117" xfId="10" applyNumberFormat="1" applyFont="1" applyBorder="1" applyAlignment="1">
      <alignment vertical="center" shrinkToFit="1"/>
    </xf>
    <xf numFmtId="182" fontId="8" fillId="0" borderId="116" xfId="10" applyNumberFormat="1" applyFont="1" applyBorder="1" applyAlignment="1">
      <alignment horizontal="center" vertical="center" shrinkToFit="1"/>
    </xf>
    <xf numFmtId="182" fontId="8" fillId="0" borderId="118" xfId="10" applyNumberFormat="1" applyFont="1" applyBorder="1" applyAlignment="1">
      <alignment horizontal="center" vertical="center" shrinkToFit="1"/>
    </xf>
    <xf numFmtId="182" fontId="8" fillId="0" borderId="119" xfId="10" applyNumberFormat="1" applyFont="1" applyBorder="1" applyAlignment="1">
      <alignment horizontal="center" vertical="center" shrinkToFit="1"/>
    </xf>
    <xf numFmtId="3" fontId="8" fillId="0" borderId="4" xfId="10" applyNumberFormat="1" applyFont="1" applyBorder="1" applyAlignment="1">
      <alignment horizontal="center" vertical="center" shrinkToFit="1"/>
    </xf>
    <xf numFmtId="3" fontId="24" fillId="0" borderId="0" xfId="10" applyNumberFormat="1" applyAlignment="1">
      <alignment vertical="center" shrinkToFit="1"/>
    </xf>
    <xf numFmtId="181" fontId="8" fillId="0" borderId="78" xfId="10" applyNumberFormat="1" applyFont="1" applyBorder="1" applyAlignment="1">
      <alignment horizontal="center" vertical="center" shrinkToFit="1"/>
    </xf>
    <xf numFmtId="184" fontId="28" fillId="0" borderId="35" xfId="10" applyNumberFormat="1" applyFont="1" applyBorder="1" applyAlignment="1">
      <alignment vertical="center" shrinkToFit="1"/>
    </xf>
    <xf numFmtId="184" fontId="28" fillId="0" borderId="120" xfId="10" applyNumberFormat="1" applyFont="1" applyBorder="1" applyAlignment="1">
      <alignment vertical="center" shrinkToFit="1"/>
    </xf>
    <xf numFmtId="184" fontId="28" fillId="0" borderId="34" xfId="10" applyNumberFormat="1" applyFont="1" applyBorder="1" applyAlignment="1">
      <alignment vertical="center" shrinkToFit="1"/>
    </xf>
    <xf numFmtId="184" fontId="28" fillId="0" borderId="36" xfId="10" applyNumberFormat="1" applyFont="1" applyBorder="1" applyAlignment="1">
      <alignment vertical="center" shrinkToFit="1"/>
    </xf>
    <xf numFmtId="181" fontId="8" fillId="0" borderId="121" xfId="10" applyNumberFormat="1" applyFont="1" applyBorder="1" applyAlignment="1">
      <alignment horizontal="center" vertical="center" shrinkToFit="1"/>
    </xf>
    <xf numFmtId="184" fontId="28" fillId="0" borderId="88" xfId="10" applyNumberFormat="1" applyFont="1" applyBorder="1" applyAlignment="1">
      <alignment vertical="center" shrinkToFit="1"/>
    </xf>
    <xf numFmtId="184" fontId="28" fillId="0" borderId="64" xfId="10" applyNumberFormat="1" applyFont="1" applyBorder="1" applyAlignment="1">
      <alignment vertical="center" shrinkToFit="1"/>
    </xf>
    <xf numFmtId="184" fontId="28" fillId="0" borderId="122" xfId="10" applyNumberFormat="1" applyFont="1" applyBorder="1" applyAlignment="1">
      <alignment vertical="center" shrinkToFit="1"/>
    </xf>
    <xf numFmtId="184" fontId="28" fillId="3" borderId="64" xfId="10" applyNumberFormat="1" applyFont="1" applyFill="1" applyBorder="1" applyAlignment="1">
      <alignment vertical="center" shrinkToFit="1"/>
    </xf>
    <xf numFmtId="184" fontId="28" fillId="0" borderId="110" xfId="10" applyNumberFormat="1" applyFont="1" applyBorder="1" applyAlignment="1">
      <alignment vertical="center" shrinkToFit="1"/>
    </xf>
    <xf numFmtId="184" fontId="28" fillId="0" borderId="111" xfId="10" applyNumberFormat="1" applyFont="1" applyBorder="1" applyAlignment="1">
      <alignment vertical="center" shrinkToFit="1"/>
    </xf>
    <xf numFmtId="184" fontId="28" fillId="0" borderId="124" xfId="10" applyNumberFormat="1" applyFont="1" applyBorder="1" applyAlignment="1">
      <alignment vertical="center" shrinkToFit="1"/>
    </xf>
    <xf numFmtId="184" fontId="28" fillId="0" borderId="71" xfId="10" applyNumberFormat="1" applyFont="1" applyBorder="1" applyAlignment="1">
      <alignment vertical="center" shrinkToFit="1"/>
    </xf>
    <xf numFmtId="184" fontId="28" fillId="0" borderId="123" xfId="10" applyNumberFormat="1" applyFont="1" applyBorder="1" applyAlignment="1">
      <alignment vertical="center" shrinkToFit="1"/>
    </xf>
    <xf numFmtId="184" fontId="28" fillId="0" borderId="106" xfId="10" applyNumberFormat="1" applyFont="1" applyBorder="1" applyAlignment="1">
      <alignment vertical="center" shrinkToFit="1"/>
    </xf>
    <xf numFmtId="184" fontId="28" fillId="0" borderId="97" xfId="10" applyNumberFormat="1" applyFont="1" applyBorder="1" applyAlignment="1">
      <alignment vertical="center" shrinkToFit="1"/>
    </xf>
    <xf numFmtId="0" fontId="24" fillId="3" borderId="0" xfId="10" applyFill="1" applyAlignment="1">
      <alignment vertical="center"/>
    </xf>
    <xf numFmtId="3" fontId="1" fillId="3" borderId="0" xfId="10" applyNumberFormat="1" applyFont="1" applyFill="1" applyAlignment="1">
      <alignment vertical="center"/>
    </xf>
    <xf numFmtId="0" fontId="20" fillId="0" borderId="0" xfId="10" applyFont="1" applyAlignment="1">
      <alignment horizontal="left" vertical="center"/>
    </xf>
    <xf numFmtId="184" fontId="29" fillId="0" borderId="36" xfId="10" applyNumberFormat="1" applyFont="1" applyBorder="1" applyAlignment="1">
      <alignment vertical="center" shrinkToFit="1"/>
    </xf>
    <xf numFmtId="184" fontId="29" fillId="0" borderId="123" xfId="10" applyNumberFormat="1" applyFont="1" applyBorder="1" applyAlignment="1">
      <alignment vertical="center" shrinkToFit="1"/>
    </xf>
    <xf numFmtId="0" fontId="24" fillId="3" borderId="0" xfId="10" applyFill="1" applyAlignment="1">
      <alignment horizontal="center" vertical="center"/>
    </xf>
    <xf numFmtId="3" fontId="0" fillId="3" borderId="0" xfId="10" applyNumberFormat="1" applyFont="1" applyFill="1" applyAlignment="1">
      <alignment vertical="center"/>
    </xf>
    <xf numFmtId="3" fontId="24" fillId="3" borderId="0" xfId="10" applyNumberFormat="1" applyFill="1" applyAlignment="1">
      <alignment vertical="center"/>
    </xf>
    <xf numFmtId="38" fontId="8" fillId="0" borderId="0" xfId="11" applyFont="1" applyFill="1" applyBorder="1" applyAlignment="1">
      <alignment vertical="center"/>
    </xf>
    <xf numFmtId="186" fontId="24" fillId="0" borderId="0" xfId="10" applyNumberFormat="1" applyAlignment="1">
      <alignment vertical="center"/>
    </xf>
    <xf numFmtId="38" fontId="8" fillId="0" borderId="0" xfId="12" applyNumberFormat="1" applyFont="1">
      <alignment vertical="center"/>
    </xf>
    <xf numFmtId="0" fontId="23" fillId="0" borderId="0" xfId="1" applyFont="1" applyAlignment="1">
      <alignment horizontal="right" vertical="center"/>
    </xf>
    <xf numFmtId="0" fontId="23" fillId="0" borderId="0" xfId="1" applyFont="1" applyAlignment="1">
      <alignment horizontal="left" vertical="center"/>
    </xf>
    <xf numFmtId="0" fontId="23" fillId="0" borderId="0" xfId="1" applyFont="1">
      <alignment vertical="center"/>
    </xf>
    <xf numFmtId="0" fontId="23" fillId="0" borderId="0" xfId="1" applyFont="1" applyAlignment="1">
      <alignment horizontal="center" vertical="center"/>
    </xf>
    <xf numFmtId="0" fontId="31" fillId="0" borderId="0" xfId="0" applyFont="1"/>
    <xf numFmtId="0" fontId="32" fillId="0" borderId="0" xfId="1" applyFont="1" applyAlignment="1">
      <alignment horizontal="right" vertical="center"/>
    </xf>
    <xf numFmtId="0" fontId="32" fillId="0" borderId="0" xfId="1" applyFont="1" applyAlignment="1">
      <alignment horizontal="left" vertical="center"/>
    </xf>
    <xf numFmtId="0" fontId="32" fillId="0" borderId="0" xfId="1" applyFont="1">
      <alignment vertical="center"/>
    </xf>
    <xf numFmtId="0" fontId="32" fillId="0" borderId="0" xfId="1" applyFont="1" applyAlignment="1">
      <alignment horizontal="center" vertical="center"/>
    </xf>
    <xf numFmtId="0" fontId="6" fillId="0" borderId="17" xfId="0" applyFont="1" applyBorder="1" applyAlignment="1">
      <alignment horizontal="center" vertical="center"/>
    </xf>
    <xf numFmtId="0" fontId="6" fillId="0" borderId="125" xfId="0" applyFont="1" applyBorder="1" applyAlignment="1">
      <alignment horizontal="center" vertical="center"/>
    </xf>
    <xf numFmtId="0" fontId="9" fillId="0" borderId="1" xfId="0" applyFont="1" applyBorder="1" applyAlignment="1">
      <alignment horizontal="left" vertical="center"/>
    </xf>
    <xf numFmtId="176" fontId="8" fillId="0" borderId="4" xfId="0" applyNumberFormat="1" applyFont="1" applyBorder="1" applyAlignment="1">
      <alignment horizontal="right" vertical="center" shrinkToFit="1"/>
    </xf>
    <xf numFmtId="0" fontId="33" fillId="0" borderId="0" xfId="5" applyFont="1" applyAlignment="1">
      <alignment vertical="center"/>
    </xf>
    <xf numFmtId="0" fontId="29" fillId="0" borderId="0" xfId="5" applyFont="1" applyAlignment="1" applyProtection="1">
      <alignment vertical="center"/>
      <protection locked="0"/>
    </xf>
    <xf numFmtId="0" fontId="29" fillId="0" borderId="0" xfId="5" applyFont="1" applyAlignment="1">
      <alignment vertical="center"/>
    </xf>
    <xf numFmtId="0" fontId="33" fillId="0" borderId="0" xfId="5" applyFont="1" applyAlignment="1">
      <alignment horizontal="right" vertical="center"/>
    </xf>
    <xf numFmtId="0" fontId="29" fillId="0" borderId="10" xfId="5" applyFont="1" applyBorder="1" applyAlignment="1" applyProtection="1">
      <alignment horizontal="center" vertical="center" shrinkToFit="1"/>
      <protection locked="0"/>
    </xf>
    <xf numFmtId="0" fontId="29" fillId="0" borderId="11" xfId="5" applyFont="1" applyBorder="1" applyAlignment="1">
      <alignment horizontal="center" vertical="center" shrinkToFit="1"/>
    </xf>
    <xf numFmtId="0" fontId="29" fillId="0" borderId="13" xfId="5" applyFont="1" applyBorder="1" applyAlignment="1" applyProtection="1">
      <alignment horizontal="center" vertical="center" shrinkToFit="1"/>
      <protection locked="0"/>
    </xf>
    <xf numFmtId="0" fontId="29" fillId="0" borderId="14" xfId="5" applyFont="1" applyBorder="1" applyAlignment="1">
      <alignment horizontal="distributed" vertical="center" shrinkToFit="1"/>
    </xf>
    <xf numFmtId="0" fontId="29" fillId="0" borderId="13" xfId="5" applyFont="1" applyBorder="1" applyAlignment="1">
      <alignment horizontal="center" vertical="center"/>
    </xf>
    <xf numFmtId="0" fontId="29" fillId="0" borderId="14" xfId="5" applyFont="1" applyBorder="1" applyAlignment="1" applyProtection="1">
      <alignment horizontal="distributed" vertical="center" shrinkToFit="1"/>
      <protection locked="0"/>
    </xf>
    <xf numFmtId="0" fontId="29" fillId="0" borderId="9" xfId="5" applyFont="1" applyBorder="1" applyAlignment="1">
      <alignment vertical="center" shrinkToFit="1"/>
    </xf>
    <xf numFmtId="0" fontId="29" fillId="0" borderId="18" xfId="5" applyFont="1" applyBorder="1" applyAlignment="1">
      <alignment vertical="center" shrinkToFit="1"/>
    </xf>
    <xf numFmtId="0" fontId="29" fillId="0" borderId="2" xfId="5" applyFont="1" applyBorder="1" applyAlignment="1">
      <alignment horizontal="center" vertical="center" shrinkToFit="1"/>
    </xf>
    <xf numFmtId="0" fontId="29" fillId="0" borderId="1" xfId="5" applyFont="1" applyBorder="1" applyAlignment="1">
      <alignment horizontal="center" vertical="center" shrinkToFit="1"/>
    </xf>
    <xf numFmtId="0" fontId="29" fillId="0" borderId="23" xfId="5" applyFont="1" applyBorder="1" applyAlignment="1">
      <alignment horizontal="center" vertical="center" shrinkToFit="1"/>
    </xf>
    <xf numFmtId="0" fontId="29" fillId="5" borderId="10" xfId="5" applyFont="1" applyFill="1" applyBorder="1" applyAlignment="1" applyProtection="1">
      <alignment horizontal="center" vertical="center" shrinkToFit="1"/>
      <protection locked="0"/>
    </xf>
    <xf numFmtId="0" fontId="29" fillId="4" borderId="24" xfId="5" applyFont="1" applyFill="1" applyBorder="1" applyAlignment="1" applyProtection="1">
      <alignment horizontal="center" vertical="center" shrinkToFit="1"/>
      <protection locked="0"/>
    </xf>
    <xf numFmtId="176" fontId="15" fillId="4" borderId="25" xfId="5" applyNumberFormat="1" applyFont="1" applyFill="1" applyBorder="1" applyAlignment="1">
      <alignment horizontal="right" vertical="center" shrinkToFit="1"/>
    </xf>
    <xf numFmtId="176" fontId="1" fillId="4" borderId="26" xfId="5" applyNumberFormat="1" applyFont="1" applyFill="1" applyBorder="1" applyAlignment="1">
      <alignment horizontal="right" vertical="center" shrinkToFit="1"/>
    </xf>
    <xf numFmtId="176" fontId="1" fillId="4" borderId="27" xfId="5" applyNumberFormat="1" applyFont="1" applyFill="1" applyBorder="1" applyAlignment="1">
      <alignment horizontal="right" vertical="center" shrinkToFit="1"/>
    </xf>
    <xf numFmtId="0" fontId="29" fillId="0" borderId="11" xfId="5" applyFont="1" applyBorder="1" applyAlignment="1" applyProtection="1">
      <alignment horizontal="center" vertical="center" textRotation="255" shrinkToFit="1"/>
      <protection locked="0"/>
    </xf>
    <xf numFmtId="0" fontId="29" fillId="0" borderId="31" xfId="5" applyFont="1" applyBorder="1" applyAlignment="1" applyProtection="1">
      <alignment horizontal="center" vertical="center" shrinkToFit="1"/>
      <protection locked="0"/>
    </xf>
    <xf numFmtId="0" fontId="29" fillId="0" borderId="14" xfId="5" applyFont="1" applyBorder="1" applyAlignment="1" applyProtection="1">
      <alignment horizontal="center" vertical="center" textRotation="255" shrinkToFit="1"/>
      <protection locked="0"/>
    </xf>
    <xf numFmtId="0" fontId="29" fillId="0" borderId="39" xfId="5" applyFont="1" applyBorder="1" applyAlignment="1" applyProtection="1">
      <alignment horizontal="center" vertical="center" textRotation="255" shrinkToFit="1"/>
      <protection locked="0"/>
    </xf>
    <xf numFmtId="0" fontId="29" fillId="0" borderId="39" xfId="5" applyFont="1" applyBorder="1" applyAlignment="1">
      <alignment horizontal="center" vertical="center" wrapText="1" shrinkToFit="1"/>
    </xf>
    <xf numFmtId="177" fontId="0" fillId="0" borderId="40" xfId="5" applyNumberFormat="1" applyFont="1" applyBorder="1" applyAlignment="1">
      <alignment horizontal="right" vertical="center" shrinkToFit="1"/>
    </xf>
    <xf numFmtId="0" fontId="29" fillId="4" borderId="24" xfId="5" applyFont="1" applyFill="1" applyBorder="1" applyAlignment="1">
      <alignment horizontal="center" vertical="center" shrinkToFit="1"/>
    </xf>
    <xf numFmtId="176" fontId="1" fillId="4" borderId="46" xfId="5" applyNumberFormat="1" applyFont="1" applyFill="1" applyBorder="1" applyAlignment="1">
      <alignment horizontal="right" vertical="center" shrinkToFit="1"/>
    </xf>
    <xf numFmtId="176" fontId="1" fillId="4" borderId="28" xfId="5" applyNumberFormat="1" applyFont="1" applyFill="1" applyBorder="1" applyAlignment="1">
      <alignment horizontal="right" vertical="center" shrinkToFit="1"/>
    </xf>
    <xf numFmtId="0" fontId="29" fillId="0" borderId="31" xfId="5" applyFont="1" applyBorder="1" applyAlignment="1">
      <alignment horizontal="center" vertical="center" shrinkToFit="1"/>
    </xf>
    <xf numFmtId="0" fontId="29" fillId="4" borderId="47" xfId="5" applyFont="1" applyFill="1" applyBorder="1" applyAlignment="1">
      <alignment horizontal="center" vertical="center" shrinkToFit="1"/>
    </xf>
    <xf numFmtId="0" fontId="28" fillId="0" borderId="0" xfId="0" applyFont="1" applyAlignment="1">
      <alignment vertical="center"/>
    </xf>
    <xf numFmtId="0" fontId="28" fillId="0" borderId="0" xfId="0" applyFont="1" applyAlignment="1">
      <alignment horizontal="right" vertical="center"/>
    </xf>
    <xf numFmtId="178" fontId="28" fillId="0" borderId="0" xfId="0" applyNumberFormat="1" applyFont="1" applyAlignment="1">
      <alignment horizontal="center" vertical="center"/>
    </xf>
    <xf numFmtId="0" fontId="28" fillId="0" borderId="0" xfId="0" applyFont="1" applyAlignment="1">
      <alignment horizontal="left" vertical="center"/>
    </xf>
    <xf numFmtId="0" fontId="33" fillId="0" borderId="0" xfId="8" applyFont="1" applyAlignment="1">
      <alignment vertical="center"/>
    </xf>
    <xf numFmtId="0" fontId="29" fillId="0" borderId="0" xfId="8" applyFont="1" applyAlignment="1" applyProtection="1">
      <alignment vertical="center"/>
      <protection locked="0"/>
    </xf>
    <xf numFmtId="0" fontId="29" fillId="0" borderId="0" xfId="8" applyFont="1" applyAlignment="1">
      <alignment vertical="center"/>
    </xf>
    <xf numFmtId="180" fontId="29" fillId="0" borderId="0" xfId="8" applyNumberFormat="1" applyFont="1" applyAlignment="1" applyProtection="1">
      <alignment vertical="center"/>
      <protection locked="0"/>
    </xf>
    <xf numFmtId="0" fontId="29" fillId="0" borderId="10" xfId="8" applyFont="1" applyBorder="1" applyAlignment="1" applyProtection="1">
      <alignment horizontal="distributed" vertical="center" shrinkToFit="1"/>
      <protection locked="0"/>
    </xf>
    <xf numFmtId="0" fontId="29" fillId="0" borderId="51" xfId="8" applyFont="1" applyBorder="1" applyAlignment="1">
      <alignment horizontal="center" vertical="center" shrinkToFit="1"/>
    </xf>
    <xf numFmtId="0" fontId="29" fillId="0" borderId="52" xfId="8" applyFont="1" applyBorder="1" applyAlignment="1" applyProtection="1">
      <alignment vertical="center" shrinkToFit="1"/>
      <protection locked="0"/>
    </xf>
    <xf numFmtId="179" fontId="28" fillId="4" borderId="53" xfId="8" applyNumberFormat="1" applyFont="1" applyFill="1" applyBorder="1" applyAlignment="1" applyProtection="1">
      <alignment horizontal="center" vertical="center" shrinkToFit="1"/>
      <protection locked="0"/>
    </xf>
    <xf numFmtId="179" fontId="28" fillId="4" borderId="54" xfId="8" applyNumberFormat="1" applyFont="1" applyFill="1" applyBorder="1" applyAlignment="1" applyProtection="1">
      <alignment horizontal="center" vertical="center" shrinkToFit="1"/>
      <protection locked="0"/>
    </xf>
    <xf numFmtId="179" fontId="28" fillId="4" borderId="12" xfId="8" applyNumberFormat="1" applyFont="1" applyFill="1" applyBorder="1" applyAlignment="1" applyProtection="1">
      <alignment horizontal="center" vertical="center" shrinkToFit="1"/>
      <protection locked="0"/>
    </xf>
    <xf numFmtId="179" fontId="28" fillId="4" borderId="28" xfId="8" applyNumberFormat="1" applyFont="1" applyFill="1" applyBorder="1" applyAlignment="1" applyProtection="1">
      <alignment horizontal="center" vertical="center" shrinkToFit="1"/>
      <protection locked="0"/>
    </xf>
    <xf numFmtId="179" fontId="28" fillId="4" borderId="55" xfId="8" applyNumberFormat="1" applyFont="1" applyFill="1" applyBorder="1" applyAlignment="1" applyProtection="1">
      <alignment horizontal="center" vertical="center" shrinkToFit="1"/>
      <protection locked="0"/>
    </xf>
    <xf numFmtId="179" fontId="28" fillId="4" borderId="24" xfId="8" applyNumberFormat="1" applyFont="1" applyFill="1" applyBorder="1" applyAlignment="1" applyProtection="1">
      <alignment horizontal="center" vertical="center" shrinkToFit="1"/>
      <protection locked="0"/>
    </xf>
    <xf numFmtId="0" fontId="29" fillId="0" borderId="40" xfId="8" applyFont="1" applyBorder="1" applyAlignment="1">
      <alignment horizontal="center" vertical="center"/>
    </xf>
    <xf numFmtId="0" fontId="29" fillId="0" borderId="56" xfId="8" applyFont="1" applyBorder="1" applyAlignment="1" applyProtection="1">
      <alignment horizontal="distributed" vertical="center" shrinkToFit="1"/>
      <protection locked="0"/>
    </xf>
    <xf numFmtId="0" fontId="29" fillId="0" borderId="44" xfId="8" applyFont="1" applyBorder="1" applyAlignment="1">
      <alignment horizontal="center" vertical="center" shrinkToFit="1"/>
    </xf>
    <xf numFmtId="0" fontId="28" fillId="4" borderId="57" xfId="8" applyFont="1" applyFill="1" applyBorder="1" applyAlignment="1">
      <alignment horizontal="distributed" vertical="center" justifyLastLine="1"/>
    </xf>
    <xf numFmtId="0" fontId="28" fillId="4" borderId="58" xfId="8" applyFont="1" applyFill="1" applyBorder="1" applyAlignment="1">
      <alignment horizontal="distributed" vertical="center" justifyLastLine="1"/>
    </xf>
    <xf numFmtId="0" fontId="28" fillId="4" borderId="59" xfId="8" applyFont="1" applyFill="1" applyBorder="1" applyAlignment="1">
      <alignment horizontal="distributed" vertical="center" justifyLastLine="1"/>
    </xf>
    <xf numFmtId="0" fontId="28" fillId="4" borderId="58" xfId="8" applyFont="1" applyFill="1" applyBorder="1" applyAlignment="1">
      <alignment horizontal="center" vertical="center" shrinkToFit="1"/>
    </xf>
    <xf numFmtId="0" fontId="28" fillId="4" borderId="60" xfId="8" applyFont="1" applyFill="1" applyBorder="1" applyAlignment="1">
      <alignment horizontal="center" vertical="center" justifyLastLine="1"/>
    </xf>
    <xf numFmtId="0" fontId="28" fillId="4" borderId="61" xfId="8" applyFont="1" applyFill="1" applyBorder="1" applyAlignment="1">
      <alignment horizontal="distributed" vertical="center" justifyLastLine="1"/>
    </xf>
    <xf numFmtId="0" fontId="26" fillId="5" borderId="10" xfId="8" applyFont="1" applyFill="1" applyBorder="1" applyAlignment="1" applyProtection="1">
      <alignment horizontal="center" vertical="center" shrinkToFit="1"/>
      <protection locked="0"/>
    </xf>
    <xf numFmtId="0" fontId="26" fillId="4" borderId="62" xfId="5" applyFont="1" applyFill="1" applyBorder="1" applyAlignment="1" applyProtection="1">
      <alignment horizontal="center" vertical="center" shrinkToFit="1"/>
      <protection locked="0"/>
    </xf>
    <xf numFmtId="176" fontId="16" fillId="4" borderId="63" xfId="8" applyNumberFormat="1" applyFont="1" applyFill="1" applyBorder="1" applyAlignment="1">
      <alignment horizontal="right" vertical="center" shrinkToFit="1"/>
    </xf>
    <xf numFmtId="180" fontId="10" fillId="4" borderId="64" xfId="8" applyNumberFormat="1" applyFont="1" applyFill="1" applyBorder="1" applyAlignment="1">
      <alignment horizontal="right" vertical="center" shrinkToFit="1"/>
    </xf>
    <xf numFmtId="176" fontId="10" fillId="4" borderId="49" xfId="8" applyNumberFormat="1" applyFont="1" applyFill="1" applyBorder="1" applyAlignment="1">
      <alignment horizontal="right" vertical="center" shrinkToFit="1"/>
    </xf>
    <xf numFmtId="176" fontId="10" fillId="4" borderId="30" xfId="8" applyNumberFormat="1" applyFont="1" applyFill="1" applyBorder="1" applyAlignment="1">
      <alignment horizontal="right" vertical="center" shrinkToFit="1"/>
    </xf>
    <xf numFmtId="0" fontId="26" fillId="0" borderId="11" xfId="8" applyFont="1" applyBorder="1" applyAlignment="1" applyProtection="1">
      <alignment horizontal="center" vertical="center" shrinkToFit="1"/>
      <protection locked="0"/>
    </xf>
    <xf numFmtId="0" fontId="26" fillId="0" borderId="65" xfId="5" applyFont="1" applyBorder="1" applyAlignment="1" applyProtection="1">
      <alignment horizontal="center" vertical="center" shrinkToFit="1"/>
      <protection locked="0"/>
    </xf>
    <xf numFmtId="0" fontId="26" fillId="0" borderId="14" xfId="8" applyFont="1" applyBorder="1" applyAlignment="1" applyProtection="1">
      <alignment horizontal="center" vertical="center" shrinkToFit="1"/>
      <protection locked="0"/>
    </xf>
    <xf numFmtId="0" fontId="26" fillId="0" borderId="68" xfId="8" applyFont="1" applyBorder="1" applyAlignment="1">
      <alignment horizontal="center" vertical="center" shrinkToFit="1"/>
    </xf>
    <xf numFmtId="0" fontId="26" fillId="0" borderId="69" xfId="8" applyFont="1" applyBorder="1" applyAlignment="1">
      <alignment horizontal="center" vertical="center" wrapText="1" shrinkToFit="1"/>
    </xf>
    <xf numFmtId="0" fontId="26" fillId="0" borderId="39" xfId="8" applyFont="1" applyBorder="1" applyAlignment="1" applyProtection="1">
      <alignment horizontal="center" vertical="center" shrinkToFit="1"/>
      <protection locked="0"/>
    </xf>
    <xf numFmtId="0" fontId="26" fillId="0" borderId="56" xfId="8" applyFont="1" applyBorder="1" applyAlignment="1">
      <alignment horizontal="center" vertical="center" wrapText="1" shrinkToFit="1"/>
    </xf>
    <xf numFmtId="0" fontId="10" fillId="5" borderId="10" xfId="8" applyFont="1" applyFill="1" applyBorder="1" applyAlignment="1" applyProtection="1">
      <alignment horizontal="center" vertical="center" shrinkToFit="1"/>
      <protection locked="0"/>
    </xf>
    <xf numFmtId="0" fontId="26" fillId="4" borderId="77" xfId="8" applyFont="1" applyFill="1" applyBorder="1" applyAlignment="1">
      <alignment horizontal="center" vertical="center" shrinkToFit="1"/>
    </xf>
    <xf numFmtId="176" fontId="16" fillId="4" borderId="78" xfId="8" applyNumberFormat="1" applyFont="1" applyFill="1" applyBorder="1" applyAlignment="1">
      <alignment horizontal="right" vertical="center" shrinkToFit="1"/>
    </xf>
    <xf numFmtId="176" fontId="10" fillId="4" borderId="26" xfId="8" applyNumberFormat="1" applyFont="1" applyFill="1" applyBorder="1" applyAlignment="1">
      <alignment horizontal="right" vertical="center" shrinkToFit="1"/>
    </xf>
    <xf numFmtId="176" fontId="10" fillId="4" borderId="79" xfId="8" applyNumberFormat="1" applyFont="1" applyFill="1" applyBorder="1" applyAlignment="1">
      <alignment horizontal="right" vertical="center" shrinkToFit="1"/>
    </xf>
    <xf numFmtId="176" fontId="10" fillId="4" borderId="24" xfId="8" applyNumberFormat="1" applyFont="1" applyFill="1" applyBorder="1" applyAlignment="1">
      <alignment horizontal="right" vertical="center" shrinkToFit="1"/>
    </xf>
    <xf numFmtId="0" fontId="26" fillId="0" borderId="80" xfId="8" applyFont="1" applyBorder="1" applyAlignment="1">
      <alignment horizontal="center" vertical="center" shrinkToFit="1"/>
    </xf>
    <xf numFmtId="0" fontId="26" fillId="0" borderId="16" xfId="8" applyFont="1" applyBorder="1" applyAlignment="1">
      <alignment horizontal="center" vertical="center" shrinkToFit="1"/>
    </xf>
    <xf numFmtId="0" fontId="26" fillId="0" borderId="82" xfId="8" applyFont="1" applyBorder="1" applyAlignment="1">
      <alignment horizontal="center" vertical="center" wrapText="1" shrinkToFit="1"/>
    </xf>
    <xf numFmtId="0" fontId="26" fillId="0" borderId="83" xfId="8" applyFont="1" applyBorder="1" applyAlignment="1">
      <alignment horizontal="center" vertical="center" wrapText="1" shrinkToFit="1"/>
    </xf>
    <xf numFmtId="0" fontId="26" fillId="4" borderId="27" xfId="8" applyFont="1" applyFill="1" applyBorder="1" applyAlignment="1">
      <alignment horizontal="center" vertical="center" shrinkToFit="1"/>
    </xf>
    <xf numFmtId="0" fontId="34" fillId="0" borderId="0" xfId="8" applyFont="1" applyAlignment="1" applyProtection="1">
      <alignment horizontal="right" vertical="center"/>
      <protection locked="0"/>
    </xf>
    <xf numFmtId="0" fontId="34" fillId="0" borderId="0" xfId="8" applyFont="1" applyAlignment="1">
      <alignment vertical="center"/>
    </xf>
    <xf numFmtId="0" fontId="34" fillId="0" borderId="0" xfId="8" applyFont="1"/>
    <xf numFmtId="0" fontId="29" fillId="0" borderId="0" xfId="8" applyFont="1"/>
    <xf numFmtId="3" fontId="26" fillId="0" borderId="26" xfId="8" applyNumberFormat="1" applyFont="1" applyBorder="1" applyAlignment="1">
      <alignment vertical="center" shrinkToFit="1"/>
    </xf>
    <xf numFmtId="3" fontId="26" fillId="0" borderId="30" xfId="8" applyNumberFormat="1" applyFont="1" applyBorder="1" applyAlignment="1">
      <alignment vertical="center"/>
    </xf>
    <xf numFmtId="3" fontId="26" fillId="0" borderId="30" xfId="8" applyNumberFormat="1" applyFont="1" applyBorder="1" applyAlignment="1">
      <alignment vertical="center" shrinkToFit="1"/>
    </xf>
    <xf numFmtId="0" fontId="0" fillId="0" borderId="0" xfId="0" applyAlignment="1">
      <alignment vertical="center"/>
    </xf>
    <xf numFmtId="3" fontId="26" fillId="0" borderId="48" xfId="8" applyNumberFormat="1" applyFont="1" applyBorder="1" applyAlignment="1">
      <alignment vertical="center" shrinkToFit="1"/>
    </xf>
    <xf numFmtId="3" fontId="26" fillId="0" borderId="50" xfId="8" applyNumberFormat="1" applyFont="1" applyBorder="1" applyAlignment="1">
      <alignment vertical="center"/>
    </xf>
    <xf numFmtId="3" fontId="29" fillId="0" borderId="0" xfId="8" applyNumberFormat="1" applyFont="1" applyAlignment="1">
      <alignment vertical="center"/>
    </xf>
    <xf numFmtId="3" fontId="26" fillId="0" borderId="88" xfId="8" applyNumberFormat="1" applyFont="1" applyBorder="1" applyAlignment="1">
      <alignment vertical="center" shrinkToFit="1"/>
    </xf>
    <xf numFmtId="3" fontId="26" fillId="0" borderId="89" xfId="8" applyNumberFormat="1" applyFont="1" applyBorder="1" applyAlignment="1">
      <alignment horizontal="right" vertical="center" shrinkToFit="1"/>
    </xf>
    <xf numFmtId="185" fontId="26" fillId="0" borderId="88" xfId="8" applyNumberFormat="1" applyFont="1" applyBorder="1" applyAlignment="1">
      <alignment vertical="center" shrinkToFit="1"/>
    </xf>
    <xf numFmtId="185" fontId="26" fillId="0" borderId="89" xfId="8" applyNumberFormat="1" applyFont="1" applyBorder="1" applyAlignment="1">
      <alignment vertical="center" shrinkToFit="1"/>
    </xf>
    <xf numFmtId="177" fontId="26" fillId="0" borderId="91" xfId="8" applyNumberFormat="1" applyFont="1" applyBorder="1" applyAlignment="1">
      <alignment vertical="center"/>
    </xf>
    <xf numFmtId="177" fontId="26" fillId="0" borderId="67" xfId="8" applyNumberFormat="1" applyFont="1" applyBorder="1" applyAlignment="1">
      <alignment vertical="center"/>
    </xf>
    <xf numFmtId="177" fontId="26" fillId="0" borderId="67" xfId="8" applyNumberFormat="1" applyFont="1" applyBorder="1" applyAlignment="1">
      <alignment horizontal="right" vertical="center"/>
    </xf>
    <xf numFmtId="0" fontId="26" fillId="0" borderId="0" xfId="8" applyFont="1" applyAlignment="1">
      <alignment vertical="center"/>
    </xf>
    <xf numFmtId="177" fontId="26" fillId="0" borderId="93" xfId="8" applyNumberFormat="1" applyFont="1" applyBorder="1" applyAlignment="1">
      <alignment vertical="center"/>
    </xf>
    <xf numFmtId="177" fontId="26" fillId="0" borderId="94" xfId="8" applyNumberFormat="1" applyFont="1" applyBorder="1" applyAlignment="1">
      <alignment vertical="center"/>
    </xf>
    <xf numFmtId="177" fontId="26" fillId="0" borderId="93" xfId="8" applyNumberFormat="1" applyFont="1" applyBorder="1" applyAlignment="1">
      <alignment vertical="center" shrinkToFit="1"/>
    </xf>
    <xf numFmtId="177" fontId="26" fillId="0" borderId="94" xfId="8" applyNumberFormat="1" applyFont="1" applyBorder="1" applyAlignment="1">
      <alignment vertical="center" shrinkToFit="1"/>
    </xf>
    <xf numFmtId="0" fontId="33" fillId="0" borderId="0" xfId="0" applyFont="1" applyAlignment="1">
      <alignment vertical="center"/>
    </xf>
    <xf numFmtId="0" fontId="33" fillId="0" borderId="0" xfId="0" applyFont="1" applyAlignment="1" applyProtection="1">
      <alignment vertical="center"/>
      <protection locked="0"/>
    </xf>
    <xf numFmtId="3" fontId="33" fillId="0" borderId="0" xfId="0" applyNumberFormat="1" applyFont="1" applyAlignment="1" applyProtection="1">
      <alignment vertical="center"/>
      <protection locked="0"/>
    </xf>
    <xf numFmtId="0" fontId="29" fillId="0" borderId="52" xfId="0" applyFont="1" applyBorder="1" applyAlignment="1" applyProtection="1">
      <alignment vertical="center" shrinkToFit="1"/>
      <protection locked="0"/>
    </xf>
    <xf numFmtId="179" fontId="29" fillId="4" borderId="53" xfId="0" applyNumberFormat="1" applyFont="1" applyFill="1" applyBorder="1" applyAlignment="1" applyProtection="1">
      <alignment horizontal="center" vertical="center" shrinkToFit="1"/>
      <protection locked="0"/>
    </xf>
    <xf numFmtId="179" fontId="29" fillId="4" borderId="11" xfId="0" applyNumberFormat="1" applyFont="1" applyFill="1" applyBorder="1" applyAlignment="1" applyProtection="1">
      <alignment horizontal="center" vertical="center" shrinkToFit="1"/>
      <protection locked="0"/>
    </xf>
    <xf numFmtId="0" fontId="29" fillId="0" borderId="44" xfId="0" applyFont="1" applyBorder="1" applyAlignment="1">
      <alignment horizontal="center" vertical="center" shrinkToFit="1"/>
    </xf>
    <xf numFmtId="0" fontId="29" fillId="4" borderId="93" xfId="0" applyFont="1" applyFill="1" applyBorder="1" applyAlignment="1">
      <alignment horizontal="center" vertical="center" shrinkToFit="1"/>
    </xf>
    <xf numFmtId="0" fontId="29" fillId="4" borderId="74" xfId="0" applyFont="1" applyFill="1" applyBorder="1" applyAlignment="1">
      <alignment horizontal="center" vertical="center" shrinkToFit="1"/>
    </xf>
    <xf numFmtId="0" fontId="29" fillId="4" borderId="94" xfId="0" applyFont="1" applyFill="1" applyBorder="1" applyAlignment="1">
      <alignment horizontal="center" vertical="center" shrinkToFit="1"/>
    </xf>
    <xf numFmtId="0" fontId="1" fillId="5" borderId="95" xfId="0" applyFont="1" applyFill="1" applyBorder="1" applyAlignment="1" applyProtection="1">
      <alignment horizontal="center" vertical="center" shrinkToFit="1"/>
      <protection locked="0"/>
    </xf>
    <xf numFmtId="0" fontId="28" fillId="4" borderId="62" xfId="5" applyFont="1" applyFill="1" applyBorder="1" applyAlignment="1" applyProtection="1">
      <alignment horizontal="center" vertical="center" shrinkToFit="1"/>
      <protection locked="0"/>
    </xf>
    <xf numFmtId="176" fontId="16" fillId="4" borderId="63" xfId="0" applyNumberFormat="1" applyFont="1" applyFill="1" applyBorder="1" applyAlignment="1">
      <alignment horizontal="right" vertical="center" shrinkToFit="1"/>
    </xf>
    <xf numFmtId="180" fontId="1" fillId="4" borderId="96" xfId="0" applyNumberFormat="1" applyFont="1" applyFill="1" applyBorder="1" applyAlignment="1">
      <alignment horizontal="right" vertical="center" shrinkToFit="1"/>
    </xf>
    <xf numFmtId="180" fontId="1" fillId="4" borderId="50" xfId="0" applyNumberFormat="1" applyFont="1" applyFill="1" applyBorder="1" applyAlignment="1">
      <alignment horizontal="right" vertical="center" shrinkToFit="1"/>
    </xf>
    <xf numFmtId="0" fontId="28" fillId="0" borderId="65" xfId="5" applyFont="1" applyBorder="1" applyAlignment="1" applyProtection="1">
      <alignment horizontal="center" vertical="center" shrinkToFit="1"/>
      <protection locked="0"/>
    </xf>
    <xf numFmtId="0" fontId="0" fillId="5" borderId="10" xfId="0" applyFill="1" applyBorder="1" applyAlignment="1" applyProtection="1">
      <alignment horizontal="center" vertical="center" shrinkToFit="1"/>
      <protection locked="0"/>
    </xf>
    <xf numFmtId="0" fontId="1" fillId="4" borderId="77" xfId="0" applyFont="1" applyFill="1" applyBorder="1" applyAlignment="1">
      <alignment horizontal="center" vertical="center" shrinkToFit="1"/>
    </xf>
    <xf numFmtId="176" fontId="16" fillId="4" borderId="78" xfId="0" applyNumberFormat="1" applyFont="1" applyFill="1" applyBorder="1" applyAlignment="1">
      <alignment horizontal="right" vertical="center" shrinkToFit="1"/>
    </xf>
    <xf numFmtId="176" fontId="1" fillId="4" borderId="101" xfId="0" applyNumberFormat="1" applyFont="1" applyFill="1" applyBorder="1" applyAlignment="1">
      <alignment horizontal="right" vertical="center" shrinkToFit="1"/>
    </xf>
    <xf numFmtId="176" fontId="1" fillId="4" borderId="30" xfId="0" applyNumberFormat="1" applyFont="1" applyFill="1" applyBorder="1" applyAlignment="1">
      <alignment horizontal="right" vertical="center" shrinkToFit="1"/>
    </xf>
    <xf numFmtId="0" fontId="0" fillId="0" borderId="11" xfId="0" applyBorder="1" applyAlignment="1" applyProtection="1">
      <alignment horizontal="center" vertical="center" wrapText="1" shrinkToFit="1"/>
      <protection locked="0"/>
    </xf>
    <xf numFmtId="177" fontId="0" fillId="0" borderId="99" xfId="0" applyNumberFormat="1" applyBorder="1" applyAlignment="1">
      <alignment horizontal="right" vertical="center" shrinkToFit="1"/>
    </xf>
    <xf numFmtId="0" fontId="26" fillId="0" borderId="0" xfId="0" applyFont="1" applyAlignment="1" applyProtection="1">
      <alignment horizontal="right" vertical="center"/>
      <protection locked="0"/>
    </xf>
    <xf numFmtId="0" fontId="26" fillId="0" borderId="0" xfId="0" applyFont="1" applyAlignment="1">
      <alignment vertical="center"/>
    </xf>
    <xf numFmtId="0" fontId="26" fillId="0" borderId="0" xfId="0" applyFont="1"/>
    <xf numFmtId="0" fontId="26" fillId="0" borderId="0" xfId="0" applyFont="1" applyAlignment="1" applyProtection="1">
      <alignment vertical="center"/>
      <protection locked="0"/>
    </xf>
    <xf numFmtId="0" fontId="26" fillId="0" borderId="0" xfId="0" applyFont="1" applyAlignment="1">
      <alignment horizontal="left" vertical="center"/>
    </xf>
    <xf numFmtId="0" fontId="36" fillId="0" borderId="0" xfId="0" applyFont="1" applyAlignment="1">
      <alignment horizontal="left" vertical="center"/>
    </xf>
    <xf numFmtId="182" fontId="37" fillId="0" borderId="0" xfId="0" applyNumberFormat="1" applyFont="1" applyAlignment="1">
      <alignment vertical="center"/>
    </xf>
    <xf numFmtId="0" fontId="8" fillId="0" borderId="14" xfId="0" applyFont="1" applyBorder="1" applyAlignment="1" applyProtection="1">
      <alignment horizontal="center" vertical="top" wrapText="1"/>
      <protection locked="0"/>
    </xf>
    <xf numFmtId="180" fontId="0" fillId="0" borderId="0" xfId="0" applyNumberFormat="1" applyAlignment="1">
      <alignment vertical="center"/>
    </xf>
    <xf numFmtId="185" fontId="1" fillId="0" borderId="1" xfId="0" applyNumberFormat="1" applyFont="1" applyBorder="1" applyAlignment="1" applyProtection="1">
      <alignment horizontal="right" vertical="center" shrinkToFit="1"/>
      <protection locked="0"/>
    </xf>
    <xf numFmtId="0" fontId="0" fillId="0" borderId="13" xfId="0" applyBorder="1" applyAlignment="1">
      <alignment vertical="center"/>
    </xf>
    <xf numFmtId="177" fontId="1" fillId="0" borderId="102" xfId="0" applyNumberFormat="1" applyFont="1" applyBorder="1" applyAlignment="1">
      <alignment horizontal="right" vertical="center" shrinkToFit="1"/>
    </xf>
    <xf numFmtId="177" fontId="1" fillId="0" borderId="126" xfId="0" applyNumberFormat="1" applyFont="1" applyBorder="1" applyAlignment="1">
      <alignment horizontal="right" vertical="center" shrinkToFit="1"/>
    </xf>
    <xf numFmtId="181" fontId="8" fillId="0" borderId="6" xfId="10" applyNumberFormat="1" applyFont="1" applyBorder="1" applyAlignment="1">
      <alignment horizontal="center" vertical="center" shrinkToFit="1"/>
    </xf>
    <xf numFmtId="181" fontId="8" fillId="0" borderId="123" xfId="10" applyNumberFormat="1" applyFont="1" applyBorder="1" applyAlignment="1">
      <alignment horizontal="center" vertical="center" shrinkToFit="1"/>
    </xf>
    <xf numFmtId="0" fontId="3" fillId="0" borderId="8" xfId="2" applyBorder="1" applyAlignment="1">
      <alignment horizontal="center" vertical="center"/>
    </xf>
    <xf numFmtId="0" fontId="3" fillId="0" borderId="4" xfId="2" applyBorder="1" applyAlignment="1">
      <alignment horizontal="center" vertical="center"/>
    </xf>
    <xf numFmtId="0" fontId="3" fillId="0" borderId="4" xfId="2" applyBorder="1" applyAlignment="1">
      <alignment vertical="center" shrinkToFit="1"/>
    </xf>
    <xf numFmtId="0" fontId="6" fillId="0" borderId="4"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3" fillId="0" borderId="0" xfId="2" applyBorder="1"/>
    <xf numFmtId="0" fontId="13" fillId="0" borderId="10" xfId="5" applyFont="1" applyBorder="1" applyAlignment="1">
      <alignment horizontal="center" vertical="center" shrinkToFit="1"/>
    </xf>
    <xf numFmtId="0" fontId="13" fillId="0" borderId="12" xfId="5" applyFont="1" applyBorder="1" applyAlignment="1">
      <alignment horizontal="center" vertical="center" shrinkToFit="1"/>
    </xf>
    <xf numFmtId="0" fontId="13" fillId="0" borderId="13" xfId="5" applyFont="1" applyBorder="1" applyAlignment="1">
      <alignment horizontal="center" vertical="center" shrinkToFit="1"/>
    </xf>
    <xf numFmtId="0" fontId="13" fillId="0" borderId="0" xfId="5" applyFont="1" applyAlignment="1">
      <alignment horizontal="center" vertical="center" shrinkToFit="1"/>
    </xf>
    <xf numFmtId="0" fontId="13" fillId="0" borderId="11" xfId="5" applyFont="1" applyBorder="1" applyAlignment="1">
      <alignment horizontal="center" vertical="center" shrinkToFit="1"/>
    </xf>
    <xf numFmtId="0" fontId="33" fillId="4" borderId="2" xfId="5" applyFont="1" applyFill="1" applyBorder="1" applyAlignment="1">
      <alignment horizontal="center" vertical="center" shrinkToFit="1"/>
    </xf>
    <xf numFmtId="0" fontId="33" fillId="4" borderId="19" xfId="5" applyFont="1" applyFill="1" applyBorder="1" applyAlignment="1">
      <alignment horizontal="center" vertical="center" shrinkToFit="1"/>
    </xf>
    <xf numFmtId="0" fontId="33" fillId="4" borderId="15" xfId="5" applyFont="1" applyFill="1" applyBorder="1" applyAlignment="1">
      <alignment horizontal="center" vertical="center" wrapText="1" shrinkToFit="1"/>
    </xf>
    <xf numFmtId="0" fontId="33" fillId="4" borderId="20" xfId="5" applyFont="1" applyFill="1" applyBorder="1" applyAlignment="1">
      <alignment horizontal="center" vertical="center" shrinkToFit="1"/>
    </xf>
    <xf numFmtId="0" fontId="8" fillId="0" borderId="16" xfId="5" applyFont="1" applyBorder="1" applyAlignment="1">
      <alignment horizontal="center" vertical="center" shrinkToFit="1"/>
    </xf>
    <xf numFmtId="0" fontId="8" fillId="0" borderId="21" xfId="5" applyFont="1" applyBorder="1" applyAlignment="1">
      <alignment horizontal="center" vertical="center" shrinkToFit="1"/>
    </xf>
    <xf numFmtId="0" fontId="8" fillId="0" borderId="17" xfId="5" applyFont="1" applyBorder="1" applyAlignment="1">
      <alignment horizontal="center" vertical="center" shrinkToFit="1"/>
    </xf>
    <xf numFmtId="0" fontId="8" fillId="0" borderId="22" xfId="5" applyFont="1" applyBorder="1" applyAlignment="1">
      <alignment horizontal="center" vertical="center" shrinkToFit="1"/>
    </xf>
    <xf numFmtId="0" fontId="26" fillId="0" borderId="0" xfId="8" applyFont="1" applyAlignment="1">
      <alignment horizontal="left" vertical="center" wrapText="1"/>
    </xf>
    <xf numFmtId="0" fontId="10" fillId="0" borderId="103" xfId="9" applyFont="1" applyBorder="1" applyAlignment="1">
      <alignment horizontal="center" vertical="center" shrinkToFit="1"/>
    </xf>
    <xf numFmtId="0" fontId="10" fillId="0" borderId="104" xfId="9" applyFont="1" applyBorder="1" applyAlignment="1">
      <alignment horizontal="center" vertical="center" shrinkToFit="1"/>
    </xf>
    <xf numFmtId="0" fontId="13" fillId="0" borderId="0" xfId="9" applyFont="1" applyAlignment="1">
      <alignment horizontal="center" vertical="center"/>
    </xf>
    <xf numFmtId="0" fontId="10" fillId="0" borderId="102" xfId="9" applyFont="1" applyBorder="1" applyAlignment="1">
      <alignment horizontal="center" vertical="center" shrinkToFit="1"/>
    </xf>
    <xf numFmtId="181" fontId="10" fillId="0" borderId="103" xfId="9" applyNumberFormat="1" applyFont="1" applyBorder="1" applyAlignment="1">
      <alignment horizontal="center" vertical="center" shrinkToFit="1"/>
    </xf>
    <xf numFmtId="181" fontId="10" fillId="0" borderId="104" xfId="9" applyNumberFormat="1" applyFont="1" applyBorder="1" applyAlignment="1">
      <alignment horizontal="center" vertical="center" shrinkToFit="1"/>
    </xf>
    <xf numFmtId="0" fontId="0" fillId="0" borderId="1" xfId="0" applyBorder="1"/>
    <xf numFmtId="0" fontId="0" fillId="0" borderId="107" xfId="0" applyBorder="1"/>
    <xf numFmtId="0" fontId="0" fillId="0" borderId="119" xfId="0" applyBorder="1"/>
    <xf numFmtId="0" fontId="0" fillId="0" borderId="9" xfId="0" applyBorder="1"/>
    <xf numFmtId="0" fontId="0" fillId="0" borderId="118" xfId="0" applyBorder="1"/>
    <xf numFmtId="177" fontId="0" fillId="0" borderId="118" xfId="13" applyNumberFormat="1" applyFont="1" applyBorder="1" applyAlignment="1"/>
    <xf numFmtId="177" fontId="0" fillId="0" borderId="116" xfId="13" applyNumberFormat="1" applyFont="1" applyBorder="1" applyAlignment="1"/>
    <xf numFmtId="0" fontId="0" fillId="0" borderId="8" xfId="0" applyBorder="1"/>
    <xf numFmtId="0" fontId="0" fillId="6" borderId="115" xfId="0" applyFill="1" applyBorder="1"/>
    <xf numFmtId="0" fontId="0" fillId="6" borderId="118" xfId="0" applyFill="1" applyBorder="1"/>
    <xf numFmtId="0" fontId="0" fillId="6" borderId="116" xfId="0" applyFill="1" applyBorder="1"/>
    <xf numFmtId="0" fontId="0" fillId="6" borderId="4" xfId="0" applyFill="1" applyBorder="1"/>
    <xf numFmtId="0" fontId="0" fillId="2" borderId="115" xfId="0" applyFill="1" applyBorder="1"/>
    <xf numFmtId="0" fontId="0" fillId="2" borderId="118" xfId="0" applyFill="1" applyBorder="1"/>
    <xf numFmtId="0" fontId="0" fillId="2" borderId="116" xfId="0" applyFill="1" applyBorder="1"/>
    <xf numFmtId="0" fontId="0" fillId="2" borderId="4" xfId="0" applyFill="1" applyBorder="1"/>
    <xf numFmtId="0" fontId="0" fillId="0" borderId="108" xfId="0" applyBorder="1"/>
    <xf numFmtId="0" fontId="0" fillId="0" borderId="127" xfId="0" applyBorder="1"/>
    <xf numFmtId="0" fontId="0" fillId="0" borderId="73" xfId="0" applyBorder="1"/>
    <xf numFmtId="0" fontId="0" fillId="0" borderId="66" xfId="0" applyBorder="1"/>
    <xf numFmtId="0" fontId="0" fillId="0" borderId="111" xfId="0" applyBorder="1"/>
    <xf numFmtId="0" fontId="0" fillId="0" borderId="64" xfId="0" applyBorder="1"/>
    <xf numFmtId="0" fontId="0" fillId="0" borderId="128" xfId="0" applyBorder="1"/>
    <xf numFmtId="0" fontId="0" fillId="0" borderId="88" xfId="0" applyBorder="1"/>
    <xf numFmtId="0" fontId="0" fillId="0" borderId="129" xfId="0" applyBorder="1"/>
    <xf numFmtId="0" fontId="0" fillId="0" borderId="130" xfId="0" applyBorder="1"/>
    <xf numFmtId="0" fontId="0" fillId="0" borderId="131" xfId="0" applyBorder="1"/>
    <xf numFmtId="0" fontId="0" fillId="0" borderId="109" xfId="0" applyBorder="1"/>
    <xf numFmtId="0" fontId="41" fillId="0" borderId="66" xfId="0" applyFont="1" applyBorder="1"/>
    <xf numFmtId="0" fontId="42" fillId="0" borderId="115" xfId="0" applyFont="1" applyBorder="1" applyAlignment="1">
      <alignment horizontal="center" vertical="center" wrapText="1"/>
    </xf>
    <xf numFmtId="0" fontId="43" fillId="0" borderId="118" xfId="0" applyFont="1" applyBorder="1" applyAlignment="1">
      <alignment horizontal="center" wrapText="1"/>
    </xf>
    <xf numFmtId="0" fontId="42" fillId="0" borderId="118" xfId="0" applyFont="1" applyBorder="1" applyAlignment="1">
      <alignment horizontal="center"/>
    </xf>
    <xf numFmtId="0" fontId="42" fillId="0" borderId="116" xfId="0" applyFont="1" applyBorder="1" applyAlignment="1">
      <alignment horizontal="center"/>
    </xf>
    <xf numFmtId="0" fontId="44" fillId="0" borderId="118" xfId="0" applyFont="1" applyBorder="1" applyAlignment="1">
      <alignment horizontal="center"/>
    </xf>
    <xf numFmtId="0" fontId="0" fillId="0" borderId="102" xfId="0" applyBorder="1"/>
    <xf numFmtId="0" fontId="45" fillId="0" borderId="102" xfId="0" applyFont="1" applyBorder="1"/>
    <xf numFmtId="177" fontId="1" fillId="0" borderId="0" xfId="0" applyNumberFormat="1" applyFont="1" applyAlignment="1">
      <alignment horizontal="right" vertical="center" shrinkToFit="1"/>
    </xf>
    <xf numFmtId="177" fontId="16" fillId="0" borderId="0" xfId="0" applyNumberFormat="1" applyFont="1" applyAlignment="1">
      <alignment horizontal="right" vertical="center" shrinkToFit="1"/>
    </xf>
    <xf numFmtId="0" fontId="1" fillId="0" borderId="0" xfId="0" applyFont="1" applyAlignment="1">
      <alignment horizontal="center" vertical="center" wrapText="1" shrinkToFit="1"/>
    </xf>
    <xf numFmtId="0" fontId="1" fillId="0" borderId="0" xfId="0" applyFont="1" applyAlignment="1" applyProtection="1">
      <alignment horizontal="center" vertical="center" shrinkToFit="1"/>
      <protection locked="0"/>
    </xf>
    <xf numFmtId="177" fontId="10" fillId="0" borderId="76" xfId="14" applyNumberFormat="1" applyFont="1" applyBorder="1" applyAlignment="1">
      <alignment horizontal="right" vertical="center" shrinkToFit="1"/>
    </xf>
    <xf numFmtId="177" fontId="10" fillId="0" borderId="75" xfId="14" applyNumberFormat="1" applyFont="1" applyBorder="1" applyAlignment="1">
      <alignment horizontal="right" vertical="center" shrinkToFit="1"/>
    </xf>
    <xf numFmtId="177" fontId="10" fillId="0" borderId="74" xfId="14" applyNumberFormat="1" applyFont="1" applyBorder="1" applyAlignment="1">
      <alignment horizontal="right" vertical="center" shrinkToFit="1"/>
    </xf>
    <xf numFmtId="177" fontId="16" fillId="0" borderId="84" xfId="14" applyNumberFormat="1" applyFont="1" applyBorder="1" applyAlignment="1">
      <alignment horizontal="right" vertical="center" shrinkToFit="1"/>
    </xf>
    <xf numFmtId="0" fontId="26" fillId="0" borderId="83" xfId="14" applyFont="1" applyBorder="1" applyAlignment="1">
      <alignment horizontal="center" vertical="center" wrapText="1" shrinkToFit="1"/>
    </xf>
    <xf numFmtId="0" fontId="26" fillId="0" borderId="39" xfId="14" applyFont="1" applyBorder="1" applyAlignment="1" applyProtection="1">
      <alignment horizontal="center" vertical="center" shrinkToFit="1"/>
      <protection locked="0"/>
    </xf>
    <xf numFmtId="177" fontId="10" fillId="0" borderId="72" xfId="14" applyNumberFormat="1" applyFont="1" applyBorder="1" applyAlignment="1">
      <alignment horizontal="right" vertical="center" shrinkToFit="1"/>
    </xf>
    <xf numFmtId="177" fontId="10" fillId="0" borderId="71" xfId="14" applyNumberFormat="1" applyFont="1" applyBorder="1" applyAlignment="1">
      <alignment horizontal="right" vertical="center" shrinkToFit="1"/>
    </xf>
    <xf numFmtId="177" fontId="10" fillId="0" borderId="70" xfId="14" applyNumberFormat="1" applyFont="1" applyBorder="1" applyAlignment="1">
      <alignment horizontal="right" vertical="center" shrinkToFit="1"/>
    </xf>
    <xf numFmtId="177" fontId="16" fillId="0" borderId="6" xfId="14" applyNumberFormat="1" applyFont="1" applyBorder="1" applyAlignment="1">
      <alignment horizontal="right" vertical="center" shrinkToFit="1"/>
    </xf>
    <xf numFmtId="0" fontId="26" fillId="0" borderId="82" xfId="14" applyFont="1" applyBorder="1" applyAlignment="1">
      <alignment horizontal="center" vertical="center" wrapText="1" shrinkToFit="1"/>
    </xf>
    <xf numFmtId="0" fontId="26" fillId="0" borderId="14" xfId="14" applyFont="1" applyBorder="1" applyAlignment="1" applyProtection="1">
      <alignment horizontal="center" vertical="center" shrinkToFit="1"/>
      <protection locked="0"/>
    </xf>
    <xf numFmtId="185" fontId="10" fillId="0" borderId="38" xfId="14" applyNumberFormat="1" applyFont="1" applyBorder="1" applyAlignment="1" applyProtection="1">
      <alignment horizontal="right" vertical="center" shrinkToFit="1"/>
      <protection locked="0"/>
    </xf>
    <xf numFmtId="185" fontId="10" fillId="0" borderId="3" xfId="14" applyNumberFormat="1" applyFont="1" applyBorder="1" applyAlignment="1" applyProtection="1">
      <alignment horizontal="right" vertical="center" shrinkToFit="1"/>
      <protection locked="0"/>
    </xf>
    <xf numFmtId="180" fontId="10" fillId="0" borderId="3" xfId="14" applyNumberFormat="1" applyFont="1" applyBorder="1" applyAlignment="1" applyProtection="1">
      <alignment horizontal="right" vertical="center" shrinkToFit="1"/>
      <protection locked="0"/>
    </xf>
    <xf numFmtId="185" fontId="10" fillId="0" borderId="2" xfId="14" applyNumberFormat="1" applyFont="1" applyBorder="1" applyAlignment="1" applyProtection="1">
      <alignment horizontal="right" vertical="center" shrinkToFit="1"/>
      <protection locked="0"/>
    </xf>
    <xf numFmtId="185" fontId="16" fillId="0" borderId="5" xfId="14" applyNumberFormat="1" applyFont="1" applyBorder="1" applyAlignment="1" applyProtection="1">
      <alignment horizontal="right" vertical="center" shrinkToFit="1"/>
      <protection locked="0"/>
    </xf>
    <xf numFmtId="0" fontId="26" fillId="0" borderId="16" xfId="14" applyFont="1" applyBorder="1" applyAlignment="1">
      <alignment horizontal="center" vertical="center" shrinkToFit="1"/>
    </xf>
    <xf numFmtId="176" fontId="10" fillId="0" borderId="31" xfId="14" applyNumberFormat="1" applyFont="1" applyBorder="1" applyAlignment="1">
      <alignment horizontal="right" vertical="center" shrinkToFit="1"/>
    </xf>
    <xf numFmtId="176" fontId="10" fillId="0" borderId="81" xfId="14" applyNumberFormat="1" applyFont="1" applyBorder="1" applyAlignment="1">
      <alignment horizontal="right" vertical="center" shrinkToFit="1"/>
    </xf>
    <xf numFmtId="176" fontId="16" fillId="0" borderId="22" xfId="14" applyNumberFormat="1" applyFont="1" applyBorder="1" applyAlignment="1">
      <alignment horizontal="right" vertical="center" shrinkToFit="1"/>
    </xf>
    <xf numFmtId="0" fontId="26" fillId="0" borderId="80" xfId="14" applyFont="1" applyBorder="1" applyAlignment="1">
      <alignment horizontal="center" vertical="center" shrinkToFit="1"/>
    </xf>
    <xf numFmtId="176" fontId="10" fillId="4" borderId="24" xfId="14" applyNumberFormat="1" applyFont="1" applyFill="1" applyBorder="1" applyAlignment="1">
      <alignment horizontal="right" vertical="center" shrinkToFit="1"/>
    </xf>
    <xf numFmtId="176" fontId="10" fillId="4" borderId="79" xfId="14" applyNumberFormat="1" applyFont="1" applyFill="1" applyBorder="1" applyAlignment="1">
      <alignment horizontal="right" vertical="center" shrinkToFit="1"/>
    </xf>
    <xf numFmtId="176" fontId="10" fillId="4" borderId="26" xfId="14" applyNumberFormat="1" applyFont="1" applyFill="1" applyBorder="1" applyAlignment="1">
      <alignment horizontal="right" vertical="center" shrinkToFit="1"/>
    </xf>
    <xf numFmtId="176" fontId="16" fillId="4" borderId="78" xfId="14" applyNumberFormat="1" applyFont="1" applyFill="1" applyBorder="1" applyAlignment="1">
      <alignment horizontal="right" vertical="center" shrinkToFit="1"/>
    </xf>
    <xf numFmtId="0" fontId="26" fillId="4" borderId="77" xfId="14" applyFont="1" applyFill="1" applyBorder="1" applyAlignment="1">
      <alignment horizontal="center" vertical="center" shrinkToFit="1"/>
    </xf>
    <xf numFmtId="0" fontId="10" fillId="5" borderId="10" xfId="14" applyFont="1" applyFill="1" applyBorder="1" applyAlignment="1" applyProtection="1">
      <alignment horizontal="center" vertical="center" shrinkToFit="1"/>
      <protection locked="0"/>
    </xf>
    <xf numFmtId="0" fontId="28" fillId="4" borderId="61" xfId="14" applyFont="1" applyFill="1" applyBorder="1" applyAlignment="1">
      <alignment horizontal="distributed" vertical="center" justifyLastLine="1"/>
    </xf>
    <xf numFmtId="0" fontId="28" fillId="4" borderId="57" xfId="14" applyFont="1" applyFill="1" applyBorder="1" applyAlignment="1">
      <alignment horizontal="distributed" vertical="center" justifyLastLine="1"/>
    </xf>
    <xf numFmtId="0" fontId="28" fillId="4" borderId="58" xfId="14" applyFont="1" applyFill="1" applyBorder="1" applyAlignment="1">
      <alignment horizontal="distributed" vertical="center" justifyLastLine="1"/>
    </xf>
    <xf numFmtId="0" fontId="28" fillId="4" borderId="60" xfId="14" applyFont="1" applyFill="1" applyBorder="1" applyAlignment="1">
      <alignment horizontal="center" vertical="center" justifyLastLine="1"/>
    </xf>
    <xf numFmtId="0" fontId="28" fillId="4" borderId="58" xfId="14" applyFont="1" applyFill="1" applyBorder="1" applyAlignment="1">
      <alignment horizontal="center" vertical="center" shrinkToFit="1"/>
    </xf>
    <xf numFmtId="0" fontId="28" fillId="4" borderId="59" xfId="14" applyFont="1" applyFill="1" applyBorder="1" applyAlignment="1">
      <alignment horizontal="distributed" vertical="center" justifyLastLine="1"/>
    </xf>
    <xf numFmtId="0" fontId="29" fillId="0" borderId="44" xfId="14" applyFont="1" applyBorder="1" applyAlignment="1">
      <alignment horizontal="center" vertical="center" shrinkToFit="1"/>
    </xf>
    <xf numFmtId="0" fontId="29" fillId="0" borderId="56" xfId="14" applyFont="1" applyBorder="1" applyAlignment="1" applyProtection="1">
      <alignment horizontal="distributed" vertical="center" shrinkToFit="1"/>
      <protection locked="0"/>
    </xf>
    <xf numFmtId="0" fontId="29" fillId="0" borderId="40" xfId="14" applyFont="1" applyBorder="1" applyAlignment="1">
      <alignment horizontal="center" vertical="center"/>
    </xf>
    <xf numFmtId="179" fontId="28" fillId="4" borderId="24" xfId="14" applyNumberFormat="1" applyFont="1" applyFill="1" applyBorder="1" applyAlignment="1" applyProtection="1">
      <alignment horizontal="center" vertical="center" shrinkToFit="1"/>
      <protection locked="0"/>
    </xf>
    <xf numFmtId="179" fontId="28" fillId="4" borderId="55" xfId="14" applyNumberFormat="1" applyFont="1" applyFill="1" applyBorder="1" applyAlignment="1" applyProtection="1">
      <alignment horizontal="center" vertical="center" shrinkToFit="1"/>
      <protection locked="0"/>
    </xf>
    <xf numFmtId="179" fontId="28" fillId="4" borderId="54" xfId="14" applyNumberFormat="1" applyFont="1" applyFill="1" applyBorder="1" applyAlignment="1" applyProtection="1">
      <alignment horizontal="center" vertical="center" shrinkToFit="1"/>
      <protection locked="0"/>
    </xf>
    <xf numFmtId="179" fontId="28" fillId="4" borderId="28" xfId="14" applyNumberFormat="1" applyFont="1" applyFill="1" applyBorder="1" applyAlignment="1" applyProtection="1">
      <alignment horizontal="center" vertical="center" shrinkToFit="1"/>
      <protection locked="0"/>
    </xf>
    <xf numFmtId="179" fontId="28" fillId="4" borderId="12" xfId="14" applyNumberFormat="1" applyFont="1" applyFill="1" applyBorder="1" applyAlignment="1" applyProtection="1">
      <alignment horizontal="center" vertical="center" shrinkToFit="1"/>
      <protection locked="0"/>
    </xf>
    <xf numFmtId="179" fontId="28" fillId="4" borderId="53" xfId="14" applyNumberFormat="1" applyFont="1" applyFill="1" applyBorder="1" applyAlignment="1" applyProtection="1">
      <alignment horizontal="center" vertical="center" shrinkToFit="1"/>
      <protection locked="0"/>
    </xf>
    <xf numFmtId="0" fontId="29" fillId="0" borderId="52" xfId="14" applyFont="1" applyBorder="1" applyAlignment="1" applyProtection="1">
      <alignment vertical="center" shrinkToFit="1"/>
      <protection locked="0"/>
    </xf>
    <xf numFmtId="0" fontId="29" fillId="0" borderId="51" xfId="14" applyFont="1" applyBorder="1" applyAlignment="1">
      <alignment horizontal="center" vertical="center" shrinkToFit="1"/>
    </xf>
    <xf numFmtId="0" fontId="29" fillId="0" borderId="10" xfId="14" applyFont="1" applyBorder="1" applyAlignment="1" applyProtection="1">
      <alignment horizontal="distributed" vertical="center" shrinkToFit="1"/>
      <protection locked="0"/>
    </xf>
    <xf numFmtId="0" fontId="29" fillId="0" borderId="0" xfId="14" applyFont="1" applyAlignment="1" applyProtection="1">
      <alignment vertical="center"/>
      <protection locked="0"/>
    </xf>
    <xf numFmtId="0" fontId="29" fillId="0" borderId="0" xfId="14" applyFont="1" applyAlignment="1">
      <alignment vertical="center"/>
    </xf>
    <xf numFmtId="180" fontId="29" fillId="0" borderId="0" xfId="14" applyNumberFormat="1" applyFont="1" applyAlignment="1" applyProtection="1">
      <alignment vertical="center"/>
      <protection locked="0"/>
    </xf>
    <xf numFmtId="0" fontId="33" fillId="0" borderId="0" xfId="14" applyFont="1" applyAlignment="1">
      <alignment vertical="center"/>
    </xf>
    <xf numFmtId="177" fontId="1" fillId="0" borderId="45" xfId="15" applyNumberFormat="1" applyFont="1" applyBorder="1" applyAlignment="1">
      <alignment horizontal="right" vertical="center" shrinkToFit="1"/>
    </xf>
    <xf numFmtId="177" fontId="1" fillId="0" borderId="41" xfId="15" applyNumberFormat="1" applyFont="1" applyBorder="1" applyAlignment="1">
      <alignment horizontal="right" vertical="center" shrinkToFit="1"/>
    </xf>
    <xf numFmtId="177" fontId="1" fillId="0" borderId="44" xfId="15" applyNumberFormat="1" applyFont="1" applyBorder="1" applyAlignment="1">
      <alignment horizontal="right" vertical="center" shrinkToFit="1"/>
    </xf>
    <xf numFmtId="177" fontId="1" fillId="0" borderId="43" xfId="15" applyNumberFormat="1" applyFont="1" applyBorder="1" applyAlignment="1">
      <alignment horizontal="right" vertical="center" shrinkToFit="1"/>
    </xf>
    <xf numFmtId="177" fontId="0" fillId="0" borderId="40" xfId="15" applyNumberFormat="1" applyFont="1" applyBorder="1" applyAlignment="1">
      <alignment horizontal="right" vertical="center" shrinkToFit="1"/>
    </xf>
    <xf numFmtId="177" fontId="1" fillId="0" borderId="42" xfId="15" applyNumberFormat="1" applyFont="1" applyBorder="1" applyAlignment="1">
      <alignment horizontal="right" vertical="center" shrinkToFit="1"/>
    </xf>
    <xf numFmtId="177" fontId="15" fillId="0" borderId="40" xfId="15" applyNumberFormat="1" applyFont="1" applyBorder="1" applyAlignment="1">
      <alignment horizontal="right" vertical="center" shrinkToFit="1"/>
    </xf>
    <xf numFmtId="0" fontId="29" fillId="0" borderId="39" xfId="15" applyFont="1" applyBorder="1" applyAlignment="1">
      <alignment horizontal="center" vertical="center" wrapText="1" shrinkToFit="1"/>
    </xf>
    <xf numFmtId="0" fontId="29" fillId="0" borderId="39" xfId="15" applyFont="1" applyBorder="1" applyAlignment="1" applyProtection="1">
      <alignment horizontal="center" vertical="center" textRotation="255" shrinkToFit="1"/>
      <protection locked="0"/>
    </xf>
    <xf numFmtId="185" fontId="1" fillId="0" borderId="38" xfId="15" applyNumberFormat="1" applyFont="1" applyBorder="1" applyAlignment="1">
      <alignment horizontal="right" vertical="center" shrinkToFit="1"/>
    </xf>
    <xf numFmtId="185" fontId="1" fillId="0" borderId="2" xfId="15" applyNumberFormat="1" applyFont="1" applyBorder="1" applyAlignment="1">
      <alignment horizontal="right" vertical="center" shrinkToFit="1"/>
    </xf>
    <xf numFmtId="185" fontId="1" fillId="0" borderId="5" xfId="15" applyNumberFormat="1" applyFont="1" applyBorder="1" applyAlignment="1">
      <alignment horizontal="right" vertical="center" shrinkToFit="1"/>
    </xf>
    <xf numFmtId="185" fontId="1" fillId="0" borderId="15" xfId="15" applyNumberFormat="1" applyFont="1" applyBorder="1" applyAlignment="1">
      <alignment horizontal="right" vertical="center" shrinkToFit="1"/>
    </xf>
    <xf numFmtId="185" fontId="1" fillId="0" borderId="16" xfId="15" applyNumberFormat="1" applyFont="1" applyBorder="1" applyAlignment="1">
      <alignment horizontal="right" vertical="center" shrinkToFit="1"/>
    </xf>
    <xf numFmtId="185" fontId="1" fillId="0" borderId="1" xfId="15" applyNumberFormat="1" applyFont="1" applyBorder="1" applyAlignment="1">
      <alignment horizontal="right" vertical="center" shrinkToFit="1"/>
    </xf>
    <xf numFmtId="185" fontId="15" fillId="0" borderId="16" xfId="15" applyNumberFormat="1" applyFont="1" applyBorder="1" applyAlignment="1">
      <alignment horizontal="right" vertical="center" shrinkToFit="1"/>
    </xf>
    <xf numFmtId="0" fontId="29" fillId="0" borderId="23" xfId="15" applyFont="1" applyBorder="1" applyAlignment="1">
      <alignment horizontal="center" vertical="center" shrinkToFit="1"/>
    </xf>
    <xf numFmtId="176" fontId="1" fillId="0" borderId="37" xfId="15" applyNumberFormat="1" applyFont="1" applyBorder="1" applyAlignment="1">
      <alignment horizontal="right" vertical="center" shrinkToFit="1"/>
    </xf>
    <xf numFmtId="176" fontId="1" fillId="0" borderId="33" xfId="15" applyNumberFormat="1" applyFont="1" applyBorder="1" applyAlignment="1">
      <alignment horizontal="right" vertical="center" shrinkToFit="1"/>
    </xf>
    <xf numFmtId="176" fontId="1" fillId="0" borderId="36" xfId="15" applyNumberFormat="1" applyFont="1" applyBorder="1" applyAlignment="1">
      <alignment horizontal="right" vertical="center" shrinkToFit="1"/>
    </xf>
    <xf numFmtId="176" fontId="1" fillId="0" borderId="34" xfId="15" applyNumberFormat="1" applyFont="1" applyBorder="1" applyAlignment="1">
      <alignment horizontal="right" vertical="center" shrinkToFit="1"/>
    </xf>
    <xf numFmtId="176" fontId="1" fillId="0" borderId="32" xfId="15" applyNumberFormat="1" applyFont="1" applyBorder="1" applyAlignment="1">
      <alignment horizontal="right" vertical="center" shrinkToFit="1"/>
    </xf>
    <xf numFmtId="176" fontId="15" fillId="0" borderId="32" xfId="15" applyNumberFormat="1" applyFont="1" applyBorder="1" applyAlignment="1">
      <alignment horizontal="right" vertical="center" shrinkToFit="1"/>
    </xf>
    <xf numFmtId="0" fontId="29" fillId="0" borderId="31" xfId="15" applyFont="1" applyBorder="1" applyAlignment="1">
      <alignment horizontal="center" vertical="center" shrinkToFit="1"/>
    </xf>
    <xf numFmtId="176" fontId="1" fillId="0" borderId="30" xfId="15" applyNumberFormat="1" applyFont="1" applyBorder="1" applyAlignment="1">
      <alignment horizontal="right" vertical="center" shrinkToFit="1"/>
    </xf>
    <xf numFmtId="176" fontId="1" fillId="0" borderId="26" xfId="15" applyNumberFormat="1" applyFont="1" applyBorder="1" applyAlignment="1">
      <alignment horizontal="right" vertical="center" shrinkToFit="1"/>
    </xf>
    <xf numFmtId="176" fontId="1" fillId="0" borderId="29" xfId="15" applyNumberFormat="1" applyFont="1" applyBorder="1" applyAlignment="1">
      <alignment horizontal="right" vertical="center" shrinkToFit="1"/>
    </xf>
    <xf numFmtId="176" fontId="1" fillId="0" borderId="28" xfId="15" applyNumberFormat="1" applyFont="1" applyBorder="1" applyAlignment="1">
      <alignment horizontal="right" vertical="center" shrinkToFit="1"/>
    </xf>
    <xf numFmtId="176" fontId="1" fillId="0" borderId="25" xfId="15" applyNumberFormat="1" applyFont="1" applyBorder="1" applyAlignment="1">
      <alignment horizontal="right" vertical="center" shrinkToFit="1"/>
    </xf>
    <xf numFmtId="176" fontId="1" fillId="4" borderId="28" xfId="15" applyNumberFormat="1" applyFont="1" applyFill="1" applyBorder="1" applyAlignment="1">
      <alignment horizontal="right" vertical="center" shrinkToFit="1"/>
    </xf>
    <xf numFmtId="176" fontId="1" fillId="4" borderId="46" xfId="15" applyNumberFormat="1" applyFont="1" applyFill="1" applyBorder="1" applyAlignment="1">
      <alignment horizontal="right" vertical="center" shrinkToFit="1"/>
    </xf>
    <xf numFmtId="176" fontId="15" fillId="4" borderId="25" xfId="15" applyNumberFormat="1" applyFont="1" applyFill="1" applyBorder="1" applyAlignment="1">
      <alignment horizontal="right" vertical="center" shrinkToFit="1"/>
    </xf>
    <xf numFmtId="0" fontId="29" fillId="4" borderId="24" xfId="15" applyFont="1" applyFill="1" applyBorder="1" applyAlignment="1">
      <alignment horizontal="center" vertical="center" shrinkToFit="1"/>
    </xf>
    <xf numFmtId="0" fontId="29" fillId="5" borderId="10" xfId="15" applyFont="1" applyFill="1" applyBorder="1" applyAlignment="1" applyProtection="1">
      <alignment horizontal="center" vertical="center" shrinkToFit="1"/>
      <protection locked="0"/>
    </xf>
    <xf numFmtId="0" fontId="29" fillId="0" borderId="2" xfId="15" applyFont="1" applyBorder="1" applyAlignment="1">
      <alignment horizontal="center" vertical="center" shrinkToFit="1"/>
    </xf>
    <xf numFmtId="0" fontId="8" fillId="0" borderId="22" xfId="15" applyFont="1" applyBorder="1" applyAlignment="1">
      <alignment horizontal="center" vertical="center" shrinkToFit="1"/>
    </xf>
    <xf numFmtId="0" fontId="29" fillId="0" borderId="1" xfId="15" applyFont="1" applyBorder="1" applyAlignment="1">
      <alignment horizontal="center" vertical="center" shrinkToFit="1"/>
    </xf>
    <xf numFmtId="0" fontId="8" fillId="0" borderId="21" xfId="15" applyFont="1" applyBorder="1" applyAlignment="1">
      <alignment horizontal="center" vertical="center" shrinkToFit="1"/>
    </xf>
    <xf numFmtId="0" fontId="33" fillId="4" borderId="20" xfId="15" applyFont="1" applyFill="1" applyBorder="1" applyAlignment="1">
      <alignment horizontal="center" vertical="center" shrinkToFit="1"/>
    </xf>
    <xf numFmtId="0" fontId="33" fillId="4" borderId="19" xfId="15" applyFont="1" applyFill="1" applyBorder="1" applyAlignment="1">
      <alignment horizontal="center" vertical="center" shrinkToFit="1"/>
    </xf>
    <xf numFmtId="0" fontId="14" fillId="0" borderId="13" xfId="15" applyFont="1" applyBorder="1" applyAlignment="1">
      <alignment horizontal="center" vertical="center" shrinkToFit="1"/>
    </xf>
    <xf numFmtId="0" fontId="29" fillId="0" borderId="14" xfId="15" applyFont="1" applyBorder="1" applyAlignment="1" applyProtection="1">
      <alignment horizontal="distributed" vertical="center" shrinkToFit="1"/>
      <protection locked="0"/>
    </xf>
    <xf numFmtId="0" fontId="29" fillId="0" borderId="13" xfId="15" applyFont="1" applyBorder="1" applyAlignment="1">
      <alignment horizontal="center" vertical="center"/>
    </xf>
    <xf numFmtId="0" fontId="29" fillId="0" borderId="18" xfId="15" applyFont="1" applyBorder="1" applyAlignment="1">
      <alignment vertical="center" shrinkToFit="1"/>
    </xf>
    <xf numFmtId="0" fontId="29" fillId="0" borderId="9" xfId="15" applyFont="1" applyBorder="1" applyAlignment="1">
      <alignment vertical="center" shrinkToFit="1"/>
    </xf>
    <xf numFmtId="0" fontId="8" fillId="0" borderId="17" xfId="15" applyFont="1" applyBorder="1" applyAlignment="1">
      <alignment horizontal="center" vertical="center" shrinkToFit="1"/>
    </xf>
    <xf numFmtId="0" fontId="8" fillId="0" borderId="16" xfId="15" applyFont="1" applyBorder="1" applyAlignment="1">
      <alignment horizontal="center" vertical="center" shrinkToFit="1"/>
    </xf>
    <xf numFmtId="0" fontId="33" fillId="4" borderId="15" xfId="15" applyFont="1" applyFill="1" applyBorder="1" applyAlignment="1">
      <alignment horizontal="center" vertical="center" wrapText="1" shrinkToFit="1"/>
    </xf>
    <xf numFmtId="0" fontId="33" fillId="4" borderId="2" xfId="15" applyFont="1" applyFill="1" applyBorder="1" applyAlignment="1">
      <alignment horizontal="center" vertical="center" shrinkToFit="1"/>
    </xf>
    <xf numFmtId="0" fontId="13" fillId="0" borderId="11" xfId="15" applyFont="1" applyBorder="1" applyAlignment="1">
      <alignment horizontal="center" vertical="center" shrinkToFit="1"/>
    </xf>
    <xf numFmtId="0" fontId="13" fillId="0" borderId="12" xfId="15" applyFont="1" applyBorder="1" applyAlignment="1">
      <alignment horizontal="center" vertical="center" shrinkToFit="1"/>
    </xf>
    <xf numFmtId="0" fontId="13" fillId="0" borderId="10" xfId="15" applyFont="1" applyBorder="1" applyAlignment="1">
      <alignment horizontal="center" vertical="center" shrinkToFit="1"/>
    </xf>
    <xf numFmtId="0" fontId="13" fillId="0" borderId="0" xfId="15" applyFont="1" applyAlignment="1">
      <alignment horizontal="center" vertical="center" shrinkToFit="1"/>
    </xf>
    <xf numFmtId="0" fontId="13" fillId="0" borderId="13" xfId="15" applyFont="1" applyBorder="1" applyAlignment="1">
      <alignment horizontal="center" vertical="center" shrinkToFit="1"/>
    </xf>
    <xf numFmtId="0" fontId="29" fillId="0" borderId="14" xfId="15" applyFont="1" applyBorder="1" applyAlignment="1">
      <alignment horizontal="distributed" vertical="center" shrinkToFit="1"/>
    </xf>
    <xf numFmtId="0" fontId="29" fillId="0" borderId="13" xfId="15" applyFont="1" applyBorder="1" applyAlignment="1" applyProtection="1">
      <alignment horizontal="center" vertical="center" shrinkToFit="1"/>
      <protection locked="0"/>
    </xf>
    <xf numFmtId="0" fontId="13" fillId="0" borderId="11" xfId="15" applyFont="1" applyBorder="1" applyAlignment="1">
      <alignment horizontal="left" vertical="center" shrinkToFit="1"/>
    </xf>
    <xf numFmtId="0" fontId="13" fillId="0" borderId="12" xfId="15" applyFont="1" applyBorder="1" applyAlignment="1">
      <alignment horizontal="left" vertical="center" shrinkToFit="1"/>
    </xf>
    <xf numFmtId="0" fontId="29" fillId="0" borderId="11" xfId="15" applyFont="1" applyBorder="1" applyAlignment="1">
      <alignment horizontal="center" vertical="center" shrinkToFit="1"/>
    </xf>
    <xf numFmtId="0" fontId="29" fillId="0" borderId="10" xfId="15" applyFont="1" applyBorder="1" applyAlignment="1" applyProtection="1">
      <alignment horizontal="center" vertical="center" shrinkToFit="1"/>
      <protection locked="0"/>
    </xf>
    <xf numFmtId="0" fontId="33" fillId="0" borderId="0" xfId="15" applyFont="1" applyAlignment="1">
      <alignment horizontal="right" vertical="center"/>
    </xf>
    <xf numFmtId="0" fontId="29" fillId="0" borderId="0" xfId="15" applyFont="1" applyAlignment="1">
      <alignment vertical="center"/>
    </xf>
    <xf numFmtId="0" fontId="29" fillId="0" borderId="0" xfId="15" applyFont="1" applyAlignment="1" applyProtection="1">
      <alignment vertical="center"/>
      <protection locked="0"/>
    </xf>
    <xf numFmtId="0" fontId="33" fillId="0" borderId="0" xfId="15" applyFont="1" applyAlignment="1">
      <alignment vertical="center"/>
    </xf>
  </cellXfs>
  <cellStyles count="16">
    <cellStyle name="パーセント" xfId="13" builtinId="5"/>
    <cellStyle name="ハイパーリンク" xfId="2" builtinId="8"/>
    <cellStyle name="桁区切り" xfId="7" builtinId="6"/>
    <cellStyle name="桁区切り 2" xfId="4" xr:uid="{00000000-0005-0000-0000-000002000000}"/>
    <cellStyle name="桁区切り 9" xfId="11" xr:uid="{00000000-0005-0000-0000-000003000000}"/>
    <cellStyle name="標準" xfId="0" builtinId="0"/>
    <cellStyle name="標準 13" xfId="6" xr:uid="{00000000-0005-0000-0000-000005000000}"/>
    <cellStyle name="標準 13 2" xfId="10" xr:uid="{00000000-0005-0000-0000-000006000000}"/>
    <cellStyle name="標準 2" xfId="1" xr:uid="{00000000-0005-0000-0000-000007000000}"/>
    <cellStyle name="標準 3" xfId="3" xr:uid="{00000000-0005-0000-0000-000008000000}"/>
    <cellStyle name="標準_H7～H9 2" xfId="9" xr:uid="{00000000-0005-0000-0000-000009000000}"/>
    <cellStyle name="標準_Sheet3" xfId="5" xr:uid="{00000000-0005-0000-0000-00000A000000}"/>
    <cellStyle name="標準_Sheet3 2" xfId="15" xr:uid="{3BE652CB-77E3-4748-8156-611EED4A958B}"/>
    <cellStyle name="標準_月報第２表" xfId="8" xr:uid="{00000000-0005-0000-0000-00000B000000}"/>
    <cellStyle name="標準_月報第２表 2" xfId="14" xr:uid="{39C9D74E-56EC-4DF4-A858-20F1A99E0129}"/>
    <cellStyle name="標準_入域観光客の状況（３月～８月）②" xfId="12" xr:uid="{00000000-0005-0000-0000-00000C000000}"/>
  </cellStyles>
  <dxfs count="130">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a:latin typeface="+mj-ea"/>
                <a:ea typeface="+mj-ea"/>
              </a:defRPr>
            </a:pPr>
            <a:r>
              <a:rPr lang="ja-JP" altLang="ja-JP" sz="1600" b="0" i="0" baseline="0">
                <a:effectLst/>
                <a:latin typeface="+mj-ea"/>
                <a:ea typeface="+mj-ea"/>
              </a:rPr>
              <a:t>月別入域観光客数の推移</a:t>
            </a:r>
            <a:r>
              <a:rPr lang="ja-JP" altLang="en-US" sz="1600" b="1" i="0" baseline="0">
                <a:effectLst/>
                <a:latin typeface="+mj-ea"/>
                <a:ea typeface="+mj-ea"/>
              </a:rPr>
              <a:t>　</a:t>
            </a:r>
            <a:r>
              <a:rPr lang="ja-JP" altLang="ja-JP" sz="1600" b="0" i="0" baseline="0">
                <a:effectLst/>
                <a:latin typeface="+mj-ea"/>
                <a:ea typeface="+mj-ea"/>
              </a:rPr>
              <a:t>（</a:t>
            </a:r>
            <a:r>
              <a:rPr lang="ja-JP" altLang="en-US" sz="1600" b="0" i="0" baseline="0">
                <a:effectLst/>
                <a:latin typeface="+mj-ea"/>
                <a:ea typeface="+mj-ea"/>
              </a:rPr>
              <a:t>令和元</a:t>
            </a:r>
            <a:r>
              <a:rPr lang="ja-JP" altLang="ja-JP" sz="1600" b="0" i="0" baseline="0">
                <a:effectLst/>
                <a:latin typeface="+mj-ea"/>
                <a:ea typeface="+mj-ea"/>
              </a:rPr>
              <a:t>年度～</a:t>
            </a:r>
            <a:r>
              <a:rPr lang="ja-JP" altLang="en-US" sz="1600" b="0" i="0" baseline="0">
                <a:effectLst/>
                <a:latin typeface="+mj-ea"/>
                <a:ea typeface="+mj-ea"/>
              </a:rPr>
              <a:t>令和５年</a:t>
            </a:r>
            <a:r>
              <a:rPr lang="ja-JP" altLang="ja-JP" sz="1600" b="0" i="0" baseline="0">
                <a:effectLst/>
                <a:latin typeface="+mj-ea"/>
                <a:ea typeface="+mj-ea"/>
              </a:rPr>
              <a:t>度）</a:t>
            </a:r>
            <a:endParaRPr lang="ja-JP" altLang="ja-JP" sz="1600">
              <a:effectLst/>
              <a:latin typeface="+mj-ea"/>
              <a:ea typeface="+mj-ea"/>
            </a:endParaRPr>
          </a:p>
        </c:rich>
      </c:tx>
      <c:layout>
        <c:manualLayout>
          <c:xMode val="edge"/>
          <c:yMode val="edge"/>
          <c:x val="0.21289319083584335"/>
          <c:y val="3.243556623687413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'[3]グラフ（年度・暦年）'!$A$19</c:f>
              <c:strCache>
                <c:ptCount val="1"/>
                <c:pt idx="0">
                  <c:v>令和元年度</c:v>
                </c:pt>
              </c:strCache>
            </c:strRef>
          </c:tx>
          <c:spPr>
            <a:solidFill>
              <a:srgbClr val="99CCFF"/>
            </a:solidFill>
            <a:ln w="25400">
              <a:noFill/>
            </a:ln>
            <a:effectLst/>
          </c:spPr>
          <c:invertIfNegative val="0"/>
          <c:cat>
            <c:numRef>
              <c:f>'[3]グラフ（年度・暦年）'!$B$18:$M$18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'[3]グラフ（年度・暦年）'!$B$19:$M$19</c:f>
              <c:numCache>
                <c:formatCode>General</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0-6A89-4217-8D55-34E6B0C3DA37}"/>
            </c:ext>
          </c:extLst>
        </c:ser>
        <c:ser>
          <c:idx val="1"/>
          <c:order val="1"/>
          <c:tx>
            <c:strRef>
              <c:f>'[3]グラフ（年度・暦年）'!$A$20</c:f>
              <c:strCache>
                <c:ptCount val="1"/>
                <c:pt idx="0">
                  <c:v>令和２年度</c:v>
                </c:pt>
              </c:strCache>
            </c:strRef>
          </c:tx>
          <c:spPr>
            <a:pattFill prst="dkUpDiag">
              <a:fgClr>
                <a:srgbClr val="008080"/>
              </a:fgClr>
              <a:bgClr>
                <a:srgbClr val="FFFFFF"/>
              </a:bgClr>
            </a:pattFill>
            <a:ln w="25400">
              <a:noFill/>
            </a:ln>
            <a:effectLst/>
          </c:spPr>
          <c:invertIfNegative val="0"/>
          <c:cat>
            <c:numRef>
              <c:f>'[3]グラフ（年度・暦年）'!$B$18:$M$18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'[3]グラフ（年度・暦年）'!$B$20:$M$20</c:f>
              <c:numCache>
                <c:formatCode>General</c:formatCode>
                <c:ptCount val="12"/>
                <c:pt idx="0">
                  <c:v>77.3</c:v>
                </c:pt>
                <c:pt idx="1">
                  <c:v>44</c:v>
                </c:pt>
                <c:pt idx="2">
                  <c:v>144.1</c:v>
                </c:pt>
                <c:pt idx="3">
                  <c:v>277.3</c:v>
                </c:pt>
                <c:pt idx="4">
                  <c:v>202.8</c:v>
                </c:pt>
                <c:pt idx="5">
                  <c:v>227.6</c:v>
                </c:pt>
                <c:pt idx="6">
                  <c:v>341.2</c:v>
                </c:pt>
                <c:pt idx="7">
                  <c:v>381.1</c:v>
                </c:pt>
                <c:pt idx="8">
                  <c:v>326.2</c:v>
                </c:pt>
                <c:pt idx="9">
                  <c:v>144</c:v>
                </c:pt>
                <c:pt idx="10">
                  <c:v>118.8</c:v>
                </c:pt>
                <c:pt idx="11">
                  <c:v>299.2</c:v>
                </c:pt>
              </c:numCache>
            </c:numRef>
          </c:val>
          <c:extLst>
            <c:ext xmlns:c16="http://schemas.microsoft.com/office/drawing/2014/chart" uri="{C3380CC4-5D6E-409C-BE32-E72D297353CC}">
              <c16:uniqueId val="{00000001-6A89-4217-8D55-34E6B0C3DA37}"/>
            </c:ext>
          </c:extLst>
        </c:ser>
        <c:ser>
          <c:idx val="2"/>
          <c:order val="2"/>
          <c:tx>
            <c:strRef>
              <c:f>'[3]グラフ（年度・暦年）'!$A$21</c:f>
              <c:strCache>
                <c:ptCount val="1"/>
                <c:pt idx="0">
                  <c:v>令和３年度</c:v>
                </c:pt>
              </c:strCache>
            </c:strRef>
          </c:tx>
          <c:spPr>
            <a:solidFill>
              <a:srgbClr val="3366FF"/>
            </a:solidFill>
            <a:ln w="25400">
              <a:noFill/>
            </a:ln>
            <a:effectLst/>
          </c:spPr>
          <c:invertIfNegative val="0"/>
          <c:cat>
            <c:numRef>
              <c:f>'[3]グラフ（年度・暦年）'!$B$18:$M$18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'[3]グラフ（年度・暦年）'!$B$21:$M$21</c:f>
              <c:numCache>
                <c:formatCode>General</c:formatCode>
                <c:ptCount val="12"/>
                <c:pt idx="0">
                  <c:v>262.60000000000002</c:v>
                </c:pt>
                <c:pt idx="1">
                  <c:v>195.2</c:v>
                </c:pt>
                <c:pt idx="2">
                  <c:v>162.9</c:v>
                </c:pt>
                <c:pt idx="3">
                  <c:v>250.4</c:v>
                </c:pt>
                <c:pt idx="4">
                  <c:v>288.2</c:v>
                </c:pt>
                <c:pt idx="5">
                  <c:v>204.9</c:v>
                </c:pt>
                <c:pt idx="6">
                  <c:v>299</c:v>
                </c:pt>
                <c:pt idx="7">
                  <c:v>368</c:v>
                </c:pt>
                <c:pt idx="8">
                  <c:v>423.6</c:v>
                </c:pt>
                <c:pt idx="9">
                  <c:v>224.6</c:v>
                </c:pt>
                <c:pt idx="10">
                  <c:v>179.2</c:v>
                </c:pt>
                <c:pt idx="11">
                  <c:v>415.7</c:v>
                </c:pt>
              </c:numCache>
            </c:numRef>
          </c:val>
          <c:extLst>
            <c:ext xmlns:c16="http://schemas.microsoft.com/office/drawing/2014/chart" uri="{C3380CC4-5D6E-409C-BE32-E72D297353CC}">
              <c16:uniqueId val="{00000002-6A89-4217-8D55-34E6B0C3DA37}"/>
            </c:ext>
          </c:extLst>
        </c:ser>
        <c:ser>
          <c:idx val="3"/>
          <c:order val="3"/>
          <c:tx>
            <c:strRef>
              <c:f>'[3]グラフ（年度・暦年）'!$A$22</c:f>
              <c:strCache>
                <c:ptCount val="1"/>
                <c:pt idx="0">
                  <c:v>令和４年度</c:v>
                </c:pt>
              </c:strCache>
            </c:strRef>
          </c:tx>
          <c:spPr>
            <a:pattFill prst="dkUpDiag">
              <a:fgClr>
                <a:srgbClr val="666699"/>
              </a:fgClr>
              <a:bgClr>
                <a:srgbClr val="FFFFFF"/>
              </a:bgClr>
            </a:pattFill>
            <a:ln w="25400">
              <a:noFill/>
            </a:ln>
            <a:effectLst/>
          </c:spPr>
          <c:invertIfNegative val="0"/>
          <c:cat>
            <c:numRef>
              <c:f>'[3]グラフ（年度・暦年）'!$B$18:$M$18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'[3]グラフ（年度・暦年）'!$B$22:$M$22</c:f>
              <c:numCache>
                <c:formatCode>General</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3-6A89-4217-8D55-34E6B0C3DA37}"/>
            </c:ext>
          </c:extLst>
        </c:ser>
        <c:ser>
          <c:idx val="4"/>
          <c:order val="4"/>
          <c:tx>
            <c:strRef>
              <c:f>'[3]グラフ（年度・暦年）'!$A$23</c:f>
              <c:strCache>
                <c:ptCount val="1"/>
                <c:pt idx="0">
                  <c:v>令和５年度</c:v>
                </c:pt>
              </c:strCache>
            </c:strRef>
          </c:tx>
          <c:spPr>
            <a:solidFill>
              <a:srgbClr val="FF0000"/>
            </a:solidFill>
            <a:ln w="3175">
              <a:solidFill>
                <a:srgbClr val="000000"/>
              </a:solidFill>
              <a:prstDash val="solid"/>
            </a:ln>
            <a:effectLst/>
          </c:spPr>
          <c:invertIfNegative val="0"/>
          <c:cat>
            <c:numRef>
              <c:f>'[3]グラフ（年度・暦年）'!$B$18:$M$18</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'[3]グラフ（年度・暦年）'!$B$23:$M$23</c:f>
              <c:numCache>
                <c:formatCode>General</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4-6A89-4217-8D55-34E6B0C3DA37}"/>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General"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23906094448973098"/>
          <c:y val="0.9321006938909967"/>
          <c:w val="0.52081132334445501"/>
          <c:h val="6.789930610900342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令和元</a:t>
            </a:r>
            <a:r>
              <a:rPr lang="ja-JP" sz="1600">
                <a:latin typeface="+mj-ea"/>
                <a:ea typeface="+mj-ea"/>
              </a:rPr>
              <a:t>年度～</a:t>
            </a:r>
            <a:r>
              <a:rPr lang="ja-JP" altLang="en-US" sz="1600">
                <a:latin typeface="+mj-ea"/>
                <a:ea typeface="+mj-ea"/>
              </a:rPr>
              <a:t>令和５</a:t>
            </a:r>
            <a:r>
              <a:rPr lang="ja-JP" sz="1600">
                <a:latin typeface="+mj-ea"/>
                <a:ea typeface="+mj-ea"/>
              </a:rPr>
              <a:t>年度）</a:t>
            </a:r>
          </a:p>
        </c:rich>
      </c:tx>
      <c:layout>
        <c:manualLayout>
          <c:xMode val="edge"/>
          <c:yMode val="edge"/>
          <c:x val="0.23180856648238118"/>
          <c:y val="3.040849262659447E-2"/>
        </c:manualLayout>
      </c:layout>
      <c:overlay val="0"/>
      <c:spPr>
        <a:solidFill>
          <a:schemeClr val="bg1"/>
        </a:solidFill>
        <a:ln w="25400">
          <a:noFill/>
        </a:ln>
      </c:spPr>
    </c:title>
    <c:autoTitleDeleted val="0"/>
    <c:plotArea>
      <c:layout>
        <c:manualLayout>
          <c:layoutTarget val="inner"/>
          <c:xMode val="edge"/>
          <c:yMode val="edge"/>
          <c:x val="7.9938033503398134E-2"/>
          <c:y val="0.14190600739720907"/>
          <c:w val="0.88721348295745905"/>
          <c:h val="0.74399292449679066"/>
        </c:manualLayout>
      </c:layout>
      <c:barChart>
        <c:barDir val="col"/>
        <c:grouping val="clustered"/>
        <c:varyColors val="0"/>
        <c:ser>
          <c:idx val="1"/>
          <c:order val="0"/>
          <c:tx>
            <c:strRef>
              <c:f>'[3]グラフ（外国客年度・暦年）'!$A$18</c:f>
              <c:strCache>
                <c:ptCount val="1"/>
                <c:pt idx="0">
                  <c:v>令和元年度</c:v>
                </c:pt>
              </c:strCache>
            </c:strRef>
          </c:tx>
          <c:spPr>
            <a:solidFill>
              <a:srgbClr val="FFCC99"/>
            </a:solidFill>
            <a:ln w="25400">
              <a:noFill/>
            </a:ln>
            <a:effectLst/>
          </c:spPr>
          <c:invertIfNegative val="0"/>
          <c:cat>
            <c:numRef>
              <c:f>'[3]グラフ（外国客年度・暦年）'!$B$17:$M$17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'[3]グラフ（外国客年度・暦年）'!$B$18:$M$18</c:f>
              <c:numCache>
                <c:formatCode>General</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0-9175-4A72-B9E5-726A1EFDE557}"/>
            </c:ext>
          </c:extLst>
        </c:ser>
        <c:ser>
          <c:idx val="2"/>
          <c:order val="1"/>
          <c:tx>
            <c:strRef>
              <c:f>'[3]グラフ（外国客年度・暦年）'!$A$19</c:f>
              <c:strCache>
                <c:ptCount val="1"/>
                <c:pt idx="0">
                  <c:v>令和２年度</c:v>
                </c:pt>
              </c:strCache>
            </c:strRef>
          </c:tx>
          <c:spPr>
            <a:pattFill prst="dkUpDiag">
              <a:fgClr>
                <a:srgbClr val="FFCC00"/>
              </a:fgClr>
              <a:bgClr>
                <a:srgbClr val="FFFFFF"/>
              </a:bgClr>
            </a:pattFill>
            <a:ln w="25400">
              <a:noFill/>
            </a:ln>
            <a:effectLst/>
          </c:spPr>
          <c:invertIfNegative val="0"/>
          <c:cat>
            <c:numRef>
              <c:f>'[3]グラフ（外国客年度・暦年）'!$B$17:$M$17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'[3]グラフ（外国客年度・暦年）'!$B$19:$M$19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175-4A72-B9E5-726A1EFDE557}"/>
            </c:ext>
          </c:extLst>
        </c:ser>
        <c:ser>
          <c:idx val="3"/>
          <c:order val="2"/>
          <c:tx>
            <c:strRef>
              <c:f>'[3]グラフ（外国客年度・暦年）'!$A$20</c:f>
              <c:strCache>
                <c:ptCount val="1"/>
                <c:pt idx="0">
                  <c:v>令和３年度</c:v>
                </c:pt>
              </c:strCache>
            </c:strRef>
          </c:tx>
          <c:spPr>
            <a:solidFill>
              <a:srgbClr val="FF9900"/>
            </a:solidFill>
            <a:ln w="25400">
              <a:noFill/>
            </a:ln>
            <a:effectLst/>
          </c:spPr>
          <c:invertIfNegative val="0"/>
          <c:cat>
            <c:numRef>
              <c:f>'[3]グラフ（外国客年度・暦年）'!$B$17:$M$17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'[3]グラフ（外国客年度・暦年）'!$B$20:$M$20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9175-4A72-B9E5-726A1EFDE557}"/>
            </c:ext>
          </c:extLst>
        </c:ser>
        <c:ser>
          <c:idx val="4"/>
          <c:order val="3"/>
          <c:tx>
            <c:strRef>
              <c:f>'[3]グラフ（外国客年度・暦年）'!$A$21</c:f>
              <c:strCache>
                <c:ptCount val="1"/>
                <c:pt idx="0">
                  <c:v>令和４年度</c:v>
                </c:pt>
              </c:strCache>
            </c:strRef>
          </c:tx>
          <c:spPr>
            <a:pattFill prst="dkUpDiag">
              <a:fgClr>
                <a:srgbClr val="FF6600"/>
              </a:fgClr>
              <a:bgClr>
                <a:srgbClr val="FFFFFF"/>
              </a:bgClr>
            </a:pattFill>
            <a:ln w="25400">
              <a:noFill/>
            </a:ln>
            <a:effectLst/>
          </c:spPr>
          <c:invertIfNegative val="0"/>
          <c:cat>
            <c:numRef>
              <c:f>'[3]グラフ（外国客年度・暦年）'!$B$17:$M$17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'[3]グラフ（外国客年度・暦年）'!$B$21:$M$21</c:f>
              <c:numCache>
                <c:formatCode>General</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3-9175-4A72-B9E5-726A1EFDE557}"/>
            </c:ext>
          </c:extLst>
        </c:ser>
        <c:ser>
          <c:idx val="5"/>
          <c:order val="4"/>
          <c:tx>
            <c:strRef>
              <c:f>'[3]グラフ（外国客年度・暦年）'!$A$22</c:f>
              <c:strCache>
                <c:ptCount val="1"/>
                <c:pt idx="0">
                  <c:v>令和５年度</c:v>
                </c:pt>
              </c:strCache>
            </c:strRef>
          </c:tx>
          <c:spPr>
            <a:solidFill>
              <a:srgbClr val="FF0000"/>
            </a:solidFill>
            <a:ln w="3175">
              <a:solidFill>
                <a:srgbClr val="000000"/>
              </a:solidFill>
              <a:prstDash val="solid"/>
            </a:ln>
            <a:effectLst/>
          </c:spPr>
          <c:invertIfNegative val="0"/>
          <c:cat>
            <c:numRef>
              <c:f>'[3]グラフ（外国客年度・暦年）'!$B$17:$M$17</c:f>
              <c:numCache>
                <c:formatCode>General</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'[3]グラフ（外国客年度・暦年）'!$B$22:$M$22</c:f>
              <c:numCache>
                <c:formatCode>General</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4-9175-4A72-B9E5-726A1EFDE557}"/>
            </c:ext>
          </c:extLst>
        </c:ser>
        <c:dLbls>
          <c:showLegendKey val="0"/>
          <c:showVal val="0"/>
          <c:showCatName val="0"/>
          <c:showSerName val="0"/>
          <c:showPercent val="0"/>
          <c:showBubbleSize val="0"/>
        </c:dLbls>
        <c:gapWidth val="150"/>
        <c:axId val="125596416"/>
        <c:axId val="125597952"/>
      </c:barChart>
      <c:catAx>
        <c:axId val="125596416"/>
        <c:scaling>
          <c:orientation val="minMax"/>
        </c:scaling>
        <c:delete val="0"/>
        <c:axPos val="b"/>
        <c:numFmt formatCode="General" sourceLinked="1"/>
        <c:majorTickMark val="in"/>
        <c:minorTickMark val="none"/>
        <c:tickLblPos val="nextTo"/>
        <c:txPr>
          <a:bodyPr rot="0" vert="horz"/>
          <a:lstStyle/>
          <a:p>
            <a:pPr>
              <a:defRPr/>
            </a:pPr>
            <a:endParaRPr lang="ja-JP"/>
          </a:p>
        </c:txPr>
        <c:crossAx val="125597952"/>
        <c:crosses val="autoZero"/>
        <c:auto val="1"/>
        <c:lblAlgn val="ctr"/>
        <c:lblOffset val="100"/>
        <c:tickLblSkip val="1"/>
        <c:tickMarkSkip val="1"/>
        <c:noMultiLvlLbl val="0"/>
      </c:catAx>
      <c:valAx>
        <c:axId val="12559795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5596416"/>
        <c:crosses val="autoZero"/>
        <c:crossBetween val="between"/>
        <c:majorUnit val="20"/>
      </c:valAx>
    </c:plotArea>
    <c:legend>
      <c:legendPos val="r"/>
      <c:layout>
        <c:manualLayout>
          <c:xMode val="edge"/>
          <c:yMode val="edge"/>
          <c:x val="0.21474635210532916"/>
          <c:y val="0.9472625901395727"/>
          <c:w val="0.58405461872601239"/>
          <c:h val="4.4624768136161792E-2"/>
        </c:manualLayout>
      </c:layout>
      <c:overlay val="0"/>
    </c:legend>
    <c:plotVisOnly val="1"/>
    <c:dispBlanksAs val="gap"/>
    <c:showDLblsOverMax val="0"/>
  </c:chart>
  <c:printSettings>
    <c:headerFooter alignWithMargins="0"/>
    <c:pageMargins b="0.59055118110234972" l="0.59055118110234972" r="0.59055118110234972" t="0.59055118110234972" header="0.19685039370078738" footer="0.19685039370078738"/>
    <c:pageSetup orientation="landscape" horizontalDpi="300" verticalDpi="300"/>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A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oneCellAnchor>
    <xdr:from>
      <xdr:col>18</xdr:col>
      <xdr:colOff>130968</xdr:colOff>
      <xdr:row>0</xdr:row>
      <xdr:rowOff>47625</xdr:rowOff>
    </xdr:from>
    <xdr:ext cx="1099788" cy="293349"/>
    <xdr:sp macro="" textlink="">
      <xdr:nvSpPr>
        <xdr:cNvPr id="3" name="Text Box 3">
          <a:extLst>
            <a:ext uri="{FF2B5EF4-FFF2-40B4-BE49-F238E27FC236}">
              <a16:creationId xmlns:a16="http://schemas.microsoft.com/office/drawing/2014/main" id="{A42D8B2F-F7CA-426C-A040-7DA68569FD22}"/>
            </a:ext>
          </a:extLst>
        </xdr:cNvPr>
        <xdr:cNvSpPr txBox="1">
          <a:spLocks noChangeArrowheads="1"/>
        </xdr:cNvSpPr>
      </xdr:nvSpPr>
      <xdr:spPr bwMode="auto">
        <a:xfrm>
          <a:off x="9679781" y="47625"/>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twoCellAnchor>
    <xdr:from>
      <xdr:col>0</xdr:col>
      <xdr:colOff>6350</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25883D0F-0610-423B-9264-8E335469912F}"/>
            </a:ext>
          </a:extLst>
        </xdr:cNvPr>
        <xdr:cNvSpPr>
          <a:spLocks noChangeShapeType="1"/>
        </xdr:cNvSpPr>
      </xdr:nvSpPr>
      <xdr:spPr bwMode="auto">
        <a:xfrm>
          <a:off x="9525" y="628650"/>
          <a:ext cx="323850" cy="533400"/>
        </a:xfrm>
        <a:prstGeom prst="line">
          <a:avLst/>
        </a:prstGeom>
        <a:noFill/>
        <a:ln w="9525">
          <a:solidFill>
            <a:srgbClr val="000000"/>
          </a:solidFill>
          <a:round/>
          <a:headEnd/>
          <a:tailEnd/>
        </a:ln>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792390</xdr:colOff>
      <xdr:row>1</xdr:row>
      <xdr:rowOff>68036</xdr:rowOff>
    </xdr:from>
    <xdr:to>
      <xdr:col>13</xdr:col>
      <xdr:colOff>88900</xdr:colOff>
      <xdr:row>15</xdr:row>
      <xdr:rowOff>123372</xdr:rowOff>
    </xdr:to>
    <xdr:graphicFrame macro="">
      <xdr:nvGraphicFramePr>
        <xdr:cNvPr id="4" name="グラフ 1">
          <a:extLst>
            <a:ext uri="{FF2B5EF4-FFF2-40B4-BE49-F238E27FC236}">
              <a16:creationId xmlns:a16="http://schemas.microsoft.com/office/drawing/2014/main" id="{810D13C6-1D5C-41B5-8915-E6E613A56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796472</xdr:colOff>
      <xdr:row>1</xdr:row>
      <xdr:rowOff>69354</xdr:rowOff>
    </xdr:from>
    <xdr:to>
      <xdr:col>2</xdr:col>
      <xdr:colOff>152647</xdr:colOff>
      <xdr:row>1</xdr:row>
      <xdr:rowOff>325333</xdr:rowOff>
    </xdr:to>
    <xdr:sp macro="" textlink="">
      <xdr:nvSpPr>
        <xdr:cNvPr id="2" name="Text Box 9">
          <a:extLst>
            <a:ext uri="{FF2B5EF4-FFF2-40B4-BE49-F238E27FC236}">
              <a16:creationId xmlns:a16="http://schemas.microsoft.com/office/drawing/2014/main" id="{F1DCCD71-1559-46A9-B52C-C65CF092721C}"/>
            </a:ext>
          </a:extLst>
        </xdr:cNvPr>
        <xdr:cNvSpPr txBox="1">
          <a:spLocks noChangeArrowheads="1"/>
        </xdr:cNvSpPr>
      </xdr:nvSpPr>
      <xdr:spPr bwMode="auto">
        <a:xfrm>
          <a:off x="796472" y="273461"/>
          <a:ext cx="839354" cy="2559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367392</xdr:colOff>
      <xdr:row>1</xdr:row>
      <xdr:rowOff>68035</xdr:rowOff>
    </xdr:from>
    <xdr:to>
      <xdr:col>13</xdr:col>
      <xdr:colOff>98424</xdr:colOff>
      <xdr:row>16</xdr:row>
      <xdr:rowOff>33109</xdr:rowOff>
    </xdr:to>
    <xdr:graphicFrame macro="">
      <xdr:nvGraphicFramePr>
        <xdr:cNvPr id="2" name="グラフ 2">
          <a:extLst>
            <a:ext uri="{FF2B5EF4-FFF2-40B4-BE49-F238E27FC236}">
              <a16:creationId xmlns:a16="http://schemas.microsoft.com/office/drawing/2014/main" id="{4E03C83E-BEB8-4EEF-B13A-D5C7C5AB6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1\&#65320;&#65328;\r6-1geppou%20kakutei.xlsm"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1/&#65320;&#65328;/r6-1geppou%20kakute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5&#24180;&#24230;/02%20&#20837;&#22495;&#35251;&#20809;&#23458;/R6.1/R5-1&#26376;&#22577;.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NFSVNAS01\share\&#25991;&#21270;&#35251;&#20809;&#12473;&#12509;&#12540;&#12484;&#37096;\&#35251;&#20809;&#25919;&#31574;&#35506;\&#9733;03&#20225;&#30011;&#20998;&#26512;&#29677;\31-1%20&#35251;&#20809;&#32113;&#35336;&#65288;&#20837;&#22495;&#35251;&#20809;&#23458;&#32113;&#35336;&#65289;\00%20R6&#24180;&#24230;\02%20&#20837;&#22495;&#35251;&#20809;&#23458;\R6.5\HP\r6-3geppoukakutei3.xlsx" TargetMode="External"/><Relationship Id="rId1" Type="http://schemas.openxmlformats.org/officeDocument/2006/relationships/externalLinkPath" Target="/&#25991;&#21270;&#35251;&#20809;&#12473;&#12509;&#12540;&#12484;&#37096;/&#35251;&#20809;&#25919;&#31574;&#35506;/&#9733;03&#20225;&#30011;&#20998;&#26512;&#29677;/31-1%20&#35251;&#20809;&#32113;&#35336;&#65288;&#20837;&#22495;&#35251;&#20809;&#23458;&#32113;&#35336;&#65289;/00%20R6&#24180;&#24230;/02%20&#20837;&#22495;&#35251;&#20809;&#23458;/R6.5/HP/r6-3geppoukakute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１表 (手持ち)"/>
      <sheetName val="月報第２表"/>
      <sheetName val="月報第３表"/>
      <sheetName val="年度・暦年"/>
      <sheetName val="グラフ（年度・暦年）"/>
      <sheetName val="グラフ（国内客年度・暦年）"/>
      <sheetName val="グラフ（外国客年度・暦年）"/>
      <sheetName val="累計表【年度】"/>
      <sheetName val="累計表【暦年】"/>
      <sheetName val="（外国）累計表【年度】"/>
      <sheetName val="（外国）累計表【暦年】"/>
    </sheetNames>
    <sheetDataSet>
      <sheetData sheetId="0">
        <row r="3">
          <cell r="C3">
            <v>6</v>
          </cell>
          <cell r="E3">
            <v>1</v>
          </cell>
        </row>
        <row r="5">
          <cell r="C5">
            <v>5</v>
          </cell>
        </row>
      </sheetData>
      <sheetData sheetId="1">
        <row r="2">
          <cell r="C2">
            <v>1</v>
          </cell>
        </row>
      </sheetData>
      <sheetData sheetId="2" refreshError="1"/>
      <sheetData sheetId="3" refreshError="1"/>
      <sheetData sheetId="4">
        <row r="22">
          <cell r="AU22">
            <v>504800</v>
          </cell>
        </row>
        <row r="31">
          <cell r="AU31">
            <v>4000</v>
          </cell>
        </row>
        <row r="35">
          <cell r="B35">
            <v>240800</v>
          </cell>
          <cell r="C35">
            <v>35100</v>
          </cell>
          <cell r="D35">
            <v>48300</v>
          </cell>
          <cell r="E35">
            <v>23700</v>
          </cell>
          <cell r="F35">
            <v>67500</v>
          </cell>
          <cell r="G35">
            <v>0</v>
          </cell>
          <cell r="H35">
            <v>44300</v>
          </cell>
          <cell r="I35">
            <v>4000</v>
          </cell>
          <cell r="J35">
            <v>9600</v>
          </cell>
          <cell r="K35">
            <v>4000</v>
          </cell>
          <cell r="L35">
            <v>100</v>
          </cell>
          <cell r="M35">
            <v>1500</v>
          </cell>
          <cell r="N35">
            <v>500</v>
          </cell>
          <cell r="O35">
            <v>0</v>
          </cell>
          <cell r="P35">
            <v>2400</v>
          </cell>
          <cell r="Q35">
            <v>3100</v>
          </cell>
          <cell r="R35">
            <v>3500</v>
          </cell>
          <cell r="S35">
            <v>2800</v>
          </cell>
          <cell r="T35">
            <v>2600</v>
          </cell>
          <cell r="U35">
            <v>200</v>
          </cell>
          <cell r="V35">
            <v>0</v>
          </cell>
          <cell r="W35">
            <v>3400</v>
          </cell>
          <cell r="X35">
            <v>0</v>
          </cell>
          <cell r="Y35">
            <v>2800</v>
          </cell>
          <cell r="Z35">
            <v>3300</v>
          </cell>
          <cell r="AA35">
            <v>2200</v>
          </cell>
          <cell r="AB35">
            <v>0</v>
          </cell>
          <cell r="AC35">
            <v>0</v>
          </cell>
          <cell r="AD35">
            <v>0</v>
          </cell>
          <cell r="AE35">
            <v>2500</v>
          </cell>
          <cell r="AF35">
            <v>0</v>
          </cell>
          <cell r="AG35">
            <v>0</v>
          </cell>
          <cell r="AH35">
            <v>200</v>
          </cell>
          <cell r="AI35">
            <v>0</v>
          </cell>
          <cell r="AJ35">
            <v>0</v>
          </cell>
          <cell r="AK35">
            <v>0</v>
          </cell>
          <cell r="AL35">
            <v>0</v>
          </cell>
          <cell r="AM35">
            <v>100</v>
          </cell>
          <cell r="AN35">
            <v>0</v>
          </cell>
          <cell r="AO35">
            <v>0</v>
          </cell>
          <cell r="AP35">
            <v>0</v>
          </cell>
          <cell r="AQ35">
            <v>100</v>
          </cell>
          <cell r="AR35">
            <v>100</v>
          </cell>
          <cell r="AS35">
            <v>100</v>
          </cell>
          <cell r="AT35">
            <v>0</v>
          </cell>
        </row>
        <row r="40">
          <cell r="I40">
            <v>216700</v>
          </cell>
          <cell r="O40">
            <v>425200</v>
          </cell>
        </row>
        <row r="41">
          <cell r="I41">
            <v>24100</v>
          </cell>
          <cell r="O41">
            <v>79600</v>
          </cell>
        </row>
      </sheetData>
      <sheetData sheetId="5">
        <row r="11">
          <cell r="X11">
            <v>92900</v>
          </cell>
        </row>
        <row r="19">
          <cell r="W19">
            <v>10900</v>
          </cell>
          <cell r="X19">
            <v>27500</v>
          </cell>
        </row>
        <row r="20">
          <cell r="B20">
            <v>52000</v>
          </cell>
          <cell r="C20">
            <v>28700</v>
          </cell>
          <cell r="D20">
            <v>10500</v>
          </cell>
          <cell r="E20">
            <v>11400</v>
          </cell>
          <cell r="F20">
            <v>1600</v>
          </cell>
          <cell r="G20">
            <v>300</v>
          </cell>
          <cell r="H20">
            <v>300</v>
          </cell>
          <cell r="I20">
            <v>100</v>
          </cell>
          <cell r="J20">
            <v>100</v>
          </cell>
          <cell r="K20">
            <v>100</v>
          </cell>
          <cell r="L20">
            <v>0</v>
          </cell>
          <cell r="M20">
            <v>200</v>
          </cell>
          <cell r="N20">
            <v>500</v>
          </cell>
          <cell r="O20">
            <v>400</v>
          </cell>
          <cell r="P20">
            <v>100</v>
          </cell>
          <cell r="Q20">
            <v>1400</v>
          </cell>
          <cell r="R20">
            <v>500</v>
          </cell>
          <cell r="S20">
            <v>100</v>
          </cell>
          <cell r="T20">
            <v>400</v>
          </cell>
          <cell r="U20">
            <v>11700</v>
          </cell>
        </row>
      </sheetData>
      <sheetData sheetId="6" refreshError="1"/>
      <sheetData sheetId="7">
        <row r="8">
          <cell r="B8" t="str">
            <v>令和6年1月</v>
          </cell>
          <cell r="E8">
            <v>120400</v>
          </cell>
          <cell r="F8">
            <v>597700</v>
          </cell>
          <cell r="G8">
            <v>504800</v>
          </cell>
        </row>
        <row r="9">
          <cell r="B9" t="str">
            <v>令和5年1月</v>
          </cell>
          <cell r="E9">
            <v>44800</v>
          </cell>
        </row>
        <row r="13">
          <cell r="A13" t="str">
            <v>4月～1月
累計</v>
          </cell>
        </row>
        <row r="17">
          <cell r="A17" t="str">
            <v>１月累計</v>
          </cell>
        </row>
      </sheetData>
      <sheetData sheetId="8" refreshError="1"/>
      <sheetData sheetId="9">
        <row r="7">
          <cell r="D7">
            <v>235700</v>
          </cell>
          <cell r="E7">
            <v>32400</v>
          </cell>
          <cell r="F7">
            <v>45000</v>
          </cell>
          <cell r="G7">
            <v>22700</v>
          </cell>
          <cell r="H7">
            <v>61800</v>
          </cell>
          <cell r="I7">
            <v>100</v>
          </cell>
          <cell r="J7">
            <v>46100</v>
          </cell>
          <cell r="K7">
            <v>3800</v>
          </cell>
          <cell r="L7">
            <v>8700</v>
          </cell>
          <cell r="M7">
            <v>4200</v>
          </cell>
          <cell r="N7">
            <v>0</v>
          </cell>
          <cell r="O7">
            <v>1700</v>
          </cell>
          <cell r="P7">
            <v>300</v>
          </cell>
          <cell r="Q7">
            <v>0</v>
          </cell>
          <cell r="R7">
            <v>2200</v>
          </cell>
          <cell r="S7">
            <v>2500</v>
          </cell>
          <cell r="T7">
            <v>3800</v>
          </cell>
          <cell r="U7">
            <v>2800</v>
          </cell>
          <cell r="V7">
            <v>2500</v>
          </cell>
          <cell r="W7">
            <v>200</v>
          </cell>
          <cell r="X7">
            <v>100</v>
          </cell>
          <cell r="Y7">
            <v>2800</v>
          </cell>
          <cell r="Z7">
            <v>0</v>
          </cell>
          <cell r="AA7">
            <v>2400</v>
          </cell>
          <cell r="AB7">
            <v>2900</v>
          </cell>
          <cell r="AC7">
            <v>2500</v>
          </cell>
        </row>
      </sheetData>
      <sheetData sheetId="10">
        <row r="7">
          <cell r="D7">
            <v>15900</v>
          </cell>
          <cell r="E7">
            <v>20000</v>
          </cell>
          <cell r="F7">
            <v>200</v>
          </cell>
          <cell r="G7">
            <v>7200</v>
          </cell>
          <cell r="H7">
            <v>600</v>
          </cell>
          <cell r="I7">
            <v>200</v>
          </cell>
          <cell r="J7">
            <v>100</v>
          </cell>
          <cell r="K7">
            <v>0</v>
          </cell>
          <cell r="L7">
            <v>100</v>
          </cell>
          <cell r="M7">
            <v>100</v>
          </cell>
          <cell r="N7">
            <v>100</v>
          </cell>
          <cell r="O7">
            <v>0</v>
          </cell>
          <cell r="P7">
            <v>200</v>
          </cell>
        </row>
      </sheetData>
      <sheetData sheetId="11" refreshError="1"/>
      <sheetData sheetId="12" refreshError="1"/>
      <sheetData sheetId="13" refreshError="1"/>
      <sheetData sheetId="14" refreshError="1"/>
      <sheetData sheetId="15">
        <row r="18">
          <cell r="D18">
            <v>954600</v>
          </cell>
          <cell r="G18">
            <v>5960800</v>
          </cell>
          <cell r="H18">
            <v>761400</v>
          </cell>
          <cell r="K18">
            <v>52900</v>
          </cell>
          <cell r="L18">
            <v>193200</v>
          </cell>
          <cell r="O18">
            <v>2944800</v>
          </cell>
          <cell r="P18">
            <v>390300</v>
          </cell>
          <cell r="Q18">
            <v>621500</v>
          </cell>
          <cell r="R18">
            <v>263900</v>
          </cell>
          <cell r="S18">
            <v>740900</v>
          </cell>
          <cell r="T18">
            <v>0</v>
          </cell>
          <cell r="U18">
            <v>518800</v>
          </cell>
          <cell r="V18">
            <v>40500</v>
          </cell>
          <cell r="W18">
            <v>104500</v>
          </cell>
          <cell r="X18">
            <v>38700</v>
          </cell>
          <cell r="Y18">
            <v>500</v>
          </cell>
          <cell r="Z18">
            <v>14700</v>
          </cell>
          <cell r="AA18">
            <v>11800</v>
          </cell>
          <cell r="AB18">
            <v>0</v>
          </cell>
          <cell r="AC18">
            <v>27700</v>
          </cell>
          <cell r="AD18">
            <v>34600</v>
          </cell>
          <cell r="AE18">
            <v>40500</v>
          </cell>
          <cell r="AF18">
            <v>36100</v>
          </cell>
          <cell r="AG18">
            <v>29300</v>
          </cell>
          <cell r="AH18">
            <v>400</v>
          </cell>
          <cell r="AI18">
            <v>0</v>
          </cell>
          <cell r="AJ18">
            <v>32000</v>
          </cell>
          <cell r="AK18">
            <v>0</v>
          </cell>
          <cell r="AL18">
            <v>27500</v>
          </cell>
          <cell r="AM18">
            <v>33800</v>
          </cell>
          <cell r="AN18">
            <v>28000</v>
          </cell>
          <cell r="AO18">
            <v>0</v>
          </cell>
          <cell r="AP18">
            <v>0</v>
          </cell>
          <cell r="AQ18">
            <v>0</v>
          </cell>
          <cell r="AR18">
            <v>32100</v>
          </cell>
          <cell r="AS18">
            <v>0</v>
          </cell>
          <cell r="AT18">
            <v>0</v>
          </cell>
          <cell r="AU18">
            <v>200</v>
          </cell>
          <cell r="AV18">
            <v>0</v>
          </cell>
          <cell r="AW18">
            <v>0</v>
          </cell>
          <cell r="AX18">
            <v>0</v>
          </cell>
          <cell r="AY18">
            <v>0</v>
          </cell>
          <cell r="AZ18">
            <v>100</v>
          </cell>
          <cell r="BA18">
            <v>0</v>
          </cell>
          <cell r="BB18">
            <v>0</v>
          </cell>
          <cell r="BC18">
            <v>0</v>
          </cell>
          <cell r="BD18">
            <v>100</v>
          </cell>
          <cell r="BE18">
            <v>100</v>
          </cell>
          <cell r="BF18">
            <v>100</v>
          </cell>
          <cell r="BG18">
            <v>200</v>
          </cell>
        </row>
        <row r="33">
          <cell r="D33">
            <v>92500</v>
          </cell>
          <cell r="G33">
            <v>5302800</v>
          </cell>
          <cell r="H33">
            <v>92500</v>
          </cell>
          <cell r="K33">
            <v>15200</v>
          </cell>
          <cell r="L33">
            <v>0</v>
          </cell>
          <cell r="O33">
            <v>2681300</v>
          </cell>
          <cell r="P33">
            <v>365800</v>
          </cell>
          <cell r="Q33">
            <v>535400</v>
          </cell>
          <cell r="R33">
            <v>229200</v>
          </cell>
          <cell r="S33">
            <v>631800</v>
          </cell>
          <cell r="T33">
            <v>400</v>
          </cell>
          <cell r="U33">
            <v>492700</v>
          </cell>
          <cell r="V33">
            <v>36500</v>
          </cell>
          <cell r="W33">
            <v>85000</v>
          </cell>
          <cell r="X33">
            <v>34800</v>
          </cell>
          <cell r="Y33">
            <v>200</v>
          </cell>
          <cell r="Z33">
            <v>9100</v>
          </cell>
          <cell r="AA33">
            <v>5500</v>
          </cell>
          <cell r="AB33">
            <v>0</v>
          </cell>
          <cell r="AC33">
            <v>22600</v>
          </cell>
          <cell r="AD33">
            <v>27200</v>
          </cell>
          <cell r="AE33">
            <v>33300</v>
          </cell>
          <cell r="AF33">
            <v>19800</v>
          </cell>
          <cell r="AG33">
            <v>19700</v>
          </cell>
          <cell r="AH33">
            <v>700</v>
          </cell>
          <cell r="AI33">
            <v>500</v>
          </cell>
          <cell r="AJ33">
            <v>20200</v>
          </cell>
          <cell r="AK33">
            <v>0</v>
          </cell>
          <cell r="AL33">
            <v>20200</v>
          </cell>
          <cell r="AM33">
            <v>26700</v>
          </cell>
          <cell r="AN33">
            <v>18500</v>
          </cell>
          <cell r="AO33">
            <v>0</v>
          </cell>
          <cell r="AP33">
            <v>0</v>
          </cell>
          <cell r="AQ33">
            <v>0</v>
          </cell>
          <cell r="AR33">
            <v>200</v>
          </cell>
          <cell r="AS33">
            <v>0</v>
          </cell>
          <cell r="AT33">
            <v>0</v>
          </cell>
          <cell r="AU33">
            <v>0</v>
          </cell>
          <cell r="AV33">
            <v>0</v>
          </cell>
          <cell r="AW33">
            <v>0</v>
          </cell>
          <cell r="AX33">
            <v>0</v>
          </cell>
          <cell r="AY33">
            <v>0</v>
          </cell>
          <cell r="AZ33">
            <v>200</v>
          </cell>
          <cell r="BA33">
            <v>0</v>
          </cell>
          <cell r="BB33">
            <v>0</v>
          </cell>
          <cell r="BC33">
            <v>0</v>
          </cell>
          <cell r="BD33">
            <v>100</v>
          </cell>
          <cell r="BE33">
            <v>200</v>
          </cell>
          <cell r="BF33">
            <v>0</v>
          </cell>
          <cell r="BG33">
            <v>200</v>
          </cell>
        </row>
        <row r="37">
          <cell r="A37">
            <v>4</v>
          </cell>
          <cell r="B37">
            <v>409000</v>
          </cell>
          <cell r="C37">
            <v>409000</v>
          </cell>
          <cell r="D37">
            <v>0</v>
          </cell>
          <cell r="E37">
            <v>0</v>
          </cell>
          <cell r="F37">
            <v>407800</v>
          </cell>
          <cell r="G37">
            <v>407800</v>
          </cell>
          <cell r="H37">
            <v>0</v>
          </cell>
          <cell r="I37">
            <v>0</v>
          </cell>
          <cell r="J37">
            <v>1200</v>
          </cell>
          <cell r="K37">
            <v>1200</v>
          </cell>
          <cell r="L37">
            <v>0</v>
          </cell>
          <cell r="M37">
            <v>0</v>
          </cell>
          <cell r="N37">
            <v>4</v>
          </cell>
          <cell r="O37">
            <v>205900</v>
          </cell>
          <cell r="P37">
            <v>27700</v>
          </cell>
          <cell r="Q37">
            <v>42800</v>
          </cell>
          <cell r="R37">
            <v>15700</v>
          </cell>
          <cell r="S37">
            <v>51600</v>
          </cell>
          <cell r="T37">
            <v>200</v>
          </cell>
          <cell r="U37">
            <v>38400</v>
          </cell>
          <cell r="V37">
            <v>3500</v>
          </cell>
          <cell r="W37">
            <v>6000</v>
          </cell>
          <cell r="X37">
            <v>3200</v>
          </cell>
          <cell r="Y37">
            <v>0</v>
          </cell>
          <cell r="Z37">
            <v>300</v>
          </cell>
          <cell r="AA37">
            <v>200</v>
          </cell>
          <cell r="AB37">
            <v>0</v>
          </cell>
          <cell r="AC37">
            <v>1400</v>
          </cell>
          <cell r="AD37">
            <v>2100</v>
          </cell>
          <cell r="AE37">
            <v>2600</v>
          </cell>
          <cell r="AF37">
            <v>1400</v>
          </cell>
          <cell r="AG37">
            <v>1300</v>
          </cell>
          <cell r="AH37">
            <v>0</v>
          </cell>
          <cell r="AI37">
            <v>0</v>
          </cell>
          <cell r="AJ37">
            <v>300</v>
          </cell>
          <cell r="AK37">
            <v>0</v>
          </cell>
          <cell r="AL37">
            <v>1400</v>
          </cell>
          <cell r="AM37">
            <v>1800</v>
          </cell>
          <cell r="AN37">
            <v>1200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row>
        <row r="38">
          <cell r="A38">
            <v>5</v>
          </cell>
          <cell r="B38">
            <v>396800</v>
          </cell>
          <cell r="C38">
            <v>396800</v>
          </cell>
          <cell r="D38">
            <v>0</v>
          </cell>
          <cell r="E38">
            <v>0</v>
          </cell>
          <cell r="F38">
            <v>395400</v>
          </cell>
          <cell r="G38">
            <v>395400</v>
          </cell>
          <cell r="H38">
            <v>0</v>
          </cell>
          <cell r="I38">
            <v>0</v>
          </cell>
          <cell r="J38">
            <v>1400</v>
          </cell>
          <cell r="K38">
            <v>1400</v>
          </cell>
          <cell r="L38">
            <v>0</v>
          </cell>
          <cell r="M38">
            <v>0</v>
          </cell>
          <cell r="N38">
            <v>5</v>
          </cell>
          <cell r="O38">
            <v>199100</v>
          </cell>
          <cell r="P38">
            <v>28500</v>
          </cell>
          <cell r="Q38">
            <v>42300</v>
          </cell>
          <cell r="R38">
            <v>14300</v>
          </cell>
          <cell r="S38">
            <v>50000</v>
          </cell>
          <cell r="T38">
            <v>0</v>
          </cell>
          <cell r="U38">
            <v>35700</v>
          </cell>
          <cell r="V38">
            <v>3200</v>
          </cell>
          <cell r="W38">
            <v>7200</v>
          </cell>
          <cell r="X38">
            <v>2800</v>
          </cell>
          <cell r="Y38">
            <v>0</v>
          </cell>
          <cell r="Z38">
            <v>700</v>
          </cell>
          <cell r="AA38">
            <v>300</v>
          </cell>
          <cell r="AB38">
            <v>0</v>
          </cell>
          <cell r="AC38">
            <v>1500</v>
          </cell>
          <cell r="AD38">
            <v>1800</v>
          </cell>
          <cell r="AE38">
            <v>2400</v>
          </cell>
          <cell r="AF38">
            <v>1000</v>
          </cell>
          <cell r="AG38">
            <v>1100</v>
          </cell>
          <cell r="AH38">
            <v>0</v>
          </cell>
          <cell r="AI38">
            <v>0</v>
          </cell>
          <cell r="AJ38">
            <v>1000</v>
          </cell>
          <cell r="AK38">
            <v>0</v>
          </cell>
          <cell r="AL38">
            <v>1400</v>
          </cell>
          <cell r="AM38">
            <v>1400</v>
          </cell>
          <cell r="AN38">
            <v>1100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row>
        <row r="39">
          <cell r="A39">
            <v>6</v>
          </cell>
          <cell r="B39">
            <v>448500</v>
          </cell>
          <cell r="C39">
            <v>448500</v>
          </cell>
          <cell r="D39">
            <v>0</v>
          </cell>
          <cell r="E39">
            <v>0</v>
          </cell>
          <cell r="F39">
            <v>447100</v>
          </cell>
          <cell r="G39">
            <v>447100</v>
          </cell>
          <cell r="H39">
            <v>0</v>
          </cell>
          <cell r="I39">
            <v>0</v>
          </cell>
          <cell r="J39">
            <v>1400</v>
          </cell>
          <cell r="K39">
            <v>1400</v>
          </cell>
          <cell r="L39">
            <v>0</v>
          </cell>
          <cell r="M39">
            <v>0</v>
          </cell>
          <cell r="N39">
            <v>6</v>
          </cell>
          <cell r="O39">
            <v>222500</v>
          </cell>
          <cell r="P39">
            <v>30200</v>
          </cell>
          <cell r="Q39">
            <v>49100</v>
          </cell>
          <cell r="R39">
            <v>19300</v>
          </cell>
          <cell r="S39">
            <v>55800</v>
          </cell>
          <cell r="T39">
            <v>0</v>
          </cell>
          <cell r="U39">
            <v>41600</v>
          </cell>
          <cell r="V39">
            <v>3800</v>
          </cell>
          <cell r="W39">
            <v>7000</v>
          </cell>
          <cell r="X39">
            <v>3300</v>
          </cell>
          <cell r="Y39">
            <v>0</v>
          </cell>
          <cell r="Z39">
            <v>0</v>
          </cell>
          <cell r="AA39">
            <v>0</v>
          </cell>
          <cell r="AB39">
            <v>0</v>
          </cell>
          <cell r="AC39">
            <v>1900</v>
          </cell>
          <cell r="AD39">
            <v>2700</v>
          </cell>
          <cell r="AE39">
            <v>2400</v>
          </cell>
          <cell r="AF39">
            <v>1300</v>
          </cell>
          <cell r="AG39">
            <v>1300</v>
          </cell>
          <cell r="AH39">
            <v>0</v>
          </cell>
          <cell r="AI39">
            <v>0</v>
          </cell>
          <cell r="AJ39">
            <v>1400</v>
          </cell>
          <cell r="AK39">
            <v>0</v>
          </cell>
          <cell r="AL39">
            <v>1700</v>
          </cell>
          <cell r="AM39">
            <v>2100</v>
          </cell>
          <cell r="AN39">
            <v>1100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row>
        <row r="40">
          <cell r="A40">
            <v>7</v>
          </cell>
          <cell r="B40">
            <v>607800</v>
          </cell>
          <cell r="C40">
            <v>607800</v>
          </cell>
          <cell r="D40">
            <v>0</v>
          </cell>
          <cell r="E40">
            <v>0</v>
          </cell>
          <cell r="F40">
            <v>606400</v>
          </cell>
          <cell r="G40">
            <v>606400</v>
          </cell>
          <cell r="H40">
            <v>0</v>
          </cell>
          <cell r="I40">
            <v>0</v>
          </cell>
          <cell r="J40">
            <v>1400</v>
          </cell>
          <cell r="K40">
            <v>1400</v>
          </cell>
          <cell r="L40">
            <v>0</v>
          </cell>
          <cell r="M40">
            <v>0</v>
          </cell>
          <cell r="N40">
            <v>7</v>
          </cell>
          <cell r="O40">
            <v>317200</v>
          </cell>
          <cell r="P40">
            <v>43000</v>
          </cell>
          <cell r="Q40">
            <v>63400</v>
          </cell>
          <cell r="R40">
            <v>26400</v>
          </cell>
          <cell r="S40">
            <v>64300</v>
          </cell>
          <cell r="T40">
            <v>0</v>
          </cell>
          <cell r="U40">
            <v>57200</v>
          </cell>
          <cell r="V40">
            <v>3700</v>
          </cell>
          <cell r="W40">
            <v>8600</v>
          </cell>
          <cell r="X40">
            <v>3400</v>
          </cell>
          <cell r="Y40">
            <v>0</v>
          </cell>
          <cell r="Z40">
            <v>0</v>
          </cell>
          <cell r="AA40">
            <v>800</v>
          </cell>
          <cell r="AB40">
            <v>0</v>
          </cell>
          <cell r="AC40">
            <v>1900</v>
          </cell>
          <cell r="AD40">
            <v>3100</v>
          </cell>
          <cell r="AE40">
            <v>3100</v>
          </cell>
          <cell r="AF40">
            <v>1800</v>
          </cell>
          <cell r="AG40">
            <v>1700</v>
          </cell>
          <cell r="AH40">
            <v>0</v>
          </cell>
          <cell r="AI40">
            <v>0</v>
          </cell>
          <cell r="AJ40">
            <v>1900</v>
          </cell>
          <cell r="AK40">
            <v>0</v>
          </cell>
          <cell r="AL40">
            <v>1800</v>
          </cell>
          <cell r="AM40">
            <v>2800</v>
          </cell>
          <cell r="AN40">
            <v>1600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100</v>
          </cell>
          <cell r="BF40">
            <v>0</v>
          </cell>
          <cell r="BG40">
            <v>0</v>
          </cell>
        </row>
        <row r="41">
          <cell r="A41">
            <v>8</v>
          </cell>
          <cell r="B41">
            <v>640800</v>
          </cell>
          <cell r="C41">
            <v>640700</v>
          </cell>
          <cell r="D41">
            <v>100</v>
          </cell>
          <cell r="E41">
            <v>100</v>
          </cell>
          <cell r="F41">
            <v>638500</v>
          </cell>
          <cell r="G41">
            <v>638400</v>
          </cell>
          <cell r="H41">
            <v>100</v>
          </cell>
          <cell r="I41">
            <v>100</v>
          </cell>
          <cell r="J41">
            <v>2300</v>
          </cell>
          <cell r="K41">
            <v>2300</v>
          </cell>
          <cell r="L41">
            <v>0</v>
          </cell>
          <cell r="M41">
            <v>0</v>
          </cell>
          <cell r="N41">
            <v>8</v>
          </cell>
          <cell r="O41">
            <v>327600</v>
          </cell>
          <cell r="P41">
            <v>51500</v>
          </cell>
          <cell r="Q41">
            <v>60500</v>
          </cell>
          <cell r="R41">
            <v>28600</v>
          </cell>
          <cell r="S41">
            <v>67700</v>
          </cell>
          <cell r="T41">
            <v>0</v>
          </cell>
          <cell r="U41">
            <v>62200</v>
          </cell>
          <cell r="V41">
            <v>3800</v>
          </cell>
          <cell r="W41">
            <v>10600</v>
          </cell>
          <cell r="X41">
            <v>3100</v>
          </cell>
          <cell r="Y41">
            <v>0</v>
          </cell>
          <cell r="Z41">
            <v>0</v>
          </cell>
          <cell r="AA41">
            <v>2000</v>
          </cell>
          <cell r="AB41">
            <v>0</v>
          </cell>
          <cell r="AC41">
            <v>2000</v>
          </cell>
          <cell r="AD41">
            <v>2900</v>
          </cell>
          <cell r="AE41">
            <v>3500</v>
          </cell>
          <cell r="AF41">
            <v>2100</v>
          </cell>
          <cell r="AG41">
            <v>2400</v>
          </cell>
          <cell r="AH41">
            <v>0</v>
          </cell>
          <cell r="AI41">
            <v>400</v>
          </cell>
          <cell r="AJ41">
            <v>2400</v>
          </cell>
          <cell r="AK41">
            <v>0</v>
          </cell>
          <cell r="AL41">
            <v>2300</v>
          </cell>
          <cell r="AM41">
            <v>3100</v>
          </cell>
          <cell r="AN41">
            <v>2000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row>
        <row r="42">
          <cell r="A42">
            <v>9</v>
          </cell>
          <cell r="B42">
            <v>494700</v>
          </cell>
          <cell r="C42">
            <v>494700</v>
          </cell>
          <cell r="D42">
            <v>0</v>
          </cell>
          <cell r="E42">
            <v>0</v>
          </cell>
          <cell r="F42">
            <v>493700</v>
          </cell>
          <cell r="G42">
            <v>493700</v>
          </cell>
          <cell r="H42">
            <v>0</v>
          </cell>
          <cell r="I42">
            <v>0</v>
          </cell>
          <cell r="J42">
            <v>1000</v>
          </cell>
          <cell r="K42">
            <v>1000</v>
          </cell>
          <cell r="L42">
            <v>0</v>
          </cell>
          <cell r="M42">
            <v>0</v>
          </cell>
          <cell r="N42">
            <v>9</v>
          </cell>
          <cell r="O42">
            <v>262100</v>
          </cell>
          <cell r="P42">
            <v>31100</v>
          </cell>
          <cell r="Q42">
            <v>49700</v>
          </cell>
          <cell r="R42">
            <v>22300</v>
          </cell>
          <cell r="S42">
            <v>54900</v>
          </cell>
          <cell r="T42">
            <v>0</v>
          </cell>
          <cell r="U42">
            <v>43200</v>
          </cell>
          <cell r="V42">
            <v>3300</v>
          </cell>
          <cell r="W42">
            <v>7200</v>
          </cell>
          <cell r="X42">
            <v>3100</v>
          </cell>
          <cell r="Y42">
            <v>0</v>
          </cell>
          <cell r="Z42">
            <v>0</v>
          </cell>
          <cell r="AA42">
            <v>1000</v>
          </cell>
          <cell r="AB42">
            <v>0</v>
          </cell>
          <cell r="AC42">
            <v>1900</v>
          </cell>
          <cell r="AD42">
            <v>1800</v>
          </cell>
          <cell r="AE42">
            <v>2900</v>
          </cell>
          <cell r="AF42">
            <v>1400</v>
          </cell>
          <cell r="AG42">
            <v>1600</v>
          </cell>
          <cell r="AH42">
            <v>0</v>
          </cell>
          <cell r="AI42">
            <v>0</v>
          </cell>
          <cell r="AJ42">
            <v>1800</v>
          </cell>
          <cell r="AK42">
            <v>0</v>
          </cell>
          <cell r="AL42">
            <v>1700</v>
          </cell>
          <cell r="AM42">
            <v>2400</v>
          </cell>
          <cell r="AN42">
            <v>1300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row>
        <row r="43">
          <cell r="A43">
            <v>10</v>
          </cell>
          <cell r="B43">
            <v>630700</v>
          </cell>
          <cell r="C43">
            <v>628000</v>
          </cell>
          <cell r="D43">
            <v>2700</v>
          </cell>
          <cell r="E43">
            <v>2700</v>
          </cell>
          <cell r="F43">
            <v>628900</v>
          </cell>
          <cell r="G43">
            <v>626200</v>
          </cell>
          <cell r="H43">
            <v>2700</v>
          </cell>
          <cell r="I43">
            <v>2700</v>
          </cell>
          <cell r="J43">
            <v>1800</v>
          </cell>
          <cell r="K43">
            <v>1800</v>
          </cell>
          <cell r="L43">
            <v>0</v>
          </cell>
          <cell r="M43">
            <v>0</v>
          </cell>
          <cell r="N43">
            <v>10</v>
          </cell>
          <cell r="O43">
            <v>316400</v>
          </cell>
          <cell r="P43">
            <v>41200</v>
          </cell>
          <cell r="Q43">
            <v>64600</v>
          </cell>
          <cell r="R43">
            <v>26000</v>
          </cell>
          <cell r="S43">
            <v>74600</v>
          </cell>
          <cell r="T43">
            <v>0</v>
          </cell>
          <cell r="U43">
            <v>59300</v>
          </cell>
          <cell r="V43">
            <v>4300</v>
          </cell>
          <cell r="W43">
            <v>10500</v>
          </cell>
          <cell r="X43">
            <v>4000</v>
          </cell>
          <cell r="Y43">
            <v>200</v>
          </cell>
          <cell r="Z43">
            <v>1800</v>
          </cell>
          <cell r="AA43">
            <v>0</v>
          </cell>
          <cell r="AB43">
            <v>0</v>
          </cell>
          <cell r="AC43">
            <v>3200</v>
          </cell>
          <cell r="AD43">
            <v>3400</v>
          </cell>
          <cell r="AE43">
            <v>4100</v>
          </cell>
          <cell r="AF43">
            <v>2100</v>
          </cell>
          <cell r="AG43">
            <v>2300</v>
          </cell>
          <cell r="AH43">
            <v>0</v>
          </cell>
          <cell r="AI43">
            <v>0</v>
          </cell>
          <cell r="AJ43">
            <v>2300</v>
          </cell>
          <cell r="AK43">
            <v>0</v>
          </cell>
          <cell r="AL43">
            <v>2300</v>
          </cell>
          <cell r="AM43">
            <v>3100</v>
          </cell>
          <cell r="AN43">
            <v>2300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row>
        <row r="44">
          <cell r="A44">
            <v>11</v>
          </cell>
          <cell r="B44">
            <v>615000</v>
          </cell>
          <cell r="C44">
            <v>602900</v>
          </cell>
          <cell r="D44">
            <v>12100</v>
          </cell>
          <cell r="E44">
            <v>12100</v>
          </cell>
          <cell r="F44">
            <v>613600</v>
          </cell>
          <cell r="G44">
            <v>601500</v>
          </cell>
          <cell r="H44">
            <v>12100</v>
          </cell>
          <cell r="I44">
            <v>12100</v>
          </cell>
          <cell r="J44">
            <v>1400</v>
          </cell>
          <cell r="K44">
            <v>1400</v>
          </cell>
          <cell r="L44">
            <v>0</v>
          </cell>
          <cell r="M44">
            <v>0</v>
          </cell>
          <cell r="N44">
            <v>11</v>
          </cell>
          <cell r="O44">
            <v>297000</v>
          </cell>
          <cell r="P44">
            <v>40600</v>
          </cell>
          <cell r="Q44">
            <v>59700</v>
          </cell>
          <cell r="R44">
            <v>27600</v>
          </cell>
          <cell r="S44">
            <v>75900</v>
          </cell>
          <cell r="T44">
            <v>0</v>
          </cell>
          <cell r="U44">
            <v>53300</v>
          </cell>
          <cell r="V44">
            <v>3500</v>
          </cell>
          <cell r="W44">
            <v>10000</v>
          </cell>
          <cell r="X44">
            <v>3700</v>
          </cell>
          <cell r="Y44">
            <v>0</v>
          </cell>
          <cell r="Z44">
            <v>2300</v>
          </cell>
          <cell r="AA44">
            <v>0</v>
          </cell>
          <cell r="AB44">
            <v>0</v>
          </cell>
          <cell r="AC44">
            <v>3400</v>
          </cell>
          <cell r="AD44">
            <v>3400</v>
          </cell>
          <cell r="AE44">
            <v>4200</v>
          </cell>
          <cell r="AF44">
            <v>3000</v>
          </cell>
          <cell r="AG44">
            <v>2800</v>
          </cell>
          <cell r="AH44">
            <v>100</v>
          </cell>
          <cell r="AI44">
            <v>0</v>
          </cell>
          <cell r="AJ44">
            <v>3200</v>
          </cell>
          <cell r="AK44">
            <v>0</v>
          </cell>
          <cell r="AL44">
            <v>2800</v>
          </cell>
          <cell r="AM44">
            <v>3600</v>
          </cell>
          <cell r="AN44">
            <v>2600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200</v>
          </cell>
        </row>
        <row r="45">
          <cell r="A45">
            <v>12</v>
          </cell>
          <cell r="B45">
            <v>635000</v>
          </cell>
          <cell r="C45">
            <v>602200</v>
          </cell>
          <cell r="D45">
            <v>32800</v>
          </cell>
          <cell r="E45">
            <v>32800</v>
          </cell>
          <cell r="F45">
            <v>633200</v>
          </cell>
          <cell r="G45">
            <v>600400</v>
          </cell>
          <cell r="H45">
            <v>32800</v>
          </cell>
          <cell r="I45">
            <v>32800</v>
          </cell>
          <cell r="J45">
            <v>1800</v>
          </cell>
          <cell r="K45">
            <v>1800</v>
          </cell>
          <cell r="L45">
            <v>0</v>
          </cell>
          <cell r="M45">
            <v>0</v>
          </cell>
          <cell r="N45">
            <v>12</v>
          </cell>
          <cell r="O45">
            <v>297800</v>
          </cell>
          <cell r="P45">
            <v>39600</v>
          </cell>
          <cell r="Q45">
            <v>58300</v>
          </cell>
          <cell r="R45">
            <v>26300</v>
          </cell>
          <cell r="S45">
            <v>75200</v>
          </cell>
          <cell r="T45">
            <v>100</v>
          </cell>
          <cell r="U45">
            <v>55700</v>
          </cell>
          <cell r="V45">
            <v>3600</v>
          </cell>
          <cell r="W45">
            <v>9200</v>
          </cell>
          <cell r="X45">
            <v>4000</v>
          </cell>
          <cell r="Y45">
            <v>0</v>
          </cell>
          <cell r="Z45">
            <v>2300</v>
          </cell>
          <cell r="AA45">
            <v>900</v>
          </cell>
          <cell r="AB45">
            <v>0</v>
          </cell>
          <cell r="AC45">
            <v>3200</v>
          </cell>
          <cell r="AD45">
            <v>3500</v>
          </cell>
          <cell r="AE45">
            <v>4300</v>
          </cell>
          <cell r="AF45">
            <v>2900</v>
          </cell>
          <cell r="AG45">
            <v>2700</v>
          </cell>
          <cell r="AH45">
            <v>400</v>
          </cell>
          <cell r="AI45">
            <v>0</v>
          </cell>
          <cell r="AJ45">
            <v>3100</v>
          </cell>
          <cell r="AK45">
            <v>0</v>
          </cell>
          <cell r="AL45">
            <v>2400</v>
          </cell>
          <cell r="AM45">
            <v>3500</v>
          </cell>
          <cell r="AN45">
            <v>2800</v>
          </cell>
          <cell r="AO45">
            <v>0</v>
          </cell>
          <cell r="AP45">
            <v>0</v>
          </cell>
          <cell r="AQ45">
            <v>0</v>
          </cell>
          <cell r="AR45">
            <v>200</v>
          </cell>
          <cell r="AS45">
            <v>0</v>
          </cell>
          <cell r="AT45">
            <v>0</v>
          </cell>
          <cell r="AU45">
            <v>0</v>
          </cell>
          <cell r="AV45">
            <v>0</v>
          </cell>
          <cell r="AW45">
            <v>0</v>
          </cell>
          <cell r="AX45">
            <v>0</v>
          </cell>
          <cell r="AY45">
            <v>0</v>
          </cell>
          <cell r="AZ45">
            <v>100</v>
          </cell>
          <cell r="BA45">
            <v>0</v>
          </cell>
          <cell r="BB45">
            <v>0</v>
          </cell>
          <cell r="BC45">
            <v>0</v>
          </cell>
          <cell r="BD45">
            <v>0</v>
          </cell>
          <cell r="BE45">
            <v>100</v>
          </cell>
          <cell r="BF45">
            <v>0</v>
          </cell>
          <cell r="BG45">
            <v>0</v>
          </cell>
        </row>
        <row r="46">
          <cell r="A46">
            <v>1</v>
          </cell>
          <cell r="B46">
            <v>532200</v>
          </cell>
          <cell r="C46">
            <v>487400</v>
          </cell>
          <cell r="D46">
            <v>44800</v>
          </cell>
          <cell r="E46">
            <v>44800</v>
          </cell>
          <cell r="F46">
            <v>530700</v>
          </cell>
          <cell r="G46">
            <v>485900</v>
          </cell>
          <cell r="H46">
            <v>44800</v>
          </cell>
          <cell r="I46">
            <v>44800</v>
          </cell>
          <cell r="J46">
            <v>1500</v>
          </cell>
          <cell r="K46">
            <v>1500</v>
          </cell>
          <cell r="L46">
            <v>0</v>
          </cell>
          <cell r="M46">
            <v>0</v>
          </cell>
          <cell r="N46">
            <v>1</v>
          </cell>
          <cell r="O46">
            <v>235700</v>
          </cell>
          <cell r="P46">
            <v>32400</v>
          </cell>
          <cell r="Q46">
            <v>45000</v>
          </cell>
          <cell r="R46">
            <v>22700</v>
          </cell>
          <cell r="S46">
            <v>61800</v>
          </cell>
          <cell r="T46">
            <v>100</v>
          </cell>
          <cell r="U46">
            <v>46100</v>
          </cell>
          <cell r="V46">
            <v>3800</v>
          </cell>
          <cell r="W46">
            <v>8700</v>
          </cell>
          <cell r="X46">
            <v>4200</v>
          </cell>
          <cell r="Y46">
            <v>0</v>
          </cell>
          <cell r="Z46">
            <v>1700</v>
          </cell>
          <cell r="AA46">
            <v>300</v>
          </cell>
          <cell r="AB46">
            <v>0</v>
          </cell>
          <cell r="AC46">
            <v>2200</v>
          </cell>
          <cell r="AD46">
            <v>2500</v>
          </cell>
          <cell r="AE46">
            <v>3800</v>
          </cell>
          <cell r="AF46">
            <v>2800</v>
          </cell>
          <cell r="AG46">
            <v>2500</v>
          </cell>
          <cell r="AH46">
            <v>200</v>
          </cell>
          <cell r="AI46">
            <v>100</v>
          </cell>
          <cell r="AJ46">
            <v>2800</v>
          </cell>
          <cell r="AK46">
            <v>0</v>
          </cell>
          <cell r="AL46">
            <v>2400</v>
          </cell>
          <cell r="AM46">
            <v>2900</v>
          </cell>
          <cell r="AN46">
            <v>2500</v>
          </cell>
          <cell r="AO46">
            <v>0</v>
          </cell>
          <cell r="AP46">
            <v>0</v>
          </cell>
          <cell r="AQ46">
            <v>0</v>
          </cell>
          <cell r="AR46">
            <v>0</v>
          </cell>
          <cell r="AS46">
            <v>0</v>
          </cell>
          <cell r="AT46">
            <v>0</v>
          </cell>
          <cell r="AU46">
            <v>0</v>
          </cell>
          <cell r="AV46">
            <v>0</v>
          </cell>
          <cell r="AW46">
            <v>0</v>
          </cell>
          <cell r="AX46">
            <v>0</v>
          </cell>
          <cell r="AY46">
            <v>0</v>
          </cell>
          <cell r="AZ46">
            <v>100</v>
          </cell>
          <cell r="BA46">
            <v>0</v>
          </cell>
          <cell r="BB46">
            <v>0</v>
          </cell>
          <cell r="BC46">
            <v>0</v>
          </cell>
          <cell r="BD46">
            <v>100</v>
          </cell>
          <cell r="BE46">
            <v>0</v>
          </cell>
          <cell r="BF46">
            <v>0</v>
          </cell>
          <cell r="BG46">
            <v>0</v>
          </cell>
        </row>
        <row r="47">
          <cell r="A47">
            <v>2</v>
          </cell>
          <cell r="B47">
            <v>597900</v>
          </cell>
          <cell r="C47">
            <v>554500</v>
          </cell>
          <cell r="D47">
            <v>43400</v>
          </cell>
          <cell r="E47">
            <v>43400</v>
          </cell>
          <cell r="F47">
            <v>596400</v>
          </cell>
          <cell r="G47">
            <v>553000</v>
          </cell>
          <cell r="H47">
            <v>43400</v>
          </cell>
          <cell r="I47">
            <v>43400</v>
          </cell>
          <cell r="J47">
            <v>1500</v>
          </cell>
          <cell r="K47">
            <v>1500</v>
          </cell>
          <cell r="L47">
            <v>0</v>
          </cell>
          <cell r="M47">
            <v>0</v>
          </cell>
          <cell r="N47">
            <v>2</v>
          </cell>
          <cell r="O47">
            <v>268400</v>
          </cell>
          <cell r="P47">
            <v>35700</v>
          </cell>
          <cell r="Q47">
            <v>57500</v>
          </cell>
          <cell r="R47">
            <v>25600</v>
          </cell>
          <cell r="S47">
            <v>68600</v>
          </cell>
          <cell r="T47">
            <v>0</v>
          </cell>
          <cell r="U47">
            <v>51300</v>
          </cell>
          <cell r="V47">
            <v>3900</v>
          </cell>
          <cell r="W47">
            <v>9200</v>
          </cell>
          <cell r="X47">
            <v>4000</v>
          </cell>
          <cell r="Y47">
            <v>0</v>
          </cell>
          <cell r="Z47">
            <v>2500</v>
          </cell>
          <cell r="AA47">
            <v>0</v>
          </cell>
          <cell r="AB47">
            <v>0</v>
          </cell>
          <cell r="AC47">
            <v>2900</v>
          </cell>
          <cell r="AD47">
            <v>3200</v>
          </cell>
          <cell r="AE47">
            <v>4100</v>
          </cell>
          <cell r="AF47">
            <v>2900</v>
          </cell>
          <cell r="AG47">
            <v>2700</v>
          </cell>
          <cell r="AH47">
            <v>0</v>
          </cell>
          <cell r="AI47">
            <v>0</v>
          </cell>
          <cell r="AJ47">
            <v>2800</v>
          </cell>
          <cell r="AK47">
            <v>0</v>
          </cell>
          <cell r="AL47">
            <v>2900</v>
          </cell>
          <cell r="AM47">
            <v>3400</v>
          </cell>
          <cell r="AN47">
            <v>2900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row>
        <row r="48">
          <cell r="A48">
            <v>3</v>
          </cell>
          <cell r="B48">
            <v>766200</v>
          </cell>
          <cell r="C48">
            <v>702000</v>
          </cell>
          <cell r="D48">
            <v>64200</v>
          </cell>
          <cell r="E48">
            <v>59500</v>
          </cell>
          <cell r="F48">
            <v>750900</v>
          </cell>
          <cell r="G48">
            <v>699800</v>
          </cell>
          <cell r="H48">
            <v>51100</v>
          </cell>
          <cell r="I48">
            <v>51100</v>
          </cell>
          <cell r="J48">
            <v>15300</v>
          </cell>
          <cell r="K48">
            <v>2200</v>
          </cell>
          <cell r="L48">
            <v>13100</v>
          </cell>
          <cell r="M48">
            <v>8400</v>
          </cell>
          <cell r="N48">
            <v>3</v>
          </cell>
          <cell r="O48">
            <v>335000</v>
          </cell>
          <cell r="P48">
            <v>46700</v>
          </cell>
          <cell r="Q48">
            <v>79900</v>
          </cell>
          <cell r="R48">
            <v>29900</v>
          </cell>
          <cell r="S48">
            <v>86900</v>
          </cell>
          <cell r="T48">
            <v>0</v>
          </cell>
          <cell r="U48">
            <v>66100</v>
          </cell>
          <cell r="V48">
            <v>4400</v>
          </cell>
          <cell r="W48">
            <v>11000</v>
          </cell>
          <cell r="X48">
            <v>4600</v>
          </cell>
          <cell r="Y48">
            <v>0</v>
          </cell>
          <cell r="Z48">
            <v>2800</v>
          </cell>
          <cell r="AA48">
            <v>0</v>
          </cell>
          <cell r="AB48">
            <v>100</v>
          </cell>
          <cell r="AC48">
            <v>3600</v>
          </cell>
          <cell r="AD48">
            <v>4100</v>
          </cell>
          <cell r="AE48">
            <v>4800</v>
          </cell>
          <cell r="AF48">
            <v>4100</v>
          </cell>
          <cell r="AG48">
            <v>3300</v>
          </cell>
          <cell r="AH48">
            <v>100</v>
          </cell>
          <cell r="AI48">
            <v>0</v>
          </cell>
          <cell r="AJ48">
            <v>3800</v>
          </cell>
          <cell r="AK48">
            <v>0</v>
          </cell>
          <cell r="AL48">
            <v>3100</v>
          </cell>
          <cell r="AM48">
            <v>3800</v>
          </cell>
          <cell r="AN48">
            <v>3700</v>
          </cell>
          <cell r="AO48">
            <v>0</v>
          </cell>
          <cell r="AP48">
            <v>0</v>
          </cell>
          <cell r="AQ48">
            <v>0</v>
          </cell>
          <cell r="AR48">
            <v>0</v>
          </cell>
          <cell r="AS48">
            <v>0</v>
          </cell>
          <cell r="AT48">
            <v>0</v>
          </cell>
          <cell r="AU48">
            <v>0</v>
          </cell>
          <cell r="AV48">
            <v>0</v>
          </cell>
          <cell r="AW48">
            <v>0</v>
          </cell>
          <cell r="AX48">
            <v>0</v>
          </cell>
          <cell r="AY48">
            <v>0</v>
          </cell>
          <cell r="AZ48">
            <v>0</v>
          </cell>
          <cell r="BA48">
            <v>100</v>
          </cell>
          <cell r="BB48">
            <v>0</v>
          </cell>
          <cell r="BC48">
            <v>0</v>
          </cell>
          <cell r="BD48">
            <v>0</v>
          </cell>
          <cell r="BE48">
            <v>0</v>
          </cell>
          <cell r="BF48">
            <v>100</v>
          </cell>
          <cell r="BG48">
            <v>0</v>
          </cell>
        </row>
        <row r="49">
          <cell r="A49" t="str">
            <v>合計</v>
          </cell>
          <cell r="B49">
            <v>6774600</v>
          </cell>
          <cell r="C49">
            <v>6574500</v>
          </cell>
          <cell r="D49">
            <v>200100</v>
          </cell>
          <cell r="E49">
            <v>195400</v>
          </cell>
          <cell r="F49">
            <v>6742600</v>
          </cell>
          <cell r="G49">
            <v>6555600</v>
          </cell>
          <cell r="H49">
            <v>187000</v>
          </cell>
          <cell r="I49">
            <v>187000</v>
          </cell>
          <cell r="J49">
            <v>32000</v>
          </cell>
          <cell r="K49">
            <v>18900</v>
          </cell>
          <cell r="L49">
            <v>13100</v>
          </cell>
          <cell r="M49">
            <v>8400</v>
          </cell>
          <cell r="N49" t="str">
            <v>合計</v>
          </cell>
          <cell r="O49">
            <v>3284700</v>
          </cell>
          <cell r="P49">
            <v>448200</v>
          </cell>
          <cell r="Q49">
            <v>672800</v>
          </cell>
          <cell r="R49">
            <v>284700</v>
          </cell>
          <cell r="S49">
            <v>787300</v>
          </cell>
          <cell r="T49">
            <v>400</v>
          </cell>
          <cell r="U49">
            <v>610100</v>
          </cell>
          <cell r="V49">
            <v>44800</v>
          </cell>
          <cell r="W49">
            <v>105200</v>
          </cell>
          <cell r="X49">
            <v>43400</v>
          </cell>
          <cell r="Y49">
            <v>200</v>
          </cell>
          <cell r="Z49">
            <v>14400</v>
          </cell>
          <cell r="AA49">
            <v>5500</v>
          </cell>
          <cell r="AB49">
            <v>100</v>
          </cell>
          <cell r="AC49">
            <v>29100</v>
          </cell>
          <cell r="AD49">
            <v>34500</v>
          </cell>
          <cell r="AE49">
            <v>42200</v>
          </cell>
          <cell r="AF49">
            <v>26800</v>
          </cell>
          <cell r="AG49">
            <v>25700</v>
          </cell>
          <cell r="AH49">
            <v>800</v>
          </cell>
          <cell r="AI49">
            <v>500</v>
          </cell>
          <cell r="AJ49">
            <v>26800</v>
          </cell>
          <cell r="AK49">
            <v>0</v>
          </cell>
          <cell r="AL49">
            <v>26200</v>
          </cell>
          <cell r="AM49">
            <v>33900</v>
          </cell>
          <cell r="AN49">
            <v>25100</v>
          </cell>
          <cell r="AO49">
            <v>0</v>
          </cell>
          <cell r="AP49">
            <v>0</v>
          </cell>
          <cell r="AQ49">
            <v>0</v>
          </cell>
          <cell r="AR49">
            <v>200</v>
          </cell>
          <cell r="AS49">
            <v>0</v>
          </cell>
          <cell r="AT49">
            <v>0</v>
          </cell>
          <cell r="AU49">
            <v>0</v>
          </cell>
          <cell r="AV49">
            <v>0</v>
          </cell>
          <cell r="AW49">
            <v>0</v>
          </cell>
          <cell r="AX49">
            <v>0</v>
          </cell>
          <cell r="AY49">
            <v>0</v>
          </cell>
          <cell r="AZ49">
            <v>200</v>
          </cell>
          <cell r="BA49">
            <v>100</v>
          </cell>
          <cell r="BB49">
            <v>0</v>
          </cell>
          <cell r="BC49">
            <v>0</v>
          </cell>
          <cell r="BD49">
            <v>100</v>
          </cell>
          <cell r="BE49">
            <v>200</v>
          </cell>
          <cell r="BF49">
            <v>100</v>
          </cell>
          <cell r="BG49">
            <v>200</v>
          </cell>
        </row>
      </sheetData>
      <sheetData sheetId="16">
        <row r="18">
          <cell r="D18">
            <v>120400</v>
          </cell>
          <cell r="G18">
            <v>504800</v>
          </cell>
          <cell r="H18">
            <v>92900</v>
          </cell>
          <cell r="K18">
            <v>4000</v>
          </cell>
          <cell r="L18">
            <v>27500</v>
          </cell>
          <cell r="O18">
            <v>240800</v>
          </cell>
          <cell r="P18">
            <v>35100</v>
          </cell>
          <cell r="Q18">
            <v>48300</v>
          </cell>
          <cell r="R18">
            <v>23700</v>
          </cell>
          <cell r="S18">
            <v>67500</v>
          </cell>
          <cell r="T18">
            <v>0</v>
          </cell>
          <cell r="U18">
            <v>44300</v>
          </cell>
          <cell r="V18">
            <v>4000</v>
          </cell>
          <cell r="W18">
            <v>9600</v>
          </cell>
          <cell r="X18">
            <v>4000</v>
          </cell>
          <cell r="Y18">
            <v>100</v>
          </cell>
          <cell r="Z18">
            <v>1500</v>
          </cell>
          <cell r="AA18">
            <v>500</v>
          </cell>
          <cell r="AB18">
            <v>0</v>
          </cell>
          <cell r="AC18">
            <v>2400</v>
          </cell>
          <cell r="AD18">
            <v>3100</v>
          </cell>
          <cell r="AE18">
            <v>3500</v>
          </cell>
          <cell r="AF18">
            <v>2800</v>
          </cell>
          <cell r="AG18">
            <v>2600</v>
          </cell>
          <cell r="AH18">
            <v>200</v>
          </cell>
          <cell r="AI18">
            <v>0</v>
          </cell>
          <cell r="AJ18">
            <v>3400</v>
          </cell>
          <cell r="AK18">
            <v>0</v>
          </cell>
          <cell r="AL18">
            <v>2800</v>
          </cell>
          <cell r="AM18">
            <v>3300</v>
          </cell>
          <cell r="AN18">
            <v>2200</v>
          </cell>
          <cell r="AO18">
            <v>0</v>
          </cell>
          <cell r="AP18">
            <v>0</v>
          </cell>
          <cell r="AQ18">
            <v>0</v>
          </cell>
          <cell r="AR18">
            <v>2500</v>
          </cell>
          <cell r="AS18">
            <v>0</v>
          </cell>
          <cell r="AT18">
            <v>0</v>
          </cell>
          <cell r="AU18">
            <v>200</v>
          </cell>
          <cell r="AV18">
            <v>0</v>
          </cell>
          <cell r="AW18">
            <v>0</v>
          </cell>
          <cell r="AX18">
            <v>0</v>
          </cell>
          <cell r="AY18">
            <v>0</v>
          </cell>
          <cell r="AZ18">
            <v>100</v>
          </cell>
          <cell r="BA18">
            <v>0</v>
          </cell>
          <cell r="BB18">
            <v>0</v>
          </cell>
          <cell r="BC18">
            <v>0</v>
          </cell>
          <cell r="BD18">
            <v>100</v>
          </cell>
          <cell r="BE18">
            <v>100</v>
          </cell>
          <cell r="BF18">
            <v>100</v>
          </cell>
          <cell r="BG18">
            <v>0</v>
          </cell>
        </row>
        <row r="33">
          <cell r="D33">
            <v>44800</v>
          </cell>
          <cell r="G33">
            <v>485900</v>
          </cell>
          <cell r="H33">
            <v>44800</v>
          </cell>
          <cell r="K33">
            <v>1500</v>
          </cell>
          <cell r="L33">
            <v>0</v>
          </cell>
          <cell r="O33">
            <v>235700</v>
          </cell>
          <cell r="P33">
            <v>32400</v>
          </cell>
          <cell r="Q33">
            <v>45000</v>
          </cell>
          <cell r="R33">
            <v>22700</v>
          </cell>
          <cell r="S33">
            <v>61800</v>
          </cell>
          <cell r="T33">
            <v>100</v>
          </cell>
          <cell r="U33">
            <v>46100</v>
          </cell>
          <cell r="V33">
            <v>3800</v>
          </cell>
          <cell r="W33">
            <v>8700</v>
          </cell>
          <cell r="X33">
            <v>4200</v>
          </cell>
          <cell r="Y33">
            <v>0</v>
          </cell>
          <cell r="Z33">
            <v>1700</v>
          </cell>
          <cell r="AA33">
            <v>300</v>
          </cell>
          <cell r="AB33">
            <v>0</v>
          </cell>
          <cell r="AC33">
            <v>2200</v>
          </cell>
          <cell r="AD33">
            <v>2500</v>
          </cell>
          <cell r="AE33">
            <v>3800</v>
          </cell>
          <cell r="AF33">
            <v>2800</v>
          </cell>
          <cell r="AG33">
            <v>2500</v>
          </cell>
          <cell r="AH33">
            <v>200</v>
          </cell>
          <cell r="AI33">
            <v>100</v>
          </cell>
          <cell r="AJ33">
            <v>2800</v>
          </cell>
          <cell r="AK33">
            <v>0</v>
          </cell>
          <cell r="AL33">
            <v>2400</v>
          </cell>
          <cell r="AM33">
            <v>2900</v>
          </cell>
          <cell r="AN33">
            <v>2500</v>
          </cell>
          <cell r="AO33">
            <v>0</v>
          </cell>
          <cell r="AP33">
            <v>0</v>
          </cell>
          <cell r="AQ33">
            <v>0</v>
          </cell>
          <cell r="AR33">
            <v>0</v>
          </cell>
          <cell r="AS33">
            <v>0</v>
          </cell>
          <cell r="AT33">
            <v>0</v>
          </cell>
          <cell r="AU33">
            <v>0</v>
          </cell>
          <cell r="AV33">
            <v>0</v>
          </cell>
          <cell r="AW33">
            <v>0</v>
          </cell>
          <cell r="AX33">
            <v>0</v>
          </cell>
          <cell r="AY33">
            <v>0</v>
          </cell>
          <cell r="AZ33">
            <v>100</v>
          </cell>
          <cell r="BA33">
            <v>0</v>
          </cell>
          <cell r="BB33">
            <v>0</v>
          </cell>
          <cell r="BC33">
            <v>0</v>
          </cell>
          <cell r="BD33">
            <v>100</v>
          </cell>
          <cell r="BE33">
            <v>0</v>
          </cell>
          <cell r="BF33">
            <v>0</v>
          </cell>
          <cell r="BG33">
            <v>0</v>
          </cell>
        </row>
      </sheetData>
      <sheetData sheetId="17">
        <row r="18">
          <cell r="C18">
            <v>411400</v>
          </cell>
          <cell r="D18">
            <v>232500</v>
          </cell>
          <cell r="E18">
            <v>44800</v>
          </cell>
          <cell r="F18">
            <v>120500</v>
          </cell>
          <cell r="G18">
            <v>24100</v>
          </cell>
          <cell r="H18">
            <v>6900</v>
          </cell>
          <cell r="I18">
            <v>5900</v>
          </cell>
          <cell r="J18">
            <v>1400</v>
          </cell>
          <cell r="K18">
            <v>2100</v>
          </cell>
          <cell r="L18">
            <v>600</v>
          </cell>
          <cell r="M18">
            <v>400</v>
          </cell>
          <cell r="N18">
            <v>1400</v>
          </cell>
          <cell r="O18">
            <v>5400</v>
          </cell>
          <cell r="P18">
            <v>2200</v>
          </cell>
          <cell r="Q18">
            <v>1000</v>
          </cell>
          <cell r="R18">
            <v>7300</v>
          </cell>
          <cell r="S18">
            <v>3700</v>
          </cell>
          <cell r="T18">
            <v>300</v>
          </cell>
          <cell r="U18">
            <v>5600</v>
          </cell>
          <cell r="V18">
            <v>77100</v>
          </cell>
        </row>
        <row r="21">
          <cell r="A21">
            <v>4</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row>
        <row r="22">
          <cell r="A22">
            <v>5</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row>
        <row r="23">
          <cell r="A23">
            <v>6</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row>
        <row r="24">
          <cell r="A24">
            <v>7</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A25">
            <v>8</v>
          </cell>
          <cell r="B25">
            <v>100</v>
          </cell>
          <cell r="C25">
            <v>0</v>
          </cell>
          <cell r="D25">
            <v>100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row>
        <row r="26">
          <cell r="A26">
            <v>9</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row>
        <row r="27">
          <cell r="A27">
            <v>10</v>
          </cell>
          <cell r="B27">
            <v>2700</v>
          </cell>
          <cell r="C27">
            <v>1300</v>
          </cell>
          <cell r="D27">
            <v>0</v>
          </cell>
          <cell r="E27">
            <v>0</v>
          </cell>
          <cell r="F27">
            <v>1100</v>
          </cell>
          <cell r="G27">
            <v>200</v>
          </cell>
          <cell r="H27">
            <v>0</v>
          </cell>
          <cell r="I27">
            <v>100</v>
          </cell>
          <cell r="J27">
            <v>0</v>
          </cell>
          <cell r="K27">
            <v>0</v>
          </cell>
          <cell r="L27">
            <v>0</v>
          </cell>
          <cell r="M27">
            <v>0</v>
          </cell>
          <cell r="N27">
            <v>0</v>
          </cell>
          <cell r="O27">
            <v>0</v>
          </cell>
          <cell r="P27">
            <v>0</v>
          </cell>
          <cell r="Q27">
            <v>0</v>
          </cell>
          <cell r="R27">
            <v>0</v>
          </cell>
          <cell r="S27">
            <v>0</v>
          </cell>
          <cell r="T27">
            <v>0</v>
          </cell>
          <cell r="U27">
            <v>0</v>
          </cell>
          <cell r="V27">
            <v>0</v>
          </cell>
        </row>
        <row r="28">
          <cell r="A28">
            <v>11</v>
          </cell>
          <cell r="B28">
            <v>12100</v>
          </cell>
          <cell r="C28">
            <v>5900</v>
          </cell>
          <cell r="D28">
            <v>0</v>
          </cell>
          <cell r="E28">
            <v>0</v>
          </cell>
          <cell r="F28">
            <v>5400</v>
          </cell>
          <cell r="G28">
            <v>300</v>
          </cell>
          <cell r="H28">
            <v>200</v>
          </cell>
          <cell r="I28">
            <v>100</v>
          </cell>
          <cell r="J28">
            <v>0</v>
          </cell>
          <cell r="K28">
            <v>0</v>
          </cell>
          <cell r="L28">
            <v>0</v>
          </cell>
          <cell r="M28">
            <v>0</v>
          </cell>
          <cell r="N28">
            <v>0</v>
          </cell>
          <cell r="O28">
            <v>0</v>
          </cell>
          <cell r="P28">
            <v>0</v>
          </cell>
          <cell r="Q28">
            <v>0</v>
          </cell>
          <cell r="R28">
            <v>0</v>
          </cell>
          <cell r="S28">
            <v>0</v>
          </cell>
          <cell r="T28">
            <v>0</v>
          </cell>
          <cell r="U28">
            <v>100</v>
          </cell>
          <cell r="V28">
            <v>100</v>
          </cell>
        </row>
        <row r="29">
          <cell r="A29">
            <v>12</v>
          </cell>
          <cell r="B29">
            <v>32800</v>
          </cell>
          <cell r="C29">
            <v>10400</v>
          </cell>
          <cell r="D29">
            <v>12300</v>
          </cell>
          <cell r="E29">
            <v>200</v>
          </cell>
          <cell r="F29">
            <v>7500</v>
          </cell>
          <cell r="G29">
            <v>800</v>
          </cell>
          <cell r="H29">
            <v>300</v>
          </cell>
          <cell r="I29">
            <v>200</v>
          </cell>
          <cell r="J29">
            <v>100</v>
          </cell>
          <cell r="K29">
            <v>0</v>
          </cell>
          <cell r="L29">
            <v>0</v>
          </cell>
          <cell r="M29">
            <v>0</v>
          </cell>
          <cell r="N29">
            <v>0</v>
          </cell>
          <cell r="O29">
            <v>100</v>
          </cell>
          <cell r="P29">
            <v>100</v>
          </cell>
          <cell r="Q29">
            <v>0</v>
          </cell>
          <cell r="R29">
            <v>200</v>
          </cell>
          <cell r="S29">
            <v>200</v>
          </cell>
          <cell r="T29">
            <v>0</v>
          </cell>
          <cell r="U29">
            <v>200</v>
          </cell>
          <cell r="V29">
            <v>200</v>
          </cell>
        </row>
        <row r="30">
          <cell r="A30">
            <v>1</v>
          </cell>
          <cell r="B30">
            <v>44800</v>
          </cell>
          <cell r="C30">
            <v>15900</v>
          </cell>
          <cell r="D30">
            <v>20000</v>
          </cell>
          <cell r="E30">
            <v>200</v>
          </cell>
          <cell r="F30">
            <v>7200</v>
          </cell>
          <cell r="G30">
            <v>600</v>
          </cell>
          <cell r="H30">
            <v>200</v>
          </cell>
          <cell r="I30">
            <v>100</v>
          </cell>
          <cell r="J30">
            <v>0</v>
          </cell>
          <cell r="K30">
            <v>0</v>
          </cell>
          <cell r="L30">
            <v>0</v>
          </cell>
          <cell r="M30">
            <v>0</v>
          </cell>
          <cell r="N30">
            <v>0</v>
          </cell>
          <cell r="O30">
            <v>100</v>
          </cell>
          <cell r="P30">
            <v>0</v>
          </cell>
          <cell r="Q30">
            <v>0</v>
          </cell>
          <cell r="R30">
            <v>100</v>
          </cell>
          <cell r="S30">
            <v>100</v>
          </cell>
          <cell r="T30">
            <v>0</v>
          </cell>
          <cell r="U30">
            <v>200</v>
          </cell>
          <cell r="V30">
            <v>100</v>
          </cell>
        </row>
        <row r="31">
          <cell r="A31">
            <v>2</v>
          </cell>
          <cell r="B31">
            <v>0</v>
          </cell>
          <cell r="C31" t="str">
            <v/>
          </cell>
          <cell r="D31" t="str">
            <v/>
          </cell>
          <cell r="E31" t="str">
            <v/>
          </cell>
          <cell r="F31" t="str">
            <v/>
          </cell>
          <cell r="G31" t="str">
            <v/>
          </cell>
          <cell r="H31" t="str">
            <v/>
          </cell>
          <cell r="I31" t="str">
            <v/>
          </cell>
          <cell r="J31" t="str">
            <v/>
          </cell>
          <cell r="K31" t="str">
            <v/>
          </cell>
          <cell r="L31" t="str">
            <v/>
          </cell>
          <cell r="M31" t="str">
            <v/>
          </cell>
          <cell r="N31" t="str">
            <v/>
          </cell>
          <cell r="O31" t="str">
            <v/>
          </cell>
          <cell r="P31" t="str">
            <v/>
          </cell>
          <cell r="Q31" t="str">
            <v/>
          </cell>
          <cell r="R31" t="str">
            <v/>
          </cell>
          <cell r="S31" t="str">
            <v/>
          </cell>
          <cell r="T31" t="str">
            <v/>
          </cell>
          <cell r="U31" t="str">
            <v/>
          </cell>
          <cell r="V31" t="str">
            <v/>
          </cell>
        </row>
        <row r="32">
          <cell r="A32">
            <v>3</v>
          </cell>
          <cell r="B32">
            <v>0</v>
          </cell>
          <cell r="C32" t="str">
            <v/>
          </cell>
          <cell r="D32" t="str">
            <v/>
          </cell>
          <cell r="E32" t="str">
            <v/>
          </cell>
          <cell r="F32" t="str">
            <v/>
          </cell>
          <cell r="G32" t="str">
            <v/>
          </cell>
          <cell r="H32" t="str">
            <v/>
          </cell>
          <cell r="I32" t="str">
            <v/>
          </cell>
          <cell r="J32" t="str">
            <v/>
          </cell>
          <cell r="K32" t="str">
            <v/>
          </cell>
          <cell r="L32" t="str">
            <v/>
          </cell>
          <cell r="M32" t="str">
            <v/>
          </cell>
          <cell r="N32" t="str">
            <v/>
          </cell>
          <cell r="O32" t="str">
            <v/>
          </cell>
          <cell r="P32" t="str">
            <v/>
          </cell>
          <cell r="Q32" t="str">
            <v/>
          </cell>
          <cell r="R32" t="str">
            <v/>
          </cell>
          <cell r="S32" t="str">
            <v/>
          </cell>
          <cell r="T32" t="str">
            <v/>
          </cell>
          <cell r="U32" t="str">
            <v/>
          </cell>
          <cell r="V32" t="str">
            <v/>
          </cell>
        </row>
        <row r="33">
          <cell r="C33">
            <v>33500</v>
          </cell>
          <cell r="D33">
            <v>32400</v>
          </cell>
          <cell r="E33">
            <v>400</v>
          </cell>
          <cell r="F33">
            <v>21200</v>
          </cell>
          <cell r="G33">
            <v>1900</v>
          </cell>
          <cell r="H33">
            <v>700</v>
          </cell>
          <cell r="I33">
            <v>500</v>
          </cell>
          <cell r="J33">
            <v>100</v>
          </cell>
          <cell r="K33">
            <v>0</v>
          </cell>
          <cell r="L33">
            <v>0</v>
          </cell>
          <cell r="M33">
            <v>0</v>
          </cell>
          <cell r="N33">
            <v>0</v>
          </cell>
          <cell r="O33">
            <v>200</v>
          </cell>
          <cell r="P33">
            <v>100</v>
          </cell>
          <cell r="Q33">
            <v>0</v>
          </cell>
          <cell r="R33">
            <v>300</v>
          </cell>
          <cell r="S33">
            <v>300</v>
          </cell>
          <cell r="T33">
            <v>0</v>
          </cell>
          <cell r="U33">
            <v>500</v>
          </cell>
          <cell r="V33">
            <v>400</v>
          </cell>
        </row>
      </sheetData>
      <sheetData sheetId="18">
        <row r="18">
          <cell r="C18">
            <v>52000</v>
          </cell>
          <cell r="D18">
            <v>28700</v>
          </cell>
          <cell r="E18">
            <v>10500</v>
          </cell>
          <cell r="F18">
            <v>11400</v>
          </cell>
          <cell r="G18">
            <v>1600</v>
          </cell>
          <cell r="H18">
            <v>300</v>
          </cell>
          <cell r="I18">
            <v>300</v>
          </cell>
          <cell r="J18">
            <v>100</v>
          </cell>
          <cell r="K18">
            <v>100</v>
          </cell>
          <cell r="L18">
            <v>100</v>
          </cell>
          <cell r="M18">
            <v>0</v>
          </cell>
          <cell r="N18">
            <v>200</v>
          </cell>
          <cell r="O18">
            <v>500</v>
          </cell>
          <cell r="P18">
            <v>400</v>
          </cell>
          <cell r="Q18">
            <v>100</v>
          </cell>
          <cell r="R18">
            <v>1400</v>
          </cell>
          <cell r="S18">
            <v>500</v>
          </cell>
          <cell r="T18">
            <v>100</v>
          </cell>
          <cell r="U18">
            <v>400</v>
          </cell>
          <cell r="V18">
            <v>11700</v>
          </cell>
        </row>
        <row r="33">
          <cell r="C33">
            <v>15900</v>
          </cell>
          <cell r="D33">
            <v>20000</v>
          </cell>
          <cell r="E33">
            <v>200</v>
          </cell>
          <cell r="F33">
            <v>7200</v>
          </cell>
          <cell r="G33">
            <v>600</v>
          </cell>
          <cell r="H33">
            <v>200</v>
          </cell>
          <cell r="I33">
            <v>100</v>
          </cell>
          <cell r="J33">
            <v>0</v>
          </cell>
          <cell r="K33">
            <v>0</v>
          </cell>
          <cell r="L33">
            <v>0</v>
          </cell>
          <cell r="M33">
            <v>0</v>
          </cell>
          <cell r="N33">
            <v>0</v>
          </cell>
          <cell r="O33">
            <v>100</v>
          </cell>
          <cell r="P33">
            <v>0</v>
          </cell>
          <cell r="Q33">
            <v>0</v>
          </cell>
          <cell r="R33">
            <v>100</v>
          </cell>
          <cell r="S33">
            <v>100</v>
          </cell>
          <cell r="T33">
            <v>0</v>
          </cell>
          <cell r="U33">
            <v>200</v>
          </cell>
          <cell r="V33">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月情報"/>
      <sheetName val="【入力】国内輸送客"/>
      <sheetName val="【入力】外国人入域者数"/>
      <sheetName val="混在率の算出方法（入力用）"/>
      <sheetName val="（国内）航路別入域観光客数"/>
      <sheetName val="（外国）国籍別入域観光客数"/>
      <sheetName val="db"/>
      <sheetName val="月報第１表"/>
      <sheetName val="月報第２表"/>
      <sheetName val="月報第３表"/>
      <sheetName val="年度・暦年"/>
      <sheetName val="グラフ（年度・暦年）"/>
      <sheetName val="グラフ（外国客年度・暦年）"/>
      <sheetName val="累計表【年度】"/>
      <sheetName val="累計表【暦年】"/>
      <sheetName val="（外国）累計表【年度】"/>
      <sheetName val="（外国）累計表【暦年】"/>
      <sheetName val="JNTO追加ver(課長用)"/>
    </sheetNames>
    <sheetDataSet>
      <sheetData sheetId="0"/>
      <sheetData sheetId="1"/>
      <sheetData sheetId="2"/>
      <sheetData sheetId="3"/>
      <sheetData sheetId="4"/>
      <sheetData sheetId="5"/>
      <sheetData sheetId="6"/>
      <sheetData sheetId="7"/>
      <sheetData sheetId="8">
        <row r="27">
          <cell r="E27">
            <v>213100</v>
          </cell>
          <cell r="F27">
            <v>22700</v>
          </cell>
          <cell r="I27">
            <v>402900</v>
          </cell>
          <cell r="J27">
            <v>83000</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月報第１表"/>
      <sheetName val="月報第２表"/>
      <sheetName val="月報第３表"/>
      <sheetName val="年度・暦年"/>
      <sheetName val="グラフ（年度・暦年）"/>
      <sheetName val="グラフ（国内客年度・暦年）"/>
      <sheetName val="グラフ（外国客年度・暦年）"/>
    </sheetNames>
    <sheetDataSet>
      <sheetData sheetId="0" refreshError="1"/>
      <sheetData sheetId="1" refreshError="1"/>
      <sheetData sheetId="2" refreshError="1"/>
      <sheetData sheetId="3" refreshError="1"/>
      <sheetData sheetId="4">
        <row r="18">
          <cell r="B18">
            <v>4</v>
          </cell>
          <cell r="C18">
            <v>5</v>
          </cell>
          <cell r="D18">
            <v>6</v>
          </cell>
          <cell r="E18">
            <v>7</v>
          </cell>
          <cell r="F18">
            <v>8</v>
          </cell>
          <cell r="G18">
            <v>9</v>
          </cell>
          <cell r="H18">
            <v>10</v>
          </cell>
          <cell r="I18">
            <v>11</v>
          </cell>
          <cell r="J18">
            <v>12</v>
          </cell>
          <cell r="K18">
            <v>1</v>
          </cell>
          <cell r="L18">
            <v>2</v>
          </cell>
          <cell r="M18">
            <v>3</v>
          </cell>
        </row>
        <row r="19">
          <cell r="A19" t="str">
            <v>令和元年度</v>
          </cell>
          <cell r="B19">
            <v>851.4</v>
          </cell>
          <cell r="C19">
            <v>834.9</v>
          </cell>
          <cell r="D19">
            <v>868.2</v>
          </cell>
          <cell r="E19">
            <v>963.6</v>
          </cell>
          <cell r="F19">
            <v>1021.2</v>
          </cell>
          <cell r="G19">
            <v>809.3</v>
          </cell>
          <cell r="H19">
            <v>851.3</v>
          </cell>
          <cell r="I19">
            <v>799.2</v>
          </cell>
          <cell r="J19">
            <v>755.1</v>
          </cell>
          <cell r="K19">
            <v>727.8</v>
          </cell>
          <cell r="L19">
            <v>590.9</v>
          </cell>
          <cell r="M19">
            <v>396.3</v>
          </cell>
        </row>
        <row r="20">
          <cell r="A20" t="str">
            <v>令和２年度</v>
          </cell>
          <cell r="B20">
            <v>77.3</v>
          </cell>
          <cell r="C20">
            <v>44</v>
          </cell>
          <cell r="D20">
            <v>144.1</v>
          </cell>
          <cell r="E20">
            <v>277.3</v>
          </cell>
          <cell r="F20">
            <v>202.8</v>
          </cell>
          <cell r="G20">
            <v>227.6</v>
          </cell>
          <cell r="H20">
            <v>341.2</v>
          </cell>
          <cell r="I20">
            <v>381.1</v>
          </cell>
          <cell r="J20">
            <v>326.2</v>
          </cell>
          <cell r="K20">
            <v>144</v>
          </cell>
          <cell r="L20">
            <v>118.8</v>
          </cell>
          <cell r="M20">
            <v>299.2</v>
          </cell>
        </row>
        <row r="21">
          <cell r="A21" t="str">
            <v>令和３年度</v>
          </cell>
          <cell r="B21">
            <v>262.60000000000002</v>
          </cell>
          <cell r="C21">
            <v>195.2</v>
          </cell>
          <cell r="D21">
            <v>162.9</v>
          </cell>
          <cell r="E21">
            <v>250.4</v>
          </cell>
          <cell r="F21">
            <v>288.2</v>
          </cell>
          <cell r="G21">
            <v>204.9</v>
          </cell>
          <cell r="H21">
            <v>299</v>
          </cell>
          <cell r="I21">
            <v>368</v>
          </cell>
          <cell r="J21">
            <v>423.6</v>
          </cell>
          <cell r="K21">
            <v>224.6</v>
          </cell>
          <cell r="L21">
            <v>179.2</v>
          </cell>
          <cell r="M21">
            <v>415.7</v>
          </cell>
        </row>
        <row r="22">
          <cell r="A22" t="str">
            <v>令和４年度</v>
          </cell>
          <cell r="B22">
            <v>409</v>
          </cell>
          <cell r="C22">
            <v>396.8</v>
          </cell>
          <cell r="D22">
            <v>448.5</v>
          </cell>
          <cell r="E22">
            <v>607.79999999999995</v>
          </cell>
          <cell r="F22">
            <v>640.79999999999995</v>
          </cell>
          <cell r="G22">
            <v>494.7</v>
          </cell>
          <cell r="H22">
            <v>630.70000000000005</v>
          </cell>
          <cell r="I22">
            <v>615</v>
          </cell>
          <cell r="J22">
            <v>635</v>
          </cell>
          <cell r="K22">
            <v>532.20000000000005</v>
          </cell>
          <cell r="L22">
            <v>597.9</v>
          </cell>
          <cell r="M22">
            <v>766.2</v>
          </cell>
        </row>
        <row r="23">
          <cell r="A23" t="str">
            <v>令和５年度</v>
          </cell>
          <cell r="B23">
            <v>669.8</v>
          </cell>
          <cell r="C23">
            <v>645.20000000000005</v>
          </cell>
          <cell r="D23">
            <v>663.4</v>
          </cell>
          <cell r="E23">
            <v>778.8</v>
          </cell>
          <cell r="F23">
            <v>728.6</v>
          </cell>
          <cell r="G23">
            <v>710.1</v>
          </cell>
          <cell r="H23">
            <v>788.3</v>
          </cell>
          <cell r="I23">
            <v>688.2</v>
          </cell>
          <cell r="J23">
            <v>666.7</v>
          </cell>
          <cell r="K23">
            <v>629.20000000000005</v>
          </cell>
          <cell r="L23">
            <v>719.2</v>
          </cell>
          <cell r="M23">
            <v>845.1</v>
          </cell>
        </row>
      </sheetData>
      <sheetData sheetId="5" refreshError="1"/>
      <sheetData sheetId="6">
        <row r="17">
          <cell r="B17">
            <v>4</v>
          </cell>
          <cell r="C17">
            <v>5</v>
          </cell>
          <cell r="D17">
            <v>6</v>
          </cell>
          <cell r="E17">
            <v>7</v>
          </cell>
          <cell r="F17">
            <v>8</v>
          </cell>
          <cell r="G17">
            <v>9</v>
          </cell>
          <cell r="H17">
            <v>10</v>
          </cell>
          <cell r="I17">
            <v>11</v>
          </cell>
          <cell r="J17">
            <v>12</v>
          </cell>
          <cell r="K17">
            <v>1</v>
          </cell>
          <cell r="L17">
            <v>2</v>
          </cell>
          <cell r="M17">
            <v>3</v>
          </cell>
        </row>
        <row r="18">
          <cell r="A18" t="str">
            <v>令和元年度</v>
          </cell>
          <cell r="B18">
            <v>250.3</v>
          </cell>
          <cell r="C18">
            <v>268.39999999999998</v>
          </cell>
          <cell r="D18">
            <v>298.39999999999998</v>
          </cell>
          <cell r="E18">
            <v>302.8</v>
          </cell>
          <cell r="F18">
            <v>282.89999999999998</v>
          </cell>
          <cell r="G18">
            <v>218.7</v>
          </cell>
          <cell r="H18">
            <v>230.5</v>
          </cell>
          <cell r="I18">
            <v>199.1</v>
          </cell>
          <cell r="J18">
            <v>182.4</v>
          </cell>
          <cell r="K18">
            <v>193.5</v>
          </cell>
          <cell r="L18">
            <v>61</v>
          </cell>
          <cell r="M18">
            <v>2.4</v>
          </cell>
        </row>
        <row r="19">
          <cell r="A19" t="str">
            <v>令和２年度</v>
          </cell>
          <cell r="B19">
            <v>0</v>
          </cell>
          <cell r="C19">
            <v>0</v>
          </cell>
          <cell r="D19">
            <v>0</v>
          </cell>
          <cell r="E19">
            <v>0</v>
          </cell>
          <cell r="F19">
            <v>0</v>
          </cell>
          <cell r="G19">
            <v>0</v>
          </cell>
          <cell r="H19">
            <v>0</v>
          </cell>
          <cell r="I19">
            <v>0</v>
          </cell>
          <cell r="J19">
            <v>0</v>
          </cell>
          <cell r="K19">
            <v>0</v>
          </cell>
          <cell r="L19">
            <v>0</v>
          </cell>
          <cell r="M19">
            <v>0</v>
          </cell>
        </row>
        <row r="20">
          <cell r="A20" t="str">
            <v>令和３年度</v>
          </cell>
          <cell r="B20">
            <v>0</v>
          </cell>
          <cell r="C20">
            <v>0</v>
          </cell>
          <cell r="D20">
            <v>0</v>
          </cell>
          <cell r="E20">
            <v>0</v>
          </cell>
          <cell r="F20">
            <v>0</v>
          </cell>
          <cell r="G20">
            <v>0</v>
          </cell>
          <cell r="H20">
            <v>0</v>
          </cell>
          <cell r="I20">
            <v>0</v>
          </cell>
          <cell r="J20">
            <v>0</v>
          </cell>
          <cell r="K20">
            <v>0</v>
          </cell>
          <cell r="L20">
            <v>0</v>
          </cell>
          <cell r="M20">
            <v>0</v>
          </cell>
        </row>
        <row r="21">
          <cell r="A21" t="str">
            <v>令和４年度</v>
          </cell>
          <cell r="B21">
            <v>0</v>
          </cell>
          <cell r="C21">
            <v>0</v>
          </cell>
          <cell r="D21">
            <v>0</v>
          </cell>
          <cell r="E21">
            <v>0</v>
          </cell>
          <cell r="F21">
            <v>0.1</v>
          </cell>
          <cell r="G21">
            <v>0</v>
          </cell>
          <cell r="H21">
            <v>2.7</v>
          </cell>
          <cell r="I21">
            <v>12.1</v>
          </cell>
          <cell r="J21">
            <v>32.799999999999997</v>
          </cell>
          <cell r="K21">
            <v>44.8</v>
          </cell>
          <cell r="L21">
            <v>43.4</v>
          </cell>
          <cell r="M21">
            <v>64.2</v>
          </cell>
        </row>
        <row r="22">
          <cell r="A22" t="str">
            <v>令和５年度</v>
          </cell>
          <cell r="B22">
            <v>66.7</v>
          </cell>
          <cell r="C22">
            <v>69.900000000000006</v>
          </cell>
          <cell r="D22">
            <v>77.7</v>
          </cell>
          <cell r="E22">
            <v>115.2</v>
          </cell>
          <cell r="F22">
            <v>96.4</v>
          </cell>
          <cell r="G22">
            <v>106.6</v>
          </cell>
          <cell r="H22">
            <v>115.4</v>
          </cell>
          <cell r="I22">
            <v>91.1</v>
          </cell>
          <cell r="J22">
            <v>95.2</v>
          </cell>
          <cell r="K22">
            <v>120.4</v>
          </cell>
          <cell r="L22">
            <v>144.80000000000001</v>
          </cell>
          <cell r="M22">
            <v>164.1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70C1-156B-4344-BD28-8582E572CDAD}">
  <sheetPr>
    <tabColor rgb="FFFF0000"/>
  </sheetPr>
  <dimension ref="A1:AC44"/>
  <sheetViews>
    <sheetView tabSelected="1" workbookViewId="0">
      <selection activeCell="N9" sqref="N9"/>
    </sheetView>
  </sheetViews>
  <sheetFormatPr defaultRowHeight="18"/>
  <cols>
    <col min="1" max="1" width="24.08203125" customWidth="1"/>
    <col min="3" max="11" width="10.6640625" customWidth="1"/>
    <col min="12" max="29" width="10.58203125" customWidth="1"/>
  </cols>
  <sheetData>
    <row r="1" spans="1:29" ht="18.5" thickBot="1">
      <c r="A1" s="550" t="s">
        <v>60</v>
      </c>
      <c r="B1" s="549"/>
      <c r="C1" s="548"/>
      <c r="D1" s="549"/>
      <c r="E1" s="549"/>
      <c r="F1" s="549"/>
      <c r="G1" s="549"/>
      <c r="H1" s="549"/>
      <c r="I1" s="549"/>
      <c r="J1" s="548"/>
      <c r="K1" s="547" t="s">
        <v>61</v>
      </c>
    </row>
    <row r="2" spans="1:29" ht="18.5" thickBot="1">
      <c r="A2" s="546"/>
      <c r="B2" s="545" t="s">
        <v>62</v>
      </c>
      <c r="C2" s="538" t="s">
        <v>63</v>
      </c>
      <c r="D2" s="537"/>
      <c r="E2" s="537"/>
      <c r="F2" s="544"/>
      <c r="G2" s="544"/>
      <c r="H2" s="544"/>
      <c r="I2" s="544"/>
      <c r="J2" s="544"/>
      <c r="K2" s="543"/>
    </row>
    <row r="3" spans="1:29">
      <c r="A3" s="542"/>
      <c r="B3" s="541"/>
      <c r="C3" s="540"/>
      <c r="D3" s="539"/>
      <c r="E3" s="539"/>
      <c r="F3" s="538" t="s">
        <v>64</v>
      </c>
      <c r="G3" s="537"/>
      <c r="H3" s="537"/>
      <c r="I3" s="537"/>
      <c r="J3" s="537"/>
      <c r="K3" s="536"/>
    </row>
    <row r="4" spans="1:29">
      <c r="A4" s="529" t="s">
        <v>65</v>
      </c>
      <c r="B4" s="528"/>
      <c r="C4" s="527"/>
      <c r="D4" s="535" t="s">
        <v>66</v>
      </c>
      <c r="E4" s="534" t="s">
        <v>67</v>
      </c>
      <c r="F4" s="533" t="s">
        <v>68</v>
      </c>
      <c r="G4" s="531"/>
      <c r="H4" s="531"/>
      <c r="I4" s="532" t="s">
        <v>69</v>
      </c>
      <c r="J4" s="531"/>
      <c r="K4" s="530"/>
    </row>
    <row r="5" spans="1:29" ht="18.5" thickBot="1">
      <c r="A5" s="529"/>
      <c r="B5" s="528"/>
      <c r="C5" s="527"/>
      <c r="D5" s="526"/>
      <c r="E5" s="525"/>
      <c r="F5" s="524"/>
      <c r="G5" s="521" t="s">
        <v>66</v>
      </c>
      <c r="H5" s="523" t="s">
        <v>70</v>
      </c>
      <c r="I5" s="522"/>
      <c r="J5" s="521" t="s">
        <v>66</v>
      </c>
      <c r="K5" s="503" t="s">
        <v>70</v>
      </c>
    </row>
    <row r="6" spans="1:29" ht="18.5" thickBot="1">
      <c r="A6" s="520" t="s">
        <v>74</v>
      </c>
      <c r="B6" s="519" t="s">
        <v>75</v>
      </c>
      <c r="C6" s="518">
        <v>8532600</v>
      </c>
      <c r="D6" s="517">
        <v>7269100</v>
      </c>
      <c r="E6" s="516">
        <v>1263500</v>
      </c>
      <c r="F6" s="515">
        <v>8164200</v>
      </c>
      <c r="G6" s="512">
        <v>7211700</v>
      </c>
      <c r="H6" s="514">
        <v>952500</v>
      </c>
      <c r="I6" s="513">
        <v>368400</v>
      </c>
      <c r="J6" s="512">
        <v>57400</v>
      </c>
      <c r="K6" s="511">
        <v>311000</v>
      </c>
    </row>
    <row r="7" spans="1:29">
      <c r="A7" s="104"/>
      <c r="B7" s="510" t="s">
        <v>76</v>
      </c>
      <c r="C7" s="509">
        <v>6774600</v>
      </c>
      <c r="D7" s="505">
        <v>6574500</v>
      </c>
      <c r="E7" s="507">
        <v>200100</v>
      </c>
      <c r="F7" s="508">
        <v>6742600</v>
      </c>
      <c r="G7" s="505">
        <v>6555600</v>
      </c>
      <c r="H7" s="507">
        <v>187000</v>
      </c>
      <c r="I7" s="506">
        <v>32000</v>
      </c>
      <c r="J7" s="505">
        <v>18900</v>
      </c>
      <c r="K7" s="504">
        <v>13100</v>
      </c>
    </row>
    <row r="8" spans="1:29">
      <c r="A8" s="359"/>
      <c r="B8" s="503" t="s">
        <v>77</v>
      </c>
      <c r="C8" s="502">
        <v>1758000</v>
      </c>
      <c r="D8" s="497">
        <v>694600</v>
      </c>
      <c r="E8" s="501">
        <v>1063400</v>
      </c>
      <c r="F8" s="500">
        <v>1421600</v>
      </c>
      <c r="G8" s="497">
        <v>656100</v>
      </c>
      <c r="H8" s="499">
        <v>765500</v>
      </c>
      <c r="I8" s="498">
        <v>336400</v>
      </c>
      <c r="J8" s="497">
        <v>38500</v>
      </c>
      <c r="K8" s="496">
        <v>297900</v>
      </c>
    </row>
    <row r="9" spans="1:29" ht="18.5" thickBot="1">
      <c r="A9" s="495"/>
      <c r="B9" s="494" t="s">
        <v>269</v>
      </c>
      <c r="C9" s="493">
        <v>1.2594987157913382</v>
      </c>
      <c r="D9" s="488">
        <v>1.1056506198189977</v>
      </c>
      <c r="E9" s="492">
        <v>6.3143428285857075</v>
      </c>
      <c r="F9" s="491">
        <v>1.2108385489277134</v>
      </c>
      <c r="G9" s="488">
        <v>1.1000823723228994</v>
      </c>
      <c r="H9" s="490">
        <v>5.0935828877005349</v>
      </c>
      <c r="I9" s="489">
        <v>11.512499999999999</v>
      </c>
      <c r="J9" s="488">
        <v>3.0370370370370372</v>
      </c>
      <c r="K9" s="487">
        <v>23.740458015267176</v>
      </c>
    </row>
    <row r="11" spans="1:29" ht="18.5" thickBot="1">
      <c r="A11" s="486" t="s">
        <v>270</v>
      </c>
      <c r="B11" s="483"/>
      <c r="C11" s="483"/>
      <c r="D11" s="484"/>
      <c r="E11" s="483"/>
      <c r="F11" s="483"/>
      <c r="G11" s="483"/>
      <c r="H11" s="483"/>
      <c r="I11" s="483"/>
      <c r="J11" s="483"/>
      <c r="K11" s="483"/>
      <c r="L11" s="483"/>
      <c r="M11" s="483"/>
      <c r="N11" s="483"/>
      <c r="O11" s="483"/>
      <c r="P11" s="483"/>
      <c r="Q11" s="485"/>
      <c r="R11" s="483"/>
      <c r="S11" s="485"/>
      <c r="T11" s="483"/>
      <c r="U11" s="484"/>
      <c r="V11" s="483"/>
      <c r="W11" s="483"/>
      <c r="X11" s="483"/>
      <c r="Y11" s="483"/>
      <c r="Z11" s="483"/>
      <c r="AA11" s="483"/>
      <c r="AB11" s="483"/>
      <c r="AC11" s="483"/>
    </row>
    <row r="12" spans="1:29">
      <c r="A12" s="482"/>
      <c r="B12" s="481" t="s">
        <v>62</v>
      </c>
      <c r="C12" s="480"/>
      <c r="D12" s="479">
        <v>1</v>
      </c>
      <c r="E12" s="476">
        <v>2</v>
      </c>
      <c r="F12" s="479">
        <v>3</v>
      </c>
      <c r="G12" s="478">
        <v>4</v>
      </c>
      <c r="H12" s="476">
        <v>5</v>
      </c>
      <c r="I12" s="476">
        <v>6</v>
      </c>
      <c r="J12" s="477">
        <v>7</v>
      </c>
      <c r="K12" s="476">
        <v>8</v>
      </c>
      <c r="L12" s="476">
        <v>9</v>
      </c>
      <c r="M12" s="476">
        <v>10</v>
      </c>
      <c r="N12" s="476">
        <v>11</v>
      </c>
      <c r="O12" s="476">
        <v>12</v>
      </c>
      <c r="P12" s="476">
        <v>13</v>
      </c>
      <c r="Q12" s="476">
        <v>14</v>
      </c>
      <c r="R12" s="476">
        <v>15</v>
      </c>
      <c r="S12" s="476">
        <v>16</v>
      </c>
      <c r="T12" s="476">
        <v>17</v>
      </c>
      <c r="U12" s="476">
        <v>18</v>
      </c>
      <c r="V12" s="476">
        <v>19</v>
      </c>
      <c r="W12" s="476">
        <v>20</v>
      </c>
      <c r="X12" s="476">
        <v>21</v>
      </c>
      <c r="Y12" s="476">
        <v>24</v>
      </c>
      <c r="Z12" s="476">
        <v>25</v>
      </c>
      <c r="AA12" s="476">
        <v>26</v>
      </c>
      <c r="AB12" s="475">
        <v>27</v>
      </c>
      <c r="AC12" s="474">
        <v>28</v>
      </c>
    </row>
    <row r="13" spans="1:29" ht="18.5" thickBot="1">
      <c r="A13" s="473" t="s">
        <v>65</v>
      </c>
      <c r="B13" s="472"/>
      <c r="C13" s="471" t="s">
        <v>84</v>
      </c>
      <c r="D13" s="466" t="s">
        <v>85</v>
      </c>
      <c r="E13" s="467" t="s">
        <v>86</v>
      </c>
      <c r="F13" s="470" t="s">
        <v>87</v>
      </c>
      <c r="G13" s="466" t="s">
        <v>88</v>
      </c>
      <c r="H13" s="467" t="s">
        <v>89</v>
      </c>
      <c r="I13" s="469" t="s">
        <v>90</v>
      </c>
      <c r="J13" s="468" t="s">
        <v>91</v>
      </c>
      <c r="K13" s="467" t="s">
        <v>92</v>
      </c>
      <c r="L13" s="467" t="s">
        <v>93</v>
      </c>
      <c r="M13" s="467" t="s">
        <v>94</v>
      </c>
      <c r="N13" s="467" t="s">
        <v>95</v>
      </c>
      <c r="O13" s="467" t="s">
        <v>96</v>
      </c>
      <c r="P13" s="467" t="s">
        <v>97</v>
      </c>
      <c r="Q13" s="467" t="s">
        <v>98</v>
      </c>
      <c r="R13" s="467" t="s">
        <v>99</v>
      </c>
      <c r="S13" s="467" t="s">
        <v>100</v>
      </c>
      <c r="T13" s="467" t="s">
        <v>101</v>
      </c>
      <c r="U13" s="467" t="s">
        <v>102</v>
      </c>
      <c r="V13" s="467" t="s">
        <v>103</v>
      </c>
      <c r="W13" s="467" t="s">
        <v>104</v>
      </c>
      <c r="X13" s="467" t="s">
        <v>105</v>
      </c>
      <c r="Y13" s="467" t="s">
        <v>108</v>
      </c>
      <c r="Z13" s="467" t="s">
        <v>109</v>
      </c>
      <c r="AA13" s="467" t="s">
        <v>110</v>
      </c>
      <c r="AB13" s="466" t="s">
        <v>111</v>
      </c>
      <c r="AC13" s="465" t="s">
        <v>67</v>
      </c>
    </row>
    <row r="14" spans="1:29" ht="18.5" thickBot="1">
      <c r="A14" s="464" t="s">
        <v>74</v>
      </c>
      <c r="B14" s="463" t="s">
        <v>75</v>
      </c>
      <c r="C14" s="462">
        <v>8532600</v>
      </c>
      <c r="D14" s="461">
        <v>3550100</v>
      </c>
      <c r="E14" s="460">
        <v>472300</v>
      </c>
      <c r="F14" s="460">
        <v>745300</v>
      </c>
      <c r="G14" s="460">
        <v>319600</v>
      </c>
      <c r="H14" s="460">
        <v>902900</v>
      </c>
      <c r="I14" s="460">
        <v>0</v>
      </c>
      <c r="J14" s="460">
        <v>629900</v>
      </c>
      <c r="K14" s="460">
        <v>48700</v>
      </c>
      <c r="L14" s="460">
        <v>125700</v>
      </c>
      <c r="M14" s="460">
        <v>49800</v>
      </c>
      <c r="N14" s="460">
        <v>500</v>
      </c>
      <c r="O14" s="460">
        <v>20000</v>
      </c>
      <c r="P14" s="460">
        <v>14800</v>
      </c>
      <c r="Q14" s="460">
        <v>0</v>
      </c>
      <c r="R14" s="460">
        <v>34700</v>
      </c>
      <c r="S14" s="460">
        <v>42200</v>
      </c>
      <c r="T14" s="460">
        <v>49200</v>
      </c>
      <c r="U14" s="460">
        <v>44700</v>
      </c>
      <c r="V14" s="460">
        <v>36100</v>
      </c>
      <c r="W14" s="460">
        <v>400</v>
      </c>
      <c r="X14" s="460">
        <v>0</v>
      </c>
      <c r="Y14" s="460">
        <v>33800</v>
      </c>
      <c r="Z14" s="460">
        <v>40700</v>
      </c>
      <c r="AA14" s="460">
        <v>34600</v>
      </c>
      <c r="AB14" s="460">
        <v>34100</v>
      </c>
      <c r="AC14" s="459">
        <v>1263500</v>
      </c>
    </row>
    <row r="15" spans="1:29">
      <c r="A15" s="116"/>
      <c r="B15" s="458" t="s">
        <v>76</v>
      </c>
      <c r="C15" s="457">
        <v>6774600</v>
      </c>
      <c r="D15" s="456">
        <v>3284700</v>
      </c>
      <c r="E15" s="456">
        <v>448200</v>
      </c>
      <c r="F15" s="456">
        <v>672800</v>
      </c>
      <c r="G15" s="456">
        <v>284700</v>
      </c>
      <c r="H15" s="456">
        <v>787300</v>
      </c>
      <c r="I15" s="456">
        <v>400</v>
      </c>
      <c r="J15" s="456">
        <v>610100</v>
      </c>
      <c r="K15" s="456">
        <v>44800</v>
      </c>
      <c r="L15" s="456">
        <v>105200</v>
      </c>
      <c r="M15" s="456">
        <v>43400</v>
      </c>
      <c r="N15" s="456">
        <v>200</v>
      </c>
      <c r="O15" s="456">
        <v>14400</v>
      </c>
      <c r="P15" s="456">
        <v>5500</v>
      </c>
      <c r="Q15" s="456">
        <v>100</v>
      </c>
      <c r="R15" s="456">
        <v>29100</v>
      </c>
      <c r="S15" s="456">
        <v>34500</v>
      </c>
      <c r="T15" s="456">
        <v>42200</v>
      </c>
      <c r="U15" s="456">
        <v>26800</v>
      </c>
      <c r="V15" s="456">
        <v>25700</v>
      </c>
      <c r="W15" s="456">
        <v>800</v>
      </c>
      <c r="X15" s="456">
        <v>500</v>
      </c>
      <c r="Y15" s="456">
        <v>26200</v>
      </c>
      <c r="Z15" s="456">
        <v>33900</v>
      </c>
      <c r="AA15" s="456">
        <v>25100</v>
      </c>
      <c r="AB15" s="456">
        <v>1100</v>
      </c>
      <c r="AC15" s="455">
        <v>200100</v>
      </c>
    </row>
    <row r="16" spans="1:29">
      <c r="A16" s="448"/>
      <c r="B16" s="454" t="s">
        <v>77</v>
      </c>
      <c r="C16" s="453">
        <v>1758000</v>
      </c>
      <c r="D16" s="452">
        <v>265400</v>
      </c>
      <c r="E16" s="450">
        <v>24100</v>
      </c>
      <c r="F16" s="450">
        <v>72500</v>
      </c>
      <c r="G16" s="450">
        <v>34900</v>
      </c>
      <c r="H16" s="450">
        <v>115600</v>
      </c>
      <c r="I16" s="450">
        <v>-400</v>
      </c>
      <c r="J16" s="450">
        <v>19800</v>
      </c>
      <c r="K16" s="450">
        <v>3900</v>
      </c>
      <c r="L16" s="450">
        <v>20500</v>
      </c>
      <c r="M16" s="450">
        <v>6400</v>
      </c>
      <c r="N16" s="451">
        <v>300</v>
      </c>
      <c r="O16" s="450">
        <v>5600</v>
      </c>
      <c r="P16" s="450">
        <v>9300</v>
      </c>
      <c r="Q16" s="451">
        <v>-100</v>
      </c>
      <c r="R16" s="450">
        <v>5600</v>
      </c>
      <c r="S16" s="450">
        <v>7700</v>
      </c>
      <c r="T16" s="450">
        <v>7000</v>
      </c>
      <c r="U16" s="450">
        <v>17900</v>
      </c>
      <c r="V16" s="450">
        <v>10400</v>
      </c>
      <c r="W16" s="451">
        <v>-400</v>
      </c>
      <c r="X16" s="450">
        <v>-500</v>
      </c>
      <c r="Y16" s="450">
        <v>7600</v>
      </c>
      <c r="Z16" s="450">
        <v>6800</v>
      </c>
      <c r="AA16" s="450">
        <v>9500</v>
      </c>
      <c r="AB16" s="450">
        <v>33000</v>
      </c>
      <c r="AC16" s="449">
        <v>1063400</v>
      </c>
    </row>
    <row r="17" spans="1:29">
      <c r="A17" s="448"/>
      <c r="B17" s="447" t="s">
        <v>269</v>
      </c>
      <c r="C17" s="446">
        <v>1.2594987157913382</v>
      </c>
      <c r="D17" s="445">
        <v>1.0807988552988097</v>
      </c>
      <c r="E17" s="444">
        <v>1.0537706381079874</v>
      </c>
      <c r="F17" s="444">
        <v>1.1077586206896552</v>
      </c>
      <c r="G17" s="444">
        <v>1.122585177379698</v>
      </c>
      <c r="H17" s="444">
        <v>1.1468309411914137</v>
      </c>
      <c r="I17" s="444" t="s">
        <v>140</v>
      </c>
      <c r="J17" s="444">
        <v>1.032453696115391</v>
      </c>
      <c r="K17" s="444">
        <v>1.0870535714285714</v>
      </c>
      <c r="L17" s="444">
        <v>1.1948669201520912</v>
      </c>
      <c r="M17" s="444">
        <v>1.1474654377880185</v>
      </c>
      <c r="N17" s="444">
        <v>2.5</v>
      </c>
      <c r="O17" s="444">
        <v>1.3888888888888888</v>
      </c>
      <c r="P17" s="444">
        <v>2.6909090909090909</v>
      </c>
      <c r="Q17" s="444" t="s">
        <v>140</v>
      </c>
      <c r="R17" s="444">
        <v>1.1924398625429553</v>
      </c>
      <c r="S17" s="444">
        <v>1.2231884057971014</v>
      </c>
      <c r="T17" s="444">
        <v>1.1658767772511849</v>
      </c>
      <c r="U17" s="444">
        <v>1.6679104477611941</v>
      </c>
      <c r="V17" s="444">
        <v>1.404669260700389</v>
      </c>
      <c r="W17" s="444">
        <v>0.5</v>
      </c>
      <c r="X17" s="444" t="s">
        <v>140</v>
      </c>
      <c r="Y17" s="444">
        <v>1.2900763358778626</v>
      </c>
      <c r="Z17" s="444">
        <v>1.2005899705014749</v>
      </c>
      <c r="AA17" s="444">
        <v>1.3784860557768925</v>
      </c>
      <c r="AB17" s="444">
        <v>31</v>
      </c>
      <c r="AC17" s="443">
        <v>6.3143428285857075</v>
      </c>
    </row>
    <row r="18" spans="1:29" ht="24.5" thickBot="1">
      <c r="A18" s="442"/>
      <c r="B18" s="441" t="s">
        <v>113</v>
      </c>
      <c r="C18" s="440">
        <v>1</v>
      </c>
      <c r="D18" s="438">
        <v>0.41606309917258516</v>
      </c>
      <c r="E18" s="439">
        <v>5.5352413098000611E-2</v>
      </c>
      <c r="F18" s="438">
        <v>8.7347350162904625E-2</v>
      </c>
      <c r="G18" s="438">
        <v>3.7456343904554296E-2</v>
      </c>
      <c r="H18" s="438">
        <v>0.10581768745751588</v>
      </c>
      <c r="I18" s="438">
        <v>0</v>
      </c>
      <c r="J18" s="438">
        <v>7.3822750392611866E-2</v>
      </c>
      <c r="K18" s="438">
        <v>5.7075217401495442E-3</v>
      </c>
      <c r="L18" s="438">
        <v>1.4731734758455805E-2</v>
      </c>
      <c r="M18" s="438">
        <v>5.8364390689824904E-3</v>
      </c>
      <c r="N18" s="438">
        <v>5.8598785833157536E-5</v>
      </c>
      <c r="O18" s="438">
        <v>2.3439514333263014E-3</v>
      </c>
      <c r="P18" s="438">
        <v>1.7345240606614631E-3</v>
      </c>
      <c r="Q18" s="438">
        <v>0</v>
      </c>
      <c r="R18" s="438">
        <v>4.0667557368211328E-3</v>
      </c>
      <c r="S18" s="438">
        <v>4.9457375243184961E-3</v>
      </c>
      <c r="T18" s="438">
        <v>5.7661205259827014E-3</v>
      </c>
      <c r="U18" s="438">
        <v>5.2387314534842839E-3</v>
      </c>
      <c r="V18" s="438">
        <v>4.2308323371539744E-3</v>
      </c>
      <c r="W18" s="438">
        <v>4.6879028666526031E-5</v>
      </c>
      <c r="X18" s="438">
        <v>0</v>
      </c>
      <c r="Y18" s="438">
        <v>3.9612779223214493E-3</v>
      </c>
      <c r="Z18" s="438">
        <v>4.7699411668190236E-3</v>
      </c>
      <c r="AA18" s="438">
        <v>4.0550359796545019E-3</v>
      </c>
      <c r="AB18" s="438">
        <v>3.9964371938213438E-3</v>
      </c>
      <c r="AC18" s="437">
        <v>0.14807913180038909</v>
      </c>
    </row>
    <row r="20" spans="1:29" ht="18.5" thickBot="1">
      <c r="A20" s="329" t="s">
        <v>128</v>
      </c>
      <c r="B20" s="330"/>
      <c r="C20" s="330"/>
      <c r="D20" s="329"/>
      <c r="E20" s="330"/>
      <c r="F20" s="330"/>
      <c r="G20" s="330"/>
      <c r="H20" s="330"/>
      <c r="I20" s="330"/>
      <c r="J20" s="330"/>
      <c r="K20" s="330"/>
      <c r="L20" s="331"/>
      <c r="M20" s="330"/>
      <c r="N20" s="330"/>
      <c r="O20" s="330"/>
      <c r="P20" s="330"/>
      <c r="Q20" s="330"/>
    </row>
    <row r="21" spans="1:29">
      <c r="A21" s="65"/>
      <c r="B21" s="105" t="s">
        <v>62</v>
      </c>
      <c r="C21" s="332"/>
      <c r="D21" s="333">
        <v>1</v>
      </c>
      <c r="E21" s="333">
        <v>2</v>
      </c>
      <c r="F21" s="333">
        <v>3</v>
      </c>
      <c r="G21" s="333">
        <v>4</v>
      </c>
      <c r="H21" s="333">
        <v>5</v>
      </c>
      <c r="I21" s="333">
        <v>6</v>
      </c>
      <c r="J21" s="333">
        <v>7</v>
      </c>
      <c r="K21" s="333">
        <v>8</v>
      </c>
      <c r="L21" s="333">
        <v>9</v>
      </c>
      <c r="M21" s="333">
        <v>10</v>
      </c>
      <c r="N21" s="333">
        <v>11</v>
      </c>
      <c r="O21" s="333">
        <v>12</v>
      </c>
      <c r="P21" s="333">
        <v>13</v>
      </c>
      <c r="Q21" s="334">
        <v>14</v>
      </c>
    </row>
    <row r="22" spans="1:29" ht="18.5" thickBot="1">
      <c r="A22" s="106" t="s">
        <v>65</v>
      </c>
      <c r="B22" s="66"/>
      <c r="C22" s="335" t="s">
        <v>129</v>
      </c>
      <c r="D22" s="336" t="s">
        <v>165</v>
      </c>
      <c r="E22" s="337" t="s">
        <v>166</v>
      </c>
      <c r="F22" s="337" t="s">
        <v>167</v>
      </c>
      <c r="G22" s="337" t="s">
        <v>168</v>
      </c>
      <c r="H22" s="337" t="s">
        <v>169</v>
      </c>
      <c r="I22" s="337" t="s">
        <v>170</v>
      </c>
      <c r="J22" s="337" t="s">
        <v>171</v>
      </c>
      <c r="K22" s="337" t="s">
        <v>172</v>
      </c>
      <c r="L22" s="337" t="s">
        <v>173</v>
      </c>
      <c r="M22" s="337" t="s">
        <v>174</v>
      </c>
      <c r="N22" s="337" t="s">
        <v>175</v>
      </c>
      <c r="O22" s="337" t="s">
        <v>176</v>
      </c>
      <c r="P22" s="337" t="s">
        <v>177</v>
      </c>
      <c r="Q22" s="338" t="s">
        <v>178</v>
      </c>
    </row>
    <row r="23" spans="1:29" ht="18.5" thickBot="1">
      <c r="A23" s="345" t="s">
        <v>74</v>
      </c>
      <c r="B23" s="346" t="s">
        <v>75</v>
      </c>
      <c r="C23" s="347">
        <v>1263500</v>
      </c>
      <c r="D23" s="348">
        <v>528500</v>
      </c>
      <c r="E23" s="348">
        <v>282100</v>
      </c>
      <c r="F23" s="348">
        <v>80100</v>
      </c>
      <c r="G23" s="348">
        <v>149600</v>
      </c>
      <c r="H23" s="348">
        <v>37100</v>
      </c>
      <c r="I23" s="348">
        <v>10100</v>
      </c>
      <c r="J23" s="348">
        <v>9600</v>
      </c>
      <c r="K23" s="348">
        <v>1800</v>
      </c>
      <c r="L23" s="348">
        <v>6400</v>
      </c>
      <c r="M23" s="348">
        <v>10200</v>
      </c>
      <c r="N23" s="348">
        <v>5200</v>
      </c>
      <c r="O23" s="348">
        <v>1700</v>
      </c>
      <c r="P23" s="348">
        <v>7800</v>
      </c>
      <c r="Q23" s="349">
        <v>133300</v>
      </c>
    </row>
    <row r="24" spans="1:29">
      <c r="A24" s="350"/>
      <c r="B24" s="85" t="s">
        <v>76</v>
      </c>
      <c r="C24" s="86">
        <v>200100</v>
      </c>
      <c r="D24" s="87">
        <v>72800</v>
      </c>
      <c r="E24" s="87">
        <v>69500</v>
      </c>
      <c r="F24" s="87">
        <v>900</v>
      </c>
      <c r="G24" s="87">
        <v>32800</v>
      </c>
      <c r="H24" s="87">
        <v>6300</v>
      </c>
      <c r="I24" s="87">
        <v>1900</v>
      </c>
      <c r="J24" s="87">
        <v>1700</v>
      </c>
      <c r="K24" s="87">
        <v>800</v>
      </c>
      <c r="L24" s="87">
        <v>1300</v>
      </c>
      <c r="M24" s="87">
        <v>800</v>
      </c>
      <c r="N24" s="87">
        <v>700</v>
      </c>
      <c r="O24" s="87">
        <v>200</v>
      </c>
      <c r="P24" s="87">
        <v>1600</v>
      </c>
      <c r="Q24" s="88">
        <v>8800</v>
      </c>
    </row>
    <row r="25" spans="1:29">
      <c r="A25" s="67"/>
      <c r="B25" s="89" t="s">
        <v>77</v>
      </c>
      <c r="C25" s="107">
        <v>1063400</v>
      </c>
      <c r="D25" s="108">
        <v>455700</v>
      </c>
      <c r="E25" s="109">
        <v>212600</v>
      </c>
      <c r="F25" s="108">
        <v>79200</v>
      </c>
      <c r="G25" s="108">
        <v>116800</v>
      </c>
      <c r="H25" s="108">
        <v>30800</v>
      </c>
      <c r="I25" s="108">
        <v>8200</v>
      </c>
      <c r="J25" s="108">
        <v>7900</v>
      </c>
      <c r="K25" s="108">
        <v>1000</v>
      </c>
      <c r="L25" s="108">
        <v>5100</v>
      </c>
      <c r="M25" s="108">
        <v>9400</v>
      </c>
      <c r="N25" s="108">
        <v>4500</v>
      </c>
      <c r="O25" s="108">
        <v>1500</v>
      </c>
      <c r="P25" s="108">
        <v>6200</v>
      </c>
      <c r="Q25" s="110">
        <v>124500</v>
      </c>
    </row>
    <row r="26" spans="1:29">
      <c r="A26" s="67"/>
      <c r="B26" s="90" t="s">
        <v>269</v>
      </c>
      <c r="C26" s="75">
        <v>6.3143428285857075</v>
      </c>
      <c r="D26" s="76">
        <v>7.2596153846153797</v>
      </c>
      <c r="E26" s="77">
        <v>4.0589928057553957</v>
      </c>
      <c r="F26" s="76">
        <v>89</v>
      </c>
      <c r="G26" s="76">
        <v>4.5609756097560972</v>
      </c>
      <c r="H26" s="76">
        <v>5.8888888888888893</v>
      </c>
      <c r="I26" s="76">
        <v>5.3157894736842106</v>
      </c>
      <c r="J26" s="76">
        <v>5.6470588235294121</v>
      </c>
      <c r="K26" s="76">
        <v>2.25</v>
      </c>
      <c r="L26" s="76">
        <v>4.9230769230769234</v>
      </c>
      <c r="M26" s="76">
        <v>12.75</v>
      </c>
      <c r="N26" s="76">
        <v>7.4285714285714288</v>
      </c>
      <c r="O26" s="76">
        <v>8.5</v>
      </c>
      <c r="P26" s="76">
        <v>4.875</v>
      </c>
      <c r="Q26" s="78">
        <v>15.147727272727273</v>
      </c>
    </row>
    <row r="27" spans="1:29" ht="26.5" thickBot="1">
      <c r="A27" s="111"/>
      <c r="B27" s="91" t="s">
        <v>113</v>
      </c>
      <c r="C27" s="92">
        <v>1</v>
      </c>
      <c r="D27" s="83">
        <v>0.4182825484764543</v>
      </c>
      <c r="E27" s="83">
        <v>0.22326869806094182</v>
      </c>
      <c r="F27" s="83">
        <v>6.3395330431341518E-2</v>
      </c>
      <c r="G27" s="83">
        <v>0.118401266323704</v>
      </c>
      <c r="H27" s="83">
        <v>2.9362880886426593E-2</v>
      </c>
      <c r="I27" s="83">
        <v>7.9936683814800166E-3</v>
      </c>
      <c r="J27" s="83">
        <v>7.5979422239810055E-3</v>
      </c>
      <c r="K27" s="83">
        <v>1.4246141669964384E-3</v>
      </c>
      <c r="L27" s="83">
        <v>5.0652948159873364E-3</v>
      </c>
      <c r="M27" s="83">
        <v>8.0728136129798178E-3</v>
      </c>
      <c r="N27" s="83">
        <v>4.115552037989711E-3</v>
      </c>
      <c r="O27" s="83">
        <v>1.3454689354966364E-3</v>
      </c>
      <c r="P27" s="83">
        <v>6.1733280569845669E-3</v>
      </c>
      <c r="Q27" s="84">
        <v>0.10550059358923625</v>
      </c>
    </row>
    <row r="28" spans="1:29">
      <c r="A28" s="436"/>
      <c r="B28" s="435"/>
      <c r="C28" s="434"/>
      <c r="D28" s="433"/>
      <c r="E28" s="433"/>
      <c r="F28" s="433"/>
      <c r="G28" s="433"/>
      <c r="H28" s="433"/>
      <c r="I28" s="433"/>
      <c r="J28" s="433"/>
      <c r="K28" s="433"/>
      <c r="L28" s="433"/>
      <c r="M28" s="433"/>
      <c r="N28" s="433"/>
      <c r="O28" s="433"/>
      <c r="P28" s="433"/>
      <c r="Q28" s="433"/>
    </row>
    <row r="29" spans="1:29" ht="19.5">
      <c r="A29" s="432" t="s">
        <v>268</v>
      </c>
      <c r="B29" s="431"/>
      <c r="C29" s="431"/>
      <c r="D29" s="431"/>
      <c r="E29" s="431"/>
      <c r="F29" s="431"/>
      <c r="G29" s="431"/>
      <c r="H29" s="431"/>
      <c r="I29" s="431"/>
      <c r="J29" s="431"/>
      <c r="K29" s="431"/>
      <c r="L29" s="431"/>
      <c r="M29" s="431"/>
      <c r="N29" s="431"/>
      <c r="O29" s="431"/>
      <c r="P29" s="431"/>
      <c r="Q29" s="431"/>
      <c r="R29" s="431"/>
      <c r="S29" s="431"/>
      <c r="T29" s="431"/>
      <c r="U29" s="431"/>
      <c r="V29" s="431"/>
      <c r="W29" s="431"/>
      <c r="X29" s="431"/>
    </row>
    <row r="30" spans="1:29" ht="25.5">
      <c r="A30" s="404"/>
      <c r="B30" s="429" t="s">
        <v>267</v>
      </c>
      <c r="C30" s="428" t="s">
        <v>266</v>
      </c>
      <c r="D30" s="428" t="s">
        <v>265</v>
      </c>
      <c r="E30" s="428" t="s">
        <v>264</v>
      </c>
      <c r="F30" s="428" t="s">
        <v>263</v>
      </c>
      <c r="G30" s="428" t="s">
        <v>262</v>
      </c>
      <c r="H30" s="430" t="s">
        <v>261</v>
      </c>
      <c r="I30" s="428" t="s">
        <v>260</v>
      </c>
      <c r="J30" s="428" t="s">
        <v>259</v>
      </c>
      <c r="K30" s="428" t="s">
        <v>258</v>
      </c>
      <c r="L30" s="428" t="s">
        <v>257</v>
      </c>
      <c r="M30" s="429" t="s">
        <v>256</v>
      </c>
      <c r="N30" s="428" t="s">
        <v>255</v>
      </c>
      <c r="O30" s="428" t="s">
        <v>254</v>
      </c>
      <c r="P30" s="428" t="s">
        <v>253</v>
      </c>
      <c r="Q30" s="428" t="s">
        <v>252</v>
      </c>
      <c r="R30" s="428" t="s">
        <v>251</v>
      </c>
      <c r="S30" s="428" t="s">
        <v>250</v>
      </c>
      <c r="T30" s="428" t="s">
        <v>249</v>
      </c>
      <c r="U30" s="428" t="s">
        <v>248</v>
      </c>
      <c r="V30" s="427" t="s">
        <v>247</v>
      </c>
      <c r="W30" s="427" t="s">
        <v>246</v>
      </c>
      <c r="X30" s="426" t="s">
        <v>245</v>
      </c>
    </row>
    <row r="31" spans="1:29">
      <c r="A31" s="425" t="s">
        <v>244</v>
      </c>
      <c r="B31" s="424"/>
      <c r="C31" s="422"/>
      <c r="D31" s="422"/>
      <c r="E31" s="422"/>
      <c r="F31" s="422"/>
      <c r="G31" s="422"/>
      <c r="H31" s="422"/>
      <c r="I31" s="422"/>
      <c r="J31" s="422"/>
      <c r="K31" s="422"/>
      <c r="L31" s="422"/>
      <c r="M31" s="423"/>
      <c r="N31" s="422"/>
      <c r="O31" s="422"/>
      <c r="P31" s="422"/>
      <c r="Q31" s="422"/>
      <c r="R31" s="422"/>
      <c r="S31" s="422"/>
      <c r="T31" s="422"/>
      <c r="U31" s="422"/>
      <c r="V31" s="422"/>
      <c r="W31" s="422"/>
      <c r="X31" s="421"/>
    </row>
    <row r="32" spans="1:29">
      <c r="A32" s="416" t="s">
        <v>243</v>
      </c>
      <c r="B32" s="420">
        <v>426200</v>
      </c>
      <c r="C32" s="418">
        <v>273700</v>
      </c>
      <c r="D32" s="418">
        <v>47100</v>
      </c>
      <c r="E32" s="418">
        <v>138500</v>
      </c>
      <c r="F32" s="418">
        <v>15100</v>
      </c>
      <c r="G32" s="418">
        <v>4500</v>
      </c>
      <c r="H32" s="418">
        <v>4000</v>
      </c>
      <c r="I32" s="418">
        <v>1700</v>
      </c>
      <c r="J32" s="418">
        <v>2300</v>
      </c>
      <c r="K32" s="418">
        <v>700</v>
      </c>
      <c r="L32" s="418">
        <v>200</v>
      </c>
      <c r="M32" s="419">
        <v>1600</v>
      </c>
      <c r="N32" s="418">
        <v>6000</v>
      </c>
      <c r="O32" s="418">
        <v>2200</v>
      </c>
      <c r="P32" s="418">
        <v>1300</v>
      </c>
      <c r="Q32" s="418">
        <v>9100</v>
      </c>
      <c r="R32" s="418">
        <v>4100</v>
      </c>
      <c r="S32" s="418">
        <v>300</v>
      </c>
      <c r="T32" s="418">
        <v>3200</v>
      </c>
      <c r="U32" s="418">
        <v>7600</v>
      </c>
      <c r="V32" s="418">
        <v>7600</v>
      </c>
      <c r="W32" s="418">
        <v>0</v>
      </c>
      <c r="X32" s="417">
        <v>949400</v>
      </c>
    </row>
    <row r="33" spans="1:25">
      <c r="A33" s="416" t="s">
        <v>242</v>
      </c>
      <c r="B33" s="420">
        <v>600</v>
      </c>
      <c r="C33" s="418">
        <v>0</v>
      </c>
      <c r="D33" s="418">
        <v>0</v>
      </c>
      <c r="E33" s="418">
        <v>0</v>
      </c>
      <c r="F33" s="418">
        <v>0</v>
      </c>
      <c r="G33" s="418">
        <v>0</v>
      </c>
      <c r="H33" s="418">
        <v>0</v>
      </c>
      <c r="I33" s="418">
        <v>0</v>
      </c>
      <c r="J33" s="418">
        <v>0</v>
      </c>
      <c r="K33" s="418">
        <v>0</v>
      </c>
      <c r="L33" s="418">
        <v>0</v>
      </c>
      <c r="M33" s="419">
        <v>0</v>
      </c>
      <c r="N33" s="418">
        <v>0</v>
      </c>
      <c r="O33" s="418">
        <v>0</v>
      </c>
      <c r="P33" s="418">
        <v>0</v>
      </c>
      <c r="Q33" s="418">
        <v>0</v>
      </c>
      <c r="R33" s="418">
        <v>0</v>
      </c>
      <c r="S33" s="418">
        <v>0</v>
      </c>
      <c r="T33" s="418">
        <v>0</v>
      </c>
      <c r="U33" s="418">
        <v>0</v>
      </c>
      <c r="V33" s="418">
        <v>0</v>
      </c>
      <c r="W33" s="418">
        <v>0</v>
      </c>
      <c r="X33" s="417">
        <v>600</v>
      </c>
    </row>
    <row r="34" spans="1:25">
      <c r="A34" s="416" t="s">
        <v>241</v>
      </c>
      <c r="B34" s="420">
        <v>0</v>
      </c>
      <c r="C34" s="418">
        <v>0</v>
      </c>
      <c r="D34" s="418">
        <v>0</v>
      </c>
      <c r="E34" s="418">
        <v>0</v>
      </c>
      <c r="F34" s="418">
        <v>0</v>
      </c>
      <c r="G34" s="418">
        <v>0</v>
      </c>
      <c r="H34" s="418">
        <v>0</v>
      </c>
      <c r="I34" s="418">
        <v>0</v>
      </c>
      <c r="J34" s="418">
        <v>0</v>
      </c>
      <c r="K34" s="418">
        <v>0</v>
      </c>
      <c r="L34" s="418">
        <v>0</v>
      </c>
      <c r="M34" s="419">
        <v>0</v>
      </c>
      <c r="N34" s="418">
        <v>0</v>
      </c>
      <c r="O34" s="418">
        <v>0</v>
      </c>
      <c r="P34" s="418">
        <v>0</v>
      </c>
      <c r="Q34" s="418">
        <v>0</v>
      </c>
      <c r="R34" s="418">
        <v>0</v>
      </c>
      <c r="S34" s="418">
        <v>0</v>
      </c>
      <c r="T34" s="418">
        <v>0</v>
      </c>
      <c r="U34" s="418">
        <v>0</v>
      </c>
      <c r="V34" s="418">
        <v>0</v>
      </c>
      <c r="W34" s="418">
        <v>0</v>
      </c>
      <c r="X34" s="417">
        <v>0</v>
      </c>
    </row>
    <row r="35" spans="1:25">
      <c r="A35" s="416" t="s">
        <v>240</v>
      </c>
      <c r="B35" s="415">
        <v>0</v>
      </c>
      <c r="C35" s="414">
        <v>0</v>
      </c>
      <c r="D35" s="414">
        <v>0</v>
      </c>
      <c r="E35" s="414">
        <v>0</v>
      </c>
      <c r="F35" s="414">
        <v>2300</v>
      </c>
      <c r="G35" s="414">
        <v>0</v>
      </c>
      <c r="H35" s="414">
        <v>0</v>
      </c>
      <c r="I35" s="414">
        <v>0</v>
      </c>
      <c r="J35" s="414">
        <v>0</v>
      </c>
      <c r="K35" s="414">
        <v>0</v>
      </c>
      <c r="L35" s="414">
        <v>0</v>
      </c>
      <c r="M35" s="415">
        <v>0</v>
      </c>
      <c r="N35" s="414">
        <v>0</v>
      </c>
      <c r="O35" s="414">
        <v>0</v>
      </c>
      <c r="P35" s="414">
        <v>0</v>
      </c>
      <c r="Q35" s="414">
        <v>0</v>
      </c>
      <c r="R35" s="414">
        <v>0</v>
      </c>
      <c r="S35" s="414">
        <v>0</v>
      </c>
      <c r="T35" s="414">
        <v>0</v>
      </c>
      <c r="U35" s="414">
        <v>200</v>
      </c>
      <c r="V35" s="414">
        <v>200</v>
      </c>
      <c r="W35" s="414">
        <v>0</v>
      </c>
      <c r="X35" s="413">
        <v>2500</v>
      </c>
    </row>
    <row r="36" spans="1:25">
      <c r="A36" s="412" t="s">
        <v>239</v>
      </c>
      <c r="B36" s="411">
        <v>426800</v>
      </c>
      <c r="C36" s="410">
        <v>273700</v>
      </c>
      <c r="D36" s="410">
        <v>47100</v>
      </c>
      <c r="E36" s="410">
        <v>138500</v>
      </c>
      <c r="F36" s="410">
        <v>17400</v>
      </c>
      <c r="G36" s="410">
        <v>4500</v>
      </c>
      <c r="H36" s="410">
        <v>4000</v>
      </c>
      <c r="I36" s="410">
        <v>1700</v>
      </c>
      <c r="J36" s="410">
        <v>2300</v>
      </c>
      <c r="K36" s="410">
        <v>700</v>
      </c>
      <c r="L36" s="410">
        <v>200</v>
      </c>
      <c r="M36" s="411">
        <v>1600</v>
      </c>
      <c r="N36" s="410">
        <v>6000</v>
      </c>
      <c r="O36" s="410">
        <v>2200</v>
      </c>
      <c r="P36" s="410">
        <v>1300</v>
      </c>
      <c r="Q36" s="410">
        <v>9100</v>
      </c>
      <c r="R36" s="410">
        <v>4100</v>
      </c>
      <c r="S36" s="410">
        <v>300</v>
      </c>
      <c r="T36" s="410">
        <v>3200</v>
      </c>
      <c r="U36" s="410">
        <v>7800</v>
      </c>
      <c r="V36" s="410">
        <v>7800</v>
      </c>
      <c r="W36" s="410">
        <v>0</v>
      </c>
      <c r="X36" s="409">
        <v>952500</v>
      </c>
    </row>
    <row r="37" spans="1:25">
      <c r="A37" s="425" t="s">
        <v>238</v>
      </c>
      <c r="B37" s="424"/>
      <c r="C37" s="422"/>
      <c r="D37" s="422"/>
      <c r="E37" s="422"/>
      <c r="F37" s="422"/>
      <c r="G37" s="422"/>
      <c r="H37" s="422"/>
      <c r="I37" s="422"/>
      <c r="J37" s="422"/>
      <c r="K37" s="422"/>
      <c r="L37" s="422"/>
      <c r="M37" s="423"/>
      <c r="N37" s="422"/>
      <c r="O37" s="422"/>
      <c r="P37" s="422"/>
      <c r="Q37" s="422"/>
      <c r="R37" s="422"/>
      <c r="S37" s="422"/>
      <c r="T37" s="422"/>
      <c r="U37" s="422"/>
      <c r="V37" s="422"/>
      <c r="W37" s="422"/>
      <c r="X37" s="421"/>
    </row>
    <row r="38" spans="1:25">
      <c r="A38" s="416" t="s">
        <v>237</v>
      </c>
      <c r="B38" s="420">
        <v>90600</v>
      </c>
      <c r="C38" s="418">
        <v>7100</v>
      </c>
      <c r="D38" s="418">
        <v>24800</v>
      </c>
      <c r="E38" s="418">
        <v>10900</v>
      </c>
      <c r="F38" s="418">
        <v>13900</v>
      </c>
      <c r="G38" s="418">
        <v>4700</v>
      </c>
      <c r="H38" s="418">
        <v>4000</v>
      </c>
      <c r="I38" s="418">
        <v>0</v>
      </c>
      <c r="J38" s="418">
        <v>1500</v>
      </c>
      <c r="K38" s="418">
        <v>100</v>
      </c>
      <c r="L38" s="418">
        <v>300</v>
      </c>
      <c r="M38" s="419">
        <v>100</v>
      </c>
      <c r="N38" s="418">
        <v>400</v>
      </c>
      <c r="O38" s="418">
        <v>700</v>
      </c>
      <c r="P38" s="418">
        <v>200</v>
      </c>
      <c r="Q38" s="418">
        <v>900</v>
      </c>
      <c r="R38" s="418">
        <v>900</v>
      </c>
      <c r="S38" s="418">
        <v>100</v>
      </c>
      <c r="T38" s="418">
        <v>4000</v>
      </c>
      <c r="U38" s="418">
        <v>90400</v>
      </c>
      <c r="V38" s="418">
        <v>3700</v>
      </c>
      <c r="W38" s="418">
        <v>86700</v>
      </c>
      <c r="X38" s="417">
        <v>255600</v>
      </c>
    </row>
    <row r="39" spans="1:25">
      <c r="A39" s="416" t="s">
        <v>236</v>
      </c>
      <c r="B39" s="420">
        <v>8900</v>
      </c>
      <c r="C39" s="418">
        <v>1100</v>
      </c>
      <c r="D39" s="418">
        <v>8200</v>
      </c>
      <c r="E39" s="418">
        <v>100</v>
      </c>
      <c r="F39" s="418">
        <v>4500</v>
      </c>
      <c r="G39" s="418">
        <v>700</v>
      </c>
      <c r="H39" s="418">
        <v>1200</v>
      </c>
      <c r="I39" s="418">
        <v>100</v>
      </c>
      <c r="J39" s="418">
        <v>2200</v>
      </c>
      <c r="K39" s="418">
        <v>0</v>
      </c>
      <c r="L39" s="418">
        <v>0</v>
      </c>
      <c r="M39" s="419">
        <v>0</v>
      </c>
      <c r="N39" s="418">
        <v>0</v>
      </c>
      <c r="O39" s="418">
        <v>200</v>
      </c>
      <c r="P39" s="418">
        <v>0</v>
      </c>
      <c r="Q39" s="418">
        <v>200</v>
      </c>
      <c r="R39" s="418">
        <v>100</v>
      </c>
      <c r="S39" s="418">
        <v>0</v>
      </c>
      <c r="T39" s="418">
        <v>400</v>
      </c>
      <c r="U39" s="418">
        <v>17900</v>
      </c>
      <c r="V39" s="418">
        <v>1100</v>
      </c>
      <c r="W39" s="418">
        <v>16800</v>
      </c>
      <c r="X39" s="417">
        <v>45800</v>
      </c>
    </row>
    <row r="40" spans="1:25">
      <c r="A40" s="416" t="s">
        <v>235</v>
      </c>
      <c r="B40" s="415">
        <v>2200</v>
      </c>
      <c r="C40" s="414">
        <v>200</v>
      </c>
      <c r="D40" s="414">
        <v>0</v>
      </c>
      <c r="E40" s="414">
        <v>100</v>
      </c>
      <c r="F40" s="414">
        <v>1300</v>
      </c>
      <c r="G40" s="414">
        <v>200</v>
      </c>
      <c r="H40" s="414">
        <v>400</v>
      </c>
      <c r="I40" s="414">
        <v>0</v>
      </c>
      <c r="J40" s="414">
        <v>200</v>
      </c>
      <c r="K40" s="414">
        <v>0</v>
      </c>
      <c r="L40" s="414">
        <v>0</v>
      </c>
      <c r="M40" s="415">
        <v>0</v>
      </c>
      <c r="N40" s="414">
        <v>0</v>
      </c>
      <c r="O40" s="414">
        <v>100</v>
      </c>
      <c r="P40" s="414">
        <v>0</v>
      </c>
      <c r="Q40" s="414">
        <v>0</v>
      </c>
      <c r="R40" s="414">
        <v>100</v>
      </c>
      <c r="S40" s="414">
        <v>0</v>
      </c>
      <c r="T40" s="414">
        <v>200</v>
      </c>
      <c r="U40" s="414">
        <v>4600</v>
      </c>
      <c r="V40" s="414">
        <v>400</v>
      </c>
      <c r="W40" s="414">
        <v>4200</v>
      </c>
      <c r="X40" s="413">
        <v>9600</v>
      </c>
    </row>
    <row r="41" spans="1:25">
      <c r="A41" s="412" t="s">
        <v>234</v>
      </c>
      <c r="B41" s="411">
        <v>101700</v>
      </c>
      <c r="C41" s="410">
        <v>8400</v>
      </c>
      <c r="D41" s="410">
        <v>33000</v>
      </c>
      <c r="E41" s="410">
        <v>11100</v>
      </c>
      <c r="F41" s="410">
        <v>19700</v>
      </c>
      <c r="G41" s="410">
        <v>5600</v>
      </c>
      <c r="H41" s="410">
        <v>5600</v>
      </c>
      <c r="I41" s="410">
        <v>100</v>
      </c>
      <c r="J41" s="410">
        <v>3900</v>
      </c>
      <c r="K41" s="410">
        <v>100</v>
      </c>
      <c r="L41" s="410">
        <v>300</v>
      </c>
      <c r="M41" s="411">
        <v>100</v>
      </c>
      <c r="N41" s="410">
        <v>400</v>
      </c>
      <c r="O41" s="410">
        <v>1000</v>
      </c>
      <c r="P41" s="410">
        <v>200</v>
      </c>
      <c r="Q41" s="410">
        <v>1100</v>
      </c>
      <c r="R41" s="410">
        <v>1100</v>
      </c>
      <c r="S41" s="410">
        <v>100</v>
      </c>
      <c r="T41" s="410">
        <v>4600</v>
      </c>
      <c r="U41" s="410">
        <v>112900</v>
      </c>
      <c r="V41" s="410">
        <v>5200</v>
      </c>
      <c r="W41" s="410">
        <v>107700</v>
      </c>
      <c r="X41" s="409">
        <v>311000</v>
      </c>
    </row>
    <row r="42" spans="1:25">
      <c r="A42" s="408" t="s">
        <v>233</v>
      </c>
      <c r="B42" s="407">
        <v>528500</v>
      </c>
      <c r="C42" s="406">
        <v>282100</v>
      </c>
      <c r="D42" s="406">
        <v>80100</v>
      </c>
      <c r="E42" s="406">
        <v>149600</v>
      </c>
      <c r="F42" s="406">
        <v>37100</v>
      </c>
      <c r="G42" s="406">
        <v>10100</v>
      </c>
      <c r="H42" s="406">
        <v>9600</v>
      </c>
      <c r="I42" s="406">
        <v>1800</v>
      </c>
      <c r="J42" s="406">
        <v>6200</v>
      </c>
      <c r="K42" s="406">
        <v>800</v>
      </c>
      <c r="L42" s="406">
        <v>500</v>
      </c>
      <c r="M42" s="407">
        <v>1700</v>
      </c>
      <c r="N42" s="406">
        <v>6400</v>
      </c>
      <c r="O42" s="406">
        <v>3200</v>
      </c>
      <c r="P42" s="406">
        <v>1500</v>
      </c>
      <c r="Q42" s="406">
        <v>10200</v>
      </c>
      <c r="R42" s="406">
        <v>5200</v>
      </c>
      <c r="S42" s="406">
        <v>400</v>
      </c>
      <c r="T42" s="406">
        <v>7800</v>
      </c>
      <c r="U42" s="406">
        <v>120700</v>
      </c>
      <c r="V42" s="406">
        <v>13000</v>
      </c>
      <c r="W42" s="406">
        <v>107700</v>
      </c>
      <c r="X42" s="405">
        <v>1263500</v>
      </c>
    </row>
    <row r="43" spans="1:25">
      <c r="A43" s="404" t="s">
        <v>232</v>
      </c>
      <c r="B43" s="403">
        <v>0.4182825484764543</v>
      </c>
      <c r="C43" s="402">
        <v>0.22326869806094182</v>
      </c>
      <c r="D43" s="402">
        <v>6.3395330431341518E-2</v>
      </c>
      <c r="E43" s="402">
        <v>0.118401266323704</v>
      </c>
      <c r="F43" s="402">
        <v>2.9362880886426593E-2</v>
      </c>
      <c r="G43" s="402">
        <v>7.9936683814800166E-3</v>
      </c>
      <c r="H43" s="402">
        <v>7.5979422239810055E-3</v>
      </c>
      <c r="I43" s="402">
        <v>1.4246141669964384E-3</v>
      </c>
      <c r="J43" s="402">
        <v>4.9070043529877323E-3</v>
      </c>
      <c r="K43" s="402">
        <v>6.3316185199841705E-4</v>
      </c>
      <c r="L43" s="402">
        <v>3.9572615749901069E-4</v>
      </c>
      <c r="M43" s="403">
        <v>1.3454689354966364E-3</v>
      </c>
      <c r="N43" s="402">
        <v>5.0652948159873364E-3</v>
      </c>
      <c r="O43" s="402">
        <v>2.5326474079936682E-3</v>
      </c>
      <c r="P43" s="402">
        <v>1.1871784724970321E-3</v>
      </c>
      <c r="Q43" s="402">
        <v>8.0728136129798178E-3</v>
      </c>
      <c r="R43" s="402">
        <v>4.115552037989711E-3</v>
      </c>
      <c r="S43" s="402">
        <v>3.1658092599920853E-4</v>
      </c>
      <c r="T43" s="402">
        <v>6.1733280569845669E-3</v>
      </c>
      <c r="U43" s="402">
        <v>9.5528294420261173E-2</v>
      </c>
      <c r="V43" s="401"/>
      <c r="W43" s="400"/>
      <c r="X43" s="399"/>
      <c r="Y43" s="398"/>
    </row>
    <row r="44" spans="1:25">
      <c r="C44" s="397"/>
      <c r="N44" s="397"/>
    </row>
  </sheetData>
  <mergeCells count="6">
    <mergeCell ref="C2:E3"/>
    <mergeCell ref="F3:K3"/>
    <mergeCell ref="D4:D5"/>
    <mergeCell ref="E4:E5"/>
    <mergeCell ref="F4:F5"/>
    <mergeCell ref="I4:I5"/>
  </mergeCells>
  <phoneticPr fontId="2"/>
  <conditionalFormatting sqref="C9:K9">
    <cfRule type="cellIs" dxfId="129" priority="3" operator="equal">
      <formula>"△100%"</formula>
    </cfRule>
  </conditionalFormatting>
  <conditionalFormatting sqref="C26:Q26">
    <cfRule type="cellIs" dxfId="128" priority="1" operator="equal">
      <formula>"△100%"</formula>
    </cfRule>
  </conditionalFormatting>
  <conditionalFormatting sqref="AC17">
    <cfRule type="cellIs" dxfId="127" priority="2" operator="equal">
      <formula>"△100%"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６月（２表）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211</v>
      </c>
      <c r="C6" s="284">
        <v>663400</v>
      </c>
      <c r="D6" s="285">
        <v>282400</v>
      </c>
      <c r="E6" s="285">
        <v>38500</v>
      </c>
      <c r="F6" s="285">
        <v>63700</v>
      </c>
      <c r="G6" s="285">
        <v>25800</v>
      </c>
      <c r="H6" s="285">
        <v>71700</v>
      </c>
      <c r="I6" s="285">
        <v>0</v>
      </c>
      <c r="J6" s="285">
        <v>52300</v>
      </c>
      <c r="K6" s="285">
        <v>4000</v>
      </c>
      <c r="L6" s="285">
        <v>9600</v>
      </c>
      <c r="M6" s="285">
        <v>3100</v>
      </c>
      <c r="N6" s="285">
        <v>0</v>
      </c>
      <c r="O6" s="285">
        <v>0</v>
      </c>
      <c r="P6" s="285">
        <v>0</v>
      </c>
      <c r="Q6" s="285">
        <v>0</v>
      </c>
      <c r="R6" s="285">
        <v>3200</v>
      </c>
      <c r="S6" s="285">
        <v>3600</v>
      </c>
      <c r="T6" s="285">
        <v>3800</v>
      </c>
      <c r="U6" s="285">
        <v>3600</v>
      </c>
      <c r="V6" s="285">
        <v>2600</v>
      </c>
      <c r="W6" s="285">
        <v>0</v>
      </c>
      <c r="X6" s="285">
        <v>0</v>
      </c>
      <c r="Y6" s="285">
        <v>2800</v>
      </c>
      <c r="Z6" s="285">
        <v>0</v>
      </c>
      <c r="AA6" s="285">
        <v>2700</v>
      </c>
      <c r="AB6" s="285">
        <v>3400</v>
      </c>
      <c r="AC6" s="285">
        <v>2300</v>
      </c>
      <c r="AD6" s="286">
        <v>6600</v>
      </c>
      <c r="AE6" s="287">
        <v>77700</v>
      </c>
      <c r="AF6" s="121"/>
      <c r="AG6" s="121"/>
    </row>
    <row r="7" spans="1:33" ht="30" customHeight="1">
      <c r="A7" s="288"/>
      <c r="B7" s="289" t="s">
        <v>186</v>
      </c>
      <c r="C7" s="35">
        <v>448500</v>
      </c>
      <c r="D7" s="36">
        <v>222500</v>
      </c>
      <c r="E7" s="36">
        <v>30200</v>
      </c>
      <c r="F7" s="36">
        <v>49100</v>
      </c>
      <c r="G7" s="36">
        <v>19300</v>
      </c>
      <c r="H7" s="36">
        <v>55800</v>
      </c>
      <c r="I7" s="36">
        <v>0</v>
      </c>
      <c r="J7" s="36">
        <v>41600</v>
      </c>
      <c r="K7" s="36">
        <v>3800</v>
      </c>
      <c r="L7" s="36">
        <v>7000</v>
      </c>
      <c r="M7" s="36">
        <v>3300</v>
      </c>
      <c r="N7" s="36">
        <v>0</v>
      </c>
      <c r="O7" s="36">
        <v>0</v>
      </c>
      <c r="P7" s="36">
        <v>0</v>
      </c>
      <c r="Q7" s="36">
        <v>0</v>
      </c>
      <c r="R7" s="36">
        <v>1900</v>
      </c>
      <c r="S7" s="36">
        <v>2700</v>
      </c>
      <c r="T7" s="36">
        <v>2400</v>
      </c>
      <c r="U7" s="36">
        <v>1300</v>
      </c>
      <c r="V7" s="36">
        <v>1300</v>
      </c>
      <c r="W7" s="36">
        <v>0</v>
      </c>
      <c r="X7" s="36">
        <v>0</v>
      </c>
      <c r="Y7" s="36">
        <v>1400</v>
      </c>
      <c r="Z7" s="36">
        <v>0</v>
      </c>
      <c r="AA7" s="36">
        <v>1700</v>
      </c>
      <c r="AB7" s="36">
        <v>2100</v>
      </c>
      <c r="AC7" s="36">
        <v>1100</v>
      </c>
      <c r="AD7" s="36">
        <v>0</v>
      </c>
      <c r="AE7" s="37">
        <v>0</v>
      </c>
      <c r="AF7" s="121"/>
      <c r="AG7" s="121"/>
    </row>
    <row r="8" spans="1:33" ht="30" customHeight="1">
      <c r="A8" s="290"/>
      <c r="B8" s="291" t="s">
        <v>77</v>
      </c>
      <c r="C8" s="112">
        <v>214900</v>
      </c>
      <c r="D8" s="113">
        <v>59900</v>
      </c>
      <c r="E8" s="114">
        <v>8300</v>
      </c>
      <c r="F8" s="114">
        <v>14600</v>
      </c>
      <c r="G8" s="114">
        <v>6500</v>
      </c>
      <c r="H8" s="114">
        <v>15900</v>
      </c>
      <c r="I8" s="114">
        <v>0</v>
      </c>
      <c r="J8" s="114">
        <v>10700</v>
      </c>
      <c r="K8" s="114">
        <v>200</v>
      </c>
      <c r="L8" s="114">
        <v>2600</v>
      </c>
      <c r="M8" s="114">
        <v>-200</v>
      </c>
      <c r="N8" s="94">
        <v>0</v>
      </c>
      <c r="O8" s="94">
        <v>0</v>
      </c>
      <c r="P8" s="114">
        <v>0</v>
      </c>
      <c r="Q8" s="94">
        <v>0</v>
      </c>
      <c r="R8" s="114">
        <v>1300</v>
      </c>
      <c r="S8" s="114">
        <v>900</v>
      </c>
      <c r="T8" s="114">
        <v>1400</v>
      </c>
      <c r="U8" s="114">
        <v>2300</v>
      </c>
      <c r="V8" s="114">
        <v>1300</v>
      </c>
      <c r="W8" s="94">
        <v>0</v>
      </c>
      <c r="X8" s="114">
        <v>0</v>
      </c>
      <c r="Y8" s="114">
        <v>1400</v>
      </c>
      <c r="Z8" s="94">
        <v>0</v>
      </c>
      <c r="AA8" s="114">
        <v>1000</v>
      </c>
      <c r="AB8" s="114">
        <v>1300</v>
      </c>
      <c r="AC8" s="114">
        <v>1200</v>
      </c>
      <c r="AD8" s="94">
        <v>6600</v>
      </c>
      <c r="AE8" s="115">
        <v>77700</v>
      </c>
    </row>
    <row r="9" spans="1:33" ht="30" customHeight="1">
      <c r="A9" s="290"/>
      <c r="B9" s="292" t="s">
        <v>73</v>
      </c>
      <c r="C9" s="38">
        <v>1.4791527313266444</v>
      </c>
      <c r="D9" s="39">
        <v>1.2692134831460675</v>
      </c>
      <c r="E9" s="40">
        <v>1.2748344370860927</v>
      </c>
      <c r="F9" s="40">
        <v>1.2973523421588595</v>
      </c>
      <c r="G9" s="40">
        <v>1.3367875647668395</v>
      </c>
      <c r="H9" s="40">
        <v>1.2849462365591398</v>
      </c>
      <c r="I9" s="40" t="s">
        <v>195</v>
      </c>
      <c r="J9" s="40">
        <v>1.2572115384615385</v>
      </c>
      <c r="K9" s="40">
        <v>1.0526315789473684</v>
      </c>
      <c r="L9" s="40">
        <v>1.3714285714285714</v>
      </c>
      <c r="M9" s="40">
        <v>0.93939393939393945</v>
      </c>
      <c r="N9" s="40" t="s">
        <v>195</v>
      </c>
      <c r="O9" s="40" t="s">
        <v>195</v>
      </c>
      <c r="P9" s="40" t="s">
        <v>195</v>
      </c>
      <c r="Q9" s="40" t="s">
        <v>195</v>
      </c>
      <c r="R9" s="40">
        <v>1.6842105263157894</v>
      </c>
      <c r="S9" s="40">
        <v>1.3333333333333333</v>
      </c>
      <c r="T9" s="40">
        <v>1.5833333333333333</v>
      </c>
      <c r="U9" s="40">
        <v>2.7692307692307692</v>
      </c>
      <c r="V9" s="40">
        <v>2</v>
      </c>
      <c r="W9" s="40" t="s">
        <v>195</v>
      </c>
      <c r="X9" s="40" t="s">
        <v>195</v>
      </c>
      <c r="Y9" s="40">
        <v>2</v>
      </c>
      <c r="Z9" s="40" t="s">
        <v>195</v>
      </c>
      <c r="AA9" s="40">
        <v>1.588235294117647</v>
      </c>
      <c r="AB9" s="40">
        <v>1.6190476190476191</v>
      </c>
      <c r="AC9" s="40">
        <v>2.0909090909090908</v>
      </c>
      <c r="AD9" s="40" t="s">
        <v>202</v>
      </c>
      <c r="AE9" s="41" t="s">
        <v>202</v>
      </c>
    </row>
    <row r="10" spans="1:33" ht="30" customHeight="1" thickBot="1">
      <c r="A10" s="293"/>
      <c r="B10" s="294" t="s">
        <v>112</v>
      </c>
      <c r="C10" s="42">
        <v>1</v>
      </c>
      <c r="D10" s="43">
        <v>0.42568586071751585</v>
      </c>
      <c r="E10" s="44">
        <v>5.8034368405185409E-2</v>
      </c>
      <c r="F10" s="45">
        <v>9.6020500452215857E-2</v>
      </c>
      <c r="G10" s="45">
        <v>3.8890563762435937E-2</v>
      </c>
      <c r="H10" s="45">
        <v>0.10807958999095568</v>
      </c>
      <c r="I10" s="45">
        <v>0</v>
      </c>
      <c r="J10" s="45">
        <v>7.88362978595116E-2</v>
      </c>
      <c r="K10" s="45">
        <v>6.0295447693699128E-3</v>
      </c>
      <c r="L10" s="45">
        <v>1.4470907446487789E-2</v>
      </c>
      <c r="M10" s="45">
        <v>4.6728971962616819E-3</v>
      </c>
      <c r="N10" s="45">
        <v>0</v>
      </c>
      <c r="O10" s="45">
        <v>0</v>
      </c>
      <c r="P10" s="45">
        <v>0</v>
      </c>
      <c r="Q10" s="45">
        <v>0</v>
      </c>
      <c r="R10" s="45">
        <v>4.8236358154959301E-3</v>
      </c>
      <c r="S10" s="45">
        <v>5.426590292432921E-3</v>
      </c>
      <c r="T10" s="45">
        <v>5.7280675309014173E-3</v>
      </c>
      <c r="U10" s="45">
        <v>5.426590292432921E-3</v>
      </c>
      <c r="V10" s="45">
        <v>3.9192041000904428E-3</v>
      </c>
      <c r="W10" s="45">
        <v>0</v>
      </c>
      <c r="X10" s="45">
        <v>0</v>
      </c>
      <c r="Y10" s="45">
        <v>4.2206813385589391E-3</v>
      </c>
      <c r="Z10" s="45">
        <v>0</v>
      </c>
      <c r="AA10" s="45">
        <v>4.069942719324691E-3</v>
      </c>
      <c r="AB10" s="45">
        <v>5.1251130539644255E-3</v>
      </c>
      <c r="AC10" s="45">
        <v>3.4669882423876996E-3</v>
      </c>
      <c r="AD10" s="45">
        <v>9.9487488694603565E-3</v>
      </c>
      <c r="AE10" s="46">
        <v>0.11712390714501056</v>
      </c>
    </row>
    <row r="11" spans="1:33" ht="30" customHeight="1" thickBot="1">
      <c r="A11" s="295" t="s">
        <v>74</v>
      </c>
      <c r="B11" s="296" t="s">
        <v>75</v>
      </c>
      <c r="C11" s="297">
        <v>1978400</v>
      </c>
      <c r="D11" s="298">
        <v>844300</v>
      </c>
      <c r="E11" s="299">
        <v>116600</v>
      </c>
      <c r="F11" s="299">
        <v>191600</v>
      </c>
      <c r="G11" s="299">
        <v>79800</v>
      </c>
      <c r="H11" s="299">
        <v>213600</v>
      </c>
      <c r="I11" s="299">
        <v>0</v>
      </c>
      <c r="J11" s="299">
        <v>154800</v>
      </c>
      <c r="K11" s="299">
        <v>12000</v>
      </c>
      <c r="L11" s="299">
        <v>29800</v>
      </c>
      <c r="M11" s="299">
        <v>11100</v>
      </c>
      <c r="N11" s="299">
        <v>0</v>
      </c>
      <c r="O11" s="299">
        <v>6200</v>
      </c>
      <c r="P11" s="299">
        <v>800</v>
      </c>
      <c r="Q11" s="299">
        <v>0</v>
      </c>
      <c r="R11" s="299">
        <v>8700</v>
      </c>
      <c r="S11" s="299">
        <v>11800</v>
      </c>
      <c r="T11" s="299">
        <v>12400</v>
      </c>
      <c r="U11" s="299">
        <v>13300</v>
      </c>
      <c r="V11" s="299">
        <v>9000</v>
      </c>
      <c r="W11" s="299">
        <v>0</v>
      </c>
      <c r="X11" s="299">
        <v>0</v>
      </c>
      <c r="Y11" s="299">
        <v>9200</v>
      </c>
      <c r="Z11" s="299">
        <v>0</v>
      </c>
      <c r="AA11" s="299">
        <v>8300</v>
      </c>
      <c r="AB11" s="299">
        <v>10100</v>
      </c>
      <c r="AC11" s="299">
        <v>8200</v>
      </c>
      <c r="AD11" s="299">
        <v>12500</v>
      </c>
      <c r="AE11" s="300">
        <v>214300</v>
      </c>
      <c r="AF11" s="121"/>
      <c r="AG11" s="121"/>
    </row>
    <row r="12" spans="1:33" ht="30" customHeight="1">
      <c r="A12" s="116" t="s">
        <v>143</v>
      </c>
      <c r="B12" s="301" t="s">
        <v>76</v>
      </c>
      <c r="C12" s="47">
        <v>1254300</v>
      </c>
      <c r="D12" s="48">
        <v>627500</v>
      </c>
      <c r="E12" s="48">
        <v>86400</v>
      </c>
      <c r="F12" s="48">
        <v>134200</v>
      </c>
      <c r="G12" s="48">
        <v>49300</v>
      </c>
      <c r="H12" s="48">
        <v>157400</v>
      </c>
      <c r="I12" s="48">
        <v>200</v>
      </c>
      <c r="J12" s="48">
        <v>115700</v>
      </c>
      <c r="K12" s="48">
        <v>10500</v>
      </c>
      <c r="L12" s="48">
        <v>20200</v>
      </c>
      <c r="M12" s="48">
        <v>9300</v>
      </c>
      <c r="N12" s="48">
        <v>0</v>
      </c>
      <c r="O12" s="48">
        <v>1000</v>
      </c>
      <c r="P12" s="48">
        <v>500</v>
      </c>
      <c r="Q12" s="48">
        <v>0</v>
      </c>
      <c r="R12" s="48">
        <v>4800</v>
      </c>
      <c r="S12" s="48">
        <v>6600</v>
      </c>
      <c r="T12" s="48">
        <v>7400</v>
      </c>
      <c r="U12" s="48">
        <v>3700</v>
      </c>
      <c r="V12" s="48">
        <v>3700</v>
      </c>
      <c r="W12" s="48">
        <v>0</v>
      </c>
      <c r="X12" s="48">
        <v>0</v>
      </c>
      <c r="Y12" s="48">
        <v>2700</v>
      </c>
      <c r="Z12" s="48">
        <v>0</v>
      </c>
      <c r="AA12" s="48">
        <v>4500</v>
      </c>
      <c r="AB12" s="48">
        <v>5300</v>
      </c>
      <c r="AC12" s="48">
        <v>3400</v>
      </c>
      <c r="AD12" s="48">
        <v>0</v>
      </c>
      <c r="AE12" s="49">
        <v>0</v>
      </c>
      <c r="AF12" s="126"/>
    </row>
    <row r="13" spans="1:33" ht="30" customHeight="1">
      <c r="A13" s="290"/>
      <c r="B13" s="302" t="s">
        <v>77</v>
      </c>
      <c r="C13" s="112">
        <v>724100</v>
      </c>
      <c r="D13" s="113">
        <v>216800</v>
      </c>
      <c r="E13" s="114">
        <v>30200</v>
      </c>
      <c r="F13" s="114">
        <v>57400</v>
      </c>
      <c r="G13" s="114">
        <v>30500</v>
      </c>
      <c r="H13" s="114">
        <v>56200</v>
      </c>
      <c r="I13" s="114">
        <v>-200</v>
      </c>
      <c r="J13" s="114">
        <v>39100</v>
      </c>
      <c r="K13" s="114">
        <v>1500</v>
      </c>
      <c r="L13" s="114">
        <v>9600</v>
      </c>
      <c r="M13" s="114">
        <v>1800</v>
      </c>
      <c r="N13" s="94">
        <v>0</v>
      </c>
      <c r="O13" s="114">
        <v>5200</v>
      </c>
      <c r="P13" s="114">
        <v>300</v>
      </c>
      <c r="Q13" s="94">
        <v>0</v>
      </c>
      <c r="R13" s="114">
        <v>3900</v>
      </c>
      <c r="S13" s="114">
        <v>5200</v>
      </c>
      <c r="T13" s="114">
        <v>5000</v>
      </c>
      <c r="U13" s="114">
        <v>9600</v>
      </c>
      <c r="V13" s="114">
        <v>5300</v>
      </c>
      <c r="W13" s="94">
        <v>0</v>
      </c>
      <c r="X13" s="114">
        <v>0</v>
      </c>
      <c r="Y13" s="114">
        <v>6500</v>
      </c>
      <c r="Z13" s="94">
        <v>0</v>
      </c>
      <c r="AA13" s="114">
        <v>3800</v>
      </c>
      <c r="AB13" s="114">
        <v>4800</v>
      </c>
      <c r="AC13" s="114">
        <v>4800</v>
      </c>
      <c r="AD13" s="114">
        <v>12500</v>
      </c>
      <c r="AE13" s="115">
        <v>214300</v>
      </c>
    </row>
    <row r="14" spans="1:33" ht="30" customHeight="1">
      <c r="A14" s="290"/>
      <c r="B14" s="303" t="s">
        <v>78</v>
      </c>
      <c r="C14" s="38">
        <v>1.5772941082675596</v>
      </c>
      <c r="D14" s="39">
        <v>1.3454980079681276</v>
      </c>
      <c r="E14" s="40">
        <v>1.349537037037037</v>
      </c>
      <c r="F14" s="40">
        <v>1.427719821162444</v>
      </c>
      <c r="G14" s="40">
        <v>1.6186612576064909</v>
      </c>
      <c r="H14" s="40">
        <v>1.3570520965692503</v>
      </c>
      <c r="I14" s="40" t="s">
        <v>140</v>
      </c>
      <c r="J14" s="40">
        <v>1.3379429559204841</v>
      </c>
      <c r="K14" s="40">
        <v>1.1428571428571428</v>
      </c>
      <c r="L14" s="40">
        <v>1.4752475247524752</v>
      </c>
      <c r="M14" s="40">
        <v>1.1935483870967742</v>
      </c>
      <c r="N14" s="40" t="s">
        <v>195</v>
      </c>
      <c r="O14" s="40">
        <v>6.2</v>
      </c>
      <c r="P14" s="40">
        <v>1.6</v>
      </c>
      <c r="Q14" s="40" t="s">
        <v>195</v>
      </c>
      <c r="R14" s="40">
        <v>1.8125</v>
      </c>
      <c r="S14" s="40">
        <v>1.7878787878787878</v>
      </c>
      <c r="T14" s="40">
        <v>1.6756756756756757</v>
      </c>
      <c r="U14" s="40">
        <v>3.5945945945945947</v>
      </c>
      <c r="V14" s="40">
        <v>2.4324324324324325</v>
      </c>
      <c r="W14" s="40" t="s">
        <v>195</v>
      </c>
      <c r="X14" s="40" t="s">
        <v>195</v>
      </c>
      <c r="Y14" s="40">
        <v>3.4074074074074074</v>
      </c>
      <c r="Z14" s="40" t="s">
        <v>195</v>
      </c>
      <c r="AA14" s="40">
        <v>1.8444444444444446</v>
      </c>
      <c r="AB14" s="40">
        <v>1.9056603773584906</v>
      </c>
      <c r="AC14" s="40">
        <v>2.4117647058823528</v>
      </c>
      <c r="AD14" s="40" t="s">
        <v>202</v>
      </c>
      <c r="AE14" s="41" t="s">
        <v>202</v>
      </c>
    </row>
    <row r="15" spans="1:33" ht="30" customHeight="1" thickBot="1">
      <c r="A15" s="293"/>
      <c r="B15" s="304" t="s">
        <v>113</v>
      </c>
      <c r="C15" s="50">
        <v>1</v>
      </c>
      <c r="D15" s="45">
        <v>0.42675899716942983</v>
      </c>
      <c r="E15" s="44">
        <v>5.8936514355034372E-2</v>
      </c>
      <c r="F15" s="45">
        <v>9.6845936109987873E-2</v>
      </c>
      <c r="G15" s="45">
        <v>4.0335624747270524E-2</v>
      </c>
      <c r="H15" s="45">
        <v>0.10796603315810756</v>
      </c>
      <c r="I15" s="45">
        <v>0</v>
      </c>
      <c r="J15" s="45">
        <v>7.8245046502224025E-2</v>
      </c>
      <c r="K15" s="45">
        <v>6.0655074807925598E-3</v>
      </c>
      <c r="L15" s="45">
        <v>1.5062676910634856E-2</v>
      </c>
      <c r="M15" s="45">
        <v>5.6105944197331181E-3</v>
      </c>
      <c r="N15" s="45">
        <v>0</v>
      </c>
      <c r="O15" s="45">
        <v>3.1338455317428226E-3</v>
      </c>
      <c r="P15" s="45">
        <v>4.0436716538617062E-4</v>
      </c>
      <c r="Q15" s="45">
        <v>0</v>
      </c>
      <c r="R15" s="45">
        <v>4.3974929235746059E-3</v>
      </c>
      <c r="S15" s="45">
        <v>5.9644156894460166E-3</v>
      </c>
      <c r="T15" s="45">
        <v>6.2676910634856453E-3</v>
      </c>
      <c r="U15" s="45">
        <v>6.722604124545087E-3</v>
      </c>
      <c r="V15" s="45">
        <v>4.5491306105944198E-3</v>
      </c>
      <c r="W15" s="45">
        <v>0</v>
      </c>
      <c r="X15" s="45">
        <v>0</v>
      </c>
      <c r="Y15" s="45">
        <v>4.6502224019409621E-3</v>
      </c>
      <c r="Z15" s="45">
        <v>0</v>
      </c>
      <c r="AA15" s="45">
        <v>4.1953093408815204E-3</v>
      </c>
      <c r="AB15" s="45">
        <v>5.1051354630004047E-3</v>
      </c>
      <c r="AC15" s="45">
        <v>4.1447634452082488E-3</v>
      </c>
      <c r="AD15" s="45">
        <v>6.318236959158916E-3</v>
      </c>
      <c r="AE15" s="46">
        <v>0.10831985442782047</v>
      </c>
    </row>
    <row r="16" spans="1:33" ht="30" customHeight="1" thickBot="1">
      <c r="A16" s="295" t="s">
        <v>79</v>
      </c>
      <c r="B16" s="305" t="s">
        <v>80</v>
      </c>
      <c r="C16" s="297">
        <v>3874700</v>
      </c>
      <c r="D16" s="299">
        <v>1683400</v>
      </c>
      <c r="E16" s="299">
        <v>231400</v>
      </c>
      <c r="F16" s="299">
        <v>374000</v>
      </c>
      <c r="G16" s="299">
        <v>158000</v>
      </c>
      <c r="H16" s="299">
        <v>430900</v>
      </c>
      <c r="I16" s="299">
        <v>100</v>
      </c>
      <c r="J16" s="299">
        <v>318300</v>
      </c>
      <c r="K16" s="299">
        <v>24100</v>
      </c>
      <c r="L16" s="299">
        <v>58700</v>
      </c>
      <c r="M16" s="299">
        <v>23900</v>
      </c>
      <c r="N16" s="299">
        <v>0</v>
      </c>
      <c r="O16" s="299">
        <v>13200</v>
      </c>
      <c r="P16" s="299">
        <v>1100</v>
      </c>
      <c r="Q16" s="299">
        <v>100</v>
      </c>
      <c r="R16" s="299">
        <v>17400</v>
      </c>
      <c r="S16" s="299">
        <v>21600</v>
      </c>
      <c r="T16" s="299">
        <v>25100</v>
      </c>
      <c r="U16" s="299">
        <v>23100</v>
      </c>
      <c r="V16" s="299">
        <v>17500</v>
      </c>
      <c r="W16" s="299">
        <v>300</v>
      </c>
      <c r="X16" s="299">
        <v>100</v>
      </c>
      <c r="Y16" s="299">
        <v>18600</v>
      </c>
      <c r="Z16" s="299">
        <v>0</v>
      </c>
      <c r="AA16" s="299">
        <v>16700</v>
      </c>
      <c r="AB16" s="299">
        <v>20200</v>
      </c>
      <c r="AC16" s="299">
        <v>17300</v>
      </c>
      <c r="AD16" s="299">
        <v>12900</v>
      </c>
      <c r="AE16" s="300">
        <v>366700</v>
      </c>
      <c r="AF16" s="126"/>
    </row>
    <row r="17" spans="1:32" ht="30" customHeight="1">
      <c r="A17" s="116" t="s">
        <v>144</v>
      </c>
      <c r="B17" s="301" t="s">
        <v>81</v>
      </c>
      <c r="C17" s="47">
        <v>2073800</v>
      </c>
      <c r="D17" s="48">
        <v>1034300</v>
      </c>
      <c r="E17" s="48">
        <v>147200</v>
      </c>
      <c r="F17" s="48">
        <v>217500</v>
      </c>
      <c r="G17" s="48">
        <v>80700</v>
      </c>
      <c r="H17" s="48">
        <v>267000</v>
      </c>
      <c r="I17" s="48">
        <v>200</v>
      </c>
      <c r="J17" s="48">
        <v>192300</v>
      </c>
      <c r="K17" s="48">
        <v>18600</v>
      </c>
      <c r="L17" s="48">
        <v>34500</v>
      </c>
      <c r="M17" s="48">
        <v>14900</v>
      </c>
      <c r="N17" s="48">
        <v>0</v>
      </c>
      <c r="O17" s="48">
        <v>1600</v>
      </c>
      <c r="P17" s="48">
        <v>800</v>
      </c>
      <c r="Q17" s="48">
        <v>0</v>
      </c>
      <c r="R17" s="48">
        <v>6500</v>
      </c>
      <c r="S17" s="48">
        <v>8900</v>
      </c>
      <c r="T17" s="48">
        <v>13500</v>
      </c>
      <c r="U17" s="48">
        <v>6200</v>
      </c>
      <c r="V17" s="48">
        <v>5100</v>
      </c>
      <c r="W17" s="48">
        <v>0</v>
      </c>
      <c r="X17" s="48">
        <v>0</v>
      </c>
      <c r="Y17" s="48">
        <v>4000</v>
      </c>
      <c r="Z17" s="48">
        <v>0</v>
      </c>
      <c r="AA17" s="48">
        <v>8000</v>
      </c>
      <c r="AB17" s="48">
        <v>7300</v>
      </c>
      <c r="AC17" s="48">
        <v>4600</v>
      </c>
      <c r="AD17" s="48">
        <v>100</v>
      </c>
      <c r="AE17" s="51">
        <v>0</v>
      </c>
      <c r="AF17" s="126"/>
    </row>
    <row r="18" spans="1:32" ht="30" customHeight="1">
      <c r="A18" s="290"/>
      <c r="B18" s="302" t="s">
        <v>77</v>
      </c>
      <c r="C18" s="112">
        <v>1800900</v>
      </c>
      <c r="D18" s="113">
        <v>649100</v>
      </c>
      <c r="E18" s="114">
        <v>84200</v>
      </c>
      <c r="F18" s="114">
        <v>156500</v>
      </c>
      <c r="G18" s="114">
        <v>77300</v>
      </c>
      <c r="H18" s="114">
        <v>163900</v>
      </c>
      <c r="I18" s="114">
        <v>-100</v>
      </c>
      <c r="J18" s="114">
        <v>126000</v>
      </c>
      <c r="K18" s="114">
        <v>5500</v>
      </c>
      <c r="L18" s="114">
        <v>24200</v>
      </c>
      <c r="M18" s="114">
        <v>9000</v>
      </c>
      <c r="N18" s="94">
        <v>0</v>
      </c>
      <c r="O18" s="94">
        <v>11600</v>
      </c>
      <c r="P18" s="114">
        <v>300</v>
      </c>
      <c r="Q18" s="94">
        <v>100</v>
      </c>
      <c r="R18" s="114">
        <v>10900</v>
      </c>
      <c r="S18" s="114">
        <v>12700</v>
      </c>
      <c r="T18" s="114">
        <v>11600</v>
      </c>
      <c r="U18" s="114">
        <v>16900</v>
      </c>
      <c r="V18" s="114">
        <v>12400</v>
      </c>
      <c r="W18" s="94">
        <v>300</v>
      </c>
      <c r="X18" s="114">
        <v>100</v>
      </c>
      <c r="Y18" s="114">
        <v>14600</v>
      </c>
      <c r="Z18" s="94">
        <v>0</v>
      </c>
      <c r="AA18" s="114">
        <v>8700</v>
      </c>
      <c r="AB18" s="114">
        <v>12900</v>
      </c>
      <c r="AC18" s="114">
        <v>12700</v>
      </c>
      <c r="AD18" s="94">
        <v>12800</v>
      </c>
      <c r="AE18" s="115">
        <v>366700</v>
      </c>
    </row>
    <row r="19" spans="1:32" ht="30" customHeight="1">
      <c r="A19" s="290"/>
      <c r="B19" s="303" t="s">
        <v>82</v>
      </c>
      <c r="C19" s="38">
        <v>1.8684058250554538</v>
      </c>
      <c r="D19" s="39">
        <v>1.6275742047761772</v>
      </c>
      <c r="E19" s="40">
        <v>1.5720108695652173</v>
      </c>
      <c r="F19" s="40">
        <v>1.7195402298850575</v>
      </c>
      <c r="G19" s="40">
        <v>1.9578686493184634</v>
      </c>
      <c r="H19" s="40">
        <v>1.6138576779026217</v>
      </c>
      <c r="I19" s="40">
        <v>0.5</v>
      </c>
      <c r="J19" s="40">
        <v>1.655226209048362</v>
      </c>
      <c r="K19" s="40">
        <v>1.2956989247311828</v>
      </c>
      <c r="L19" s="40">
        <v>1.7014492753623189</v>
      </c>
      <c r="M19" s="40">
        <v>1.6040268456375839</v>
      </c>
      <c r="N19" s="40" t="s">
        <v>195</v>
      </c>
      <c r="O19" s="40">
        <v>8.25</v>
      </c>
      <c r="P19" s="40">
        <v>1.375</v>
      </c>
      <c r="Q19" s="40" t="s">
        <v>202</v>
      </c>
      <c r="R19" s="40">
        <v>2.6769230769230767</v>
      </c>
      <c r="S19" s="40">
        <v>2.4269662921348316</v>
      </c>
      <c r="T19" s="40">
        <v>1.8592592592592592</v>
      </c>
      <c r="U19" s="40">
        <v>3.725806451612903</v>
      </c>
      <c r="V19" s="40">
        <v>3.4313725490196076</v>
      </c>
      <c r="W19" s="40" t="s">
        <v>202</v>
      </c>
      <c r="X19" s="40" t="s">
        <v>202</v>
      </c>
      <c r="Y19" s="40">
        <v>4.6500000000000004</v>
      </c>
      <c r="Z19" s="40" t="s">
        <v>195</v>
      </c>
      <c r="AA19" s="40">
        <v>2.0874999999999999</v>
      </c>
      <c r="AB19" s="40">
        <v>2.7671232876712328</v>
      </c>
      <c r="AC19" s="40">
        <v>3.7608695652173911</v>
      </c>
      <c r="AD19" s="40">
        <v>129</v>
      </c>
      <c r="AE19" s="41" t="s">
        <v>202</v>
      </c>
    </row>
    <row r="20" spans="1:32" ht="30" customHeight="1" thickBot="1">
      <c r="A20" s="290"/>
      <c r="B20" s="304" t="s">
        <v>114</v>
      </c>
      <c r="C20" s="50">
        <v>1</v>
      </c>
      <c r="D20" s="45">
        <v>0.43445944202131775</v>
      </c>
      <c r="E20" s="44">
        <v>5.9720752574392855E-2</v>
      </c>
      <c r="F20" s="45">
        <v>9.6523601827238237E-2</v>
      </c>
      <c r="G20" s="45">
        <v>4.0777350504555193E-2</v>
      </c>
      <c r="H20" s="45">
        <v>0.11120860969881539</v>
      </c>
      <c r="I20" s="45">
        <v>2.5808449686427338E-5</v>
      </c>
      <c r="J20" s="45">
        <v>8.2148295351898215E-2</v>
      </c>
      <c r="K20" s="45">
        <v>6.2198363744289881E-3</v>
      </c>
      <c r="L20" s="45">
        <v>1.5149559965932846E-2</v>
      </c>
      <c r="M20" s="45">
        <v>6.1682194750561333E-3</v>
      </c>
      <c r="N20" s="45">
        <v>0</v>
      </c>
      <c r="O20" s="45">
        <v>3.4067153586084084E-3</v>
      </c>
      <c r="P20" s="45">
        <v>2.8389294655070072E-4</v>
      </c>
      <c r="Q20" s="45">
        <v>2.5808449686427338E-5</v>
      </c>
      <c r="R20" s="45">
        <v>4.4906702454383567E-3</v>
      </c>
      <c r="S20" s="45">
        <v>5.5746251322683045E-3</v>
      </c>
      <c r="T20" s="45">
        <v>6.4779208712932614E-3</v>
      </c>
      <c r="U20" s="45">
        <v>5.9617518775647148E-3</v>
      </c>
      <c r="V20" s="45">
        <v>4.5164786951247841E-3</v>
      </c>
      <c r="W20" s="45">
        <v>7.7425349059282006E-5</v>
      </c>
      <c r="X20" s="45">
        <v>2.5808449686427338E-5</v>
      </c>
      <c r="Y20" s="45">
        <v>4.8003716416754848E-3</v>
      </c>
      <c r="Z20" s="45">
        <v>0</v>
      </c>
      <c r="AA20" s="45">
        <v>4.3100110976333648E-3</v>
      </c>
      <c r="AB20" s="45">
        <v>5.2133068366583216E-3</v>
      </c>
      <c r="AC20" s="45">
        <v>4.4648617957519293E-3</v>
      </c>
      <c r="AD20" s="45">
        <v>3.3292900095491262E-3</v>
      </c>
      <c r="AE20" s="46">
        <v>9.4639585000129048E-2</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211</v>
      </c>
      <c r="E27" s="310">
        <v>245300</v>
      </c>
      <c r="F27" s="311">
        <v>37100</v>
      </c>
      <c r="G27" s="57"/>
      <c r="H27" s="56" t="s">
        <v>211</v>
      </c>
      <c r="I27" s="310">
        <v>468800</v>
      </c>
      <c r="J27" s="312">
        <v>108500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186</v>
      </c>
      <c r="E28" s="314">
        <v>190100</v>
      </c>
      <c r="F28" s="315">
        <v>32400</v>
      </c>
      <c r="G28" s="316"/>
      <c r="H28" s="58" t="s">
        <v>186</v>
      </c>
      <c r="I28" s="317">
        <v>344600</v>
      </c>
      <c r="J28" s="318">
        <v>102500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55200</v>
      </c>
      <c r="F29" s="320">
        <v>4700</v>
      </c>
      <c r="G29" s="262"/>
      <c r="H29" s="60" t="s">
        <v>77</v>
      </c>
      <c r="I29" s="319">
        <v>124200</v>
      </c>
      <c r="J29" s="320">
        <v>6000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1.2903734876380852</v>
      </c>
      <c r="F30" s="322">
        <v>1.1450617283950617</v>
      </c>
      <c r="G30" s="262"/>
      <c r="H30" s="61" t="s">
        <v>124</v>
      </c>
      <c r="I30" s="321">
        <v>1.3604178757980268</v>
      </c>
      <c r="J30" s="323">
        <v>1.0585365853658537</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0.38007437248218157</v>
      </c>
      <c r="F31" s="326">
        <v>5.7483731019522775E-2</v>
      </c>
      <c r="G31" s="262"/>
      <c r="H31" s="63" t="s">
        <v>126</v>
      </c>
      <c r="I31" s="327">
        <v>0.8120561233327559</v>
      </c>
      <c r="J31" s="328">
        <v>0.18794387666724408</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102" priority="3" operator="equal">
      <formula>"△100%"</formula>
    </cfRule>
  </conditionalFormatting>
  <conditionalFormatting sqref="C19:AE19">
    <cfRule type="cellIs" dxfId="101" priority="2" operator="equal">
      <formula>"△100%"</formula>
    </cfRule>
  </conditionalFormatting>
  <conditionalFormatting sqref="I28:J28">
    <cfRule type="containsBlanks" dxfId="100" priority="4">
      <formula>LEN(TRIM(I28))=0</formula>
    </cfRule>
  </conditionalFormatting>
  <conditionalFormatting sqref="AE14">
    <cfRule type="cellIs" dxfId="99" priority="1" operator="equal">
      <formula>"△100%"</formula>
    </cfRule>
  </conditionalFormatting>
  <hyperlinks>
    <hyperlink ref="A1:B1" location="令和５年度!A1" display="令和５年度!A1" xr:uid="{59DA7417-D094-49A6-B231-8460C02483D2}"/>
  </hyperlinks>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６月（３表）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211</v>
      </c>
      <c r="C6" s="341">
        <v>77700</v>
      </c>
      <c r="D6" s="342">
        <v>30300</v>
      </c>
      <c r="E6" s="342">
        <v>22600</v>
      </c>
      <c r="F6" s="342">
        <v>900</v>
      </c>
      <c r="G6" s="342">
        <v>13400</v>
      </c>
      <c r="H6" s="342">
        <v>2000</v>
      </c>
      <c r="I6" s="342">
        <v>400</v>
      </c>
      <c r="J6" s="342">
        <v>400</v>
      </c>
      <c r="K6" s="342">
        <v>100</v>
      </c>
      <c r="L6" s="342">
        <v>400</v>
      </c>
      <c r="M6" s="342">
        <v>400</v>
      </c>
      <c r="N6" s="342">
        <v>100</v>
      </c>
      <c r="O6" s="342">
        <v>100</v>
      </c>
      <c r="P6" s="342">
        <v>300</v>
      </c>
      <c r="Q6" s="343">
        <v>6300</v>
      </c>
      <c r="R6" s="121"/>
    </row>
    <row r="7" spans="1:18" ht="30" customHeight="1">
      <c r="A7" s="67"/>
      <c r="B7" s="344" t="s">
        <v>186</v>
      </c>
      <c r="C7" s="68">
        <v>0</v>
      </c>
      <c r="D7" s="69">
        <v>0</v>
      </c>
      <c r="E7" s="70">
        <v>0</v>
      </c>
      <c r="F7" s="70">
        <v>0</v>
      </c>
      <c r="G7" s="70">
        <v>0</v>
      </c>
      <c r="H7" s="70">
        <v>0</v>
      </c>
      <c r="I7" s="70">
        <v>0</v>
      </c>
      <c r="J7" s="70">
        <v>0</v>
      </c>
      <c r="K7" s="70">
        <v>0</v>
      </c>
      <c r="L7" s="70">
        <v>0</v>
      </c>
      <c r="M7" s="70">
        <v>0</v>
      </c>
      <c r="N7" s="70">
        <v>0</v>
      </c>
      <c r="O7" s="71">
        <v>0</v>
      </c>
      <c r="P7" s="70">
        <v>0</v>
      </c>
      <c r="Q7" s="72">
        <v>0</v>
      </c>
      <c r="R7" s="121"/>
    </row>
    <row r="8" spans="1:18" ht="30" customHeight="1">
      <c r="A8" s="67"/>
      <c r="B8" s="73" t="s">
        <v>77</v>
      </c>
      <c r="C8" s="107">
        <v>77700</v>
      </c>
      <c r="D8" s="108">
        <v>30300</v>
      </c>
      <c r="E8" s="109">
        <v>22600</v>
      </c>
      <c r="F8" s="108">
        <v>900</v>
      </c>
      <c r="G8" s="108">
        <v>13400</v>
      </c>
      <c r="H8" s="108">
        <v>2000</v>
      </c>
      <c r="I8" s="108">
        <v>400</v>
      </c>
      <c r="J8" s="108">
        <v>400</v>
      </c>
      <c r="K8" s="108">
        <v>100</v>
      </c>
      <c r="L8" s="108">
        <v>400</v>
      </c>
      <c r="M8" s="108">
        <v>400</v>
      </c>
      <c r="N8" s="108">
        <v>100</v>
      </c>
      <c r="O8" s="108">
        <v>100</v>
      </c>
      <c r="P8" s="108">
        <v>300</v>
      </c>
      <c r="Q8" s="110">
        <v>6300</v>
      </c>
    </row>
    <row r="9" spans="1:18" ht="30" customHeight="1">
      <c r="A9" s="67"/>
      <c r="B9" s="74" t="s">
        <v>73</v>
      </c>
      <c r="C9" s="75" t="s">
        <v>202</v>
      </c>
      <c r="D9" s="76" t="s">
        <v>202</v>
      </c>
      <c r="E9" s="77" t="s">
        <v>202</v>
      </c>
      <c r="F9" s="76" t="s">
        <v>202</v>
      </c>
      <c r="G9" s="76" t="s">
        <v>202</v>
      </c>
      <c r="H9" s="76" t="s">
        <v>202</v>
      </c>
      <c r="I9" s="76" t="s">
        <v>202</v>
      </c>
      <c r="J9" s="76" t="s">
        <v>202</v>
      </c>
      <c r="K9" s="76" t="s">
        <v>202</v>
      </c>
      <c r="L9" s="76" t="s">
        <v>202</v>
      </c>
      <c r="M9" s="76" t="s">
        <v>202</v>
      </c>
      <c r="N9" s="76" t="s">
        <v>202</v>
      </c>
      <c r="O9" s="76" t="s">
        <v>202</v>
      </c>
      <c r="P9" s="76" t="s">
        <v>202</v>
      </c>
      <c r="Q9" s="78" t="s">
        <v>202</v>
      </c>
    </row>
    <row r="10" spans="1:18" ht="30" customHeight="1" thickBot="1">
      <c r="A10" s="111"/>
      <c r="B10" s="79" t="s">
        <v>113</v>
      </c>
      <c r="C10" s="80">
        <v>1.0000000000000002</v>
      </c>
      <c r="D10" s="81">
        <v>0.38996138996138996</v>
      </c>
      <c r="E10" s="82">
        <v>0.29086229086229087</v>
      </c>
      <c r="F10" s="83">
        <v>1.1583011583011582E-2</v>
      </c>
      <c r="G10" s="83">
        <v>0.17245817245817247</v>
      </c>
      <c r="H10" s="83">
        <v>2.5740025740025738E-2</v>
      </c>
      <c r="I10" s="83">
        <v>5.1480051480051478E-3</v>
      </c>
      <c r="J10" s="83">
        <v>5.1480051480051478E-3</v>
      </c>
      <c r="K10" s="83">
        <v>1.287001287001287E-3</v>
      </c>
      <c r="L10" s="83">
        <v>5.1480051480051478E-3</v>
      </c>
      <c r="M10" s="83">
        <v>5.1480051480051478E-3</v>
      </c>
      <c r="N10" s="83">
        <v>1.287001287001287E-3</v>
      </c>
      <c r="O10" s="83">
        <v>1.287001287001287E-3</v>
      </c>
      <c r="P10" s="83">
        <v>3.8610038610038611E-3</v>
      </c>
      <c r="Q10" s="84">
        <v>8.1081081081081086E-2</v>
      </c>
    </row>
    <row r="11" spans="1:18" ht="30" customHeight="1" thickBot="1">
      <c r="A11" s="345" t="s">
        <v>74</v>
      </c>
      <c r="B11" s="346" t="s">
        <v>75</v>
      </c>
      <c r="C11" s="347">
        <v>214300</v>
      </c>
      <c r="D11" s="348">
        <v>85200</v>
      </c>
      <c r="E11" s="348">
        <v>61200</v>
      </c>
      <c r="F11" s="348">
        <v>2100</v>
      </c>
      <c r="G11" s="348">
        <v>31900</v>
      </c>
      <c r="H11" s="348">
        <v>6600</v>
      </c>
      <c r="I11" s="348">
        <v>1400</v>
      </c>
      <c r="J11" s="348">
        <v>2200</v>
      </c>
      <c r="K11" s="348">
        <v>300</v>
      </c>
      <c r="L11" s="348">
        <v>3600</v>
      </c>
      <c r="M11" s="348">
        <v>900</v>
      </c>
      <c r="N11" s="348">
        <v>700</v>
      </c>
      <c r="O11" s="348">
        <v>300</v>
      </c>
      <c r="P11" s="348">
        <v>1100</v>
      </c>
      <c r="Q11" s="349">
        <v>16800</v>
      </c>
      <c r="R11" s="121"/>
    </row>
    <row r="12" spans="1:18" ht="30" customHeight="1">
      <c r="A12" s="350" t="s">
        <v>143</v>
      </c>
      <c r="B12" s="85" t="s">
        <v>76</v>
      </c>
      <c r="C12" s="86">
        <v>0</v>
      </c>
      <c r="D12" s="87">
        <v>0</v>
      </c>
      <c r="E12" s="87">
        <v>0</v>
      </c>
      <c r="F12" s="87">
        <v>0</v>
      </c>
      <c r="G12" s="87">
        <v>0</v>
      </c>
      <c r="H12" s="87">
        <v>0</v>
      </c>
      <c r="I12" s="87">
        <v>0</v>
      </c>
      <c r="J12" s="87">
        <v>0</v>
      </c>
      <c r="K12" s="87">
        <v>0</v>
      </c>
      <c r="L12" s="87">
        <v>0</v>
      </c>
      <c r="M12" s="87">
        <v>0</v>
      </c>
      <c r="N12" s="87">
        <v>0</v>
      </c>
      <c r="O12" s="87">
        <v>0</v>
      </c>
      <c r="P12" s="87">
        <v>0</v>
      </c>
      <c r="Q12" s="88">
        <v>0</v>
      </c>
      <c r="R12" s="121"/>
    </row>
    <row r="13" spans="1:18" ht="30" customHeight="1">
      <c r="A13" s="67"/>
      <c r="B13" s="89" t="s">
        <v>77</v>
      </c>
      <c r="C13" s="107">
        <v>214300</v>
      </c>
      <c r="D13" s="108">
        <v>85200</v>
      </c>
      <c r="E13" s="109">
        <v>61200</v>
      </c>
      <c r="F13" s="108">
        <v>2100</v>
      </c>
      <c r="G13" s="108">
        <v>31900</v>
      </c>
      <c r="H13" s="108">
        <v>6600</v>
      </c>
      <c r="I13" s="108">
        <v>1400</v>
      </c>
      <c r="J13" s="108">
        <v>2200</v>
      </c>
      <c r="K13" s="108">
        <v>300</v>
      </c>
      <c r="L13" s="108">
        <v>3600</v>
      </c>
      <c r="M13" s="108">
        <v>900</v>
      </c>
      <c r="N13" s="108">
        <v>700</v>
      </c>
      <c r="O13" s="108">
        <v>300</v>
      </c>
      <c r="P13" s="108">
        <v>1100</v>
      </c>
      <c r="Q13" s="110">
        <v>16800</v>
      </c>
    </row>
    <row r="14" spans="1:18" ht="30" customHeight="1">
      <c r="A14" s="67"/>
      <c r="B14" s="90" t="s">
        <v>78</v>
      </c>
      <c r="C14" s="75" t="s">
        <v>202</v>
      </c>
      <c r="D14" s="76" t="s">
        <v>202</v>
      </c>
      <c r="E14" s="77" t="s">
        <v>202</v>
      </c>
      <c r="F14" s="76" t="s">
        <v>202</v>
      </c>
      <c r="G14" s="76" t="s">
        <v>202</v>
      </c>
      <c r="H14" s="76" t="s">
        <v>202</v>
      </c>
      <c r="I14" s="76" t="s">
        <v>202</v>
      </c>
      <c r="J14" s="76" t="s">
        <v>202</v>
      </c>
      <c r="K14" s="76" t="s">
        <v>202</v>
      </c>
      <c r="L14" s="76" t="s">
        <v>202</v>
      </c>
      <c r="M14" s="76" t="s">
        <v>202</v>
      </c>
      <c r="N14" s="76" t="s">
        <v>202</v>
      </c>
      <c r="O14" s="76" t="s">
        <v>202</v>
      </c>
      <c r="P14" s="76" t="s">
        <v>202</v>
      </c>
      <c r="Q14" s="78" t="s">
        <v>202</v>
      </c>
    </row>
    <row r="15" spans="1:18" ht="30" customHeight="1" thickBot="1">
      <c r="A15" s="111"/>
      <c r="B15" s="91" t="s">
        <v>113</v>
      </c>
      <c r="C15" s="92">
        <v>0.99999999999999978</v>
      </c>
      <c r="D15" s="83">
        <v>0.39757349510032663</v>
      </c>
      <c r="E15" s="83">
        <v>0.2855809612692487</v>
      </c>
      <c r="F15" s="83">
        <v>9.7993467102193196E-3</v>
      </c>
      <c r="G15" s="83">
        <v>0.14885674288380774</v>
      </c>
      <c r="H15" s="83">
        <v>3.079794680354643E-2</v>
      </c>
      <c r="I15" s="83">
        <v>6.5328978068128788E-3</v>
      </c>
      <c r="J15" s="83">
        <v>1.0265982267848811E-2</v>
      </c>
      <c r="K15" s="83">
        <v>1.3999066728884741E-3</v>
      </c>
      <c r="L15" s="83">
        <v>1.6798880074661689E-2</v>
      </c>
      <c r="M15" s="83">
        <v>4.1997200186654222E-3</v>
      </c>
      <c r="N15" s="83">
        <v>3.2664489034064394E-3</v>
      </c>
      <c r="O15" s="83">
        <v>1.3999066728884741E-3</v>
      </c>
      <c r="P15" s="83">
        <v>5.1329911339244054E-3</v>
      </c>
      <c r="Q15" s="84">
        <v>7.8394773681754557E-2</v>
      </c>
    </row>
    <row r="16" spans="1:18" ht="30" customHeight="1" thickBot="1">
      <c r="A16" s="345" t="s">
        <v>79</v>
      </c>
      <c r="B16" s="346" t="s">
        <v>80</v>
      </c>
      <c r="C16" s="347">
        <v>366700</v>
      </c>
      <c r="D16" s="348">
        <v>140400</v>
      </c>
      <c r="E16" s="348">
        <v>118300</v>
      </c>
      <c r="F16" s="348">
        <v>2800</v>
      </c>
      <c r="G16" s="348">
        <v>50700</v>
      </c>
      <c r="H16" s="348">
        <v>11600</v>
      </c>
      <c r="I16" s="348">
        <v>2800</v>
      </c>
      <c r="J16" s="348">
        <v>3500</v>
      </c>
      <c r="K16" s="348">
        <v>1000</v>
      </c>
      <c r="L16" s="348">
        <v>4800</v>
      </c>
      <c r="M16" s="348">
        <v>1500</v>
      </c>
      <c r="N16" s="348">
        <v>1200</v>
      </c>
      <c r="O16" s="348">
        <v>500</v>
      </c>
      <c r="P16" s="348">
        <v>2400</v>
      </c>
      <c r="Q16" s="349">
        <v>25200</v>
      </c>
      <c r="R16" s="121"/>
    </row>
    <row r="17" spans="1:18" ht="30" customHeight="1">
      <c r="A17" s="350" t="s">
        <v>144</v>
      </c>
      <c r="B17" s="85" t="s">
        <v>81</v>
      </c>
      <c r="C17" s="86">
        <v>0</v>
      </c>
      <c r="D17" s="87">
        <v>0</v>
      </c>
      <c r="E17" s="87">
        <v>0</v>
      </c>
      <c r="F17" s="87">
        <v>0</v>
      </c>
      <c r="G17" s="87">
        <v>0</v>
      </c>
      <c r="H17" s="87">
        <v>0</v>
      </c>
      <c r="I17" s="87">
        <v>0</v>
      </c>
      <c r="J17" s="87">
        <v>0</v>
      </c>
      <c r="K17" s="87">
        <v>0</v>
      </c>
      <c r="L17" s="87">
        <v>0</v>
      </c>
      <c r="M17" s="87">
        <v>0</v>
      </c>
      <c r="N17" s="87">
        <v>0</v>
      </c>
      <c r="O17" s="87">
        <v>0</v>
      </c>
      <c r="P17" s="87">
        <v>0</v>
      </c>
      <c r="Q17" s="93">
        <v>0</v>
      </c>
      <c r="R17" s="121"/>
    </row>
    <row r="18" spans="1:18" ht="30" customHeight="1">
      <c r="A18" s="67"/>
      <c r="B18" s="89" t="s">
        <v>77</v>
      </c>
      <c r="C18" s="107">
        <v>366700</v>
      </c>
      <c r="D18" s="108">
        <v>140400</v>
      </c>
      <c r="E18" s="109">
        <v>118300</v>
      </c>
      <c r="F18" s="108">
        <v>2800</v>
      </c>
      <c r="G18" s="108">
        <v>50700</v>
      </c>
      <c r="H18" s="108">
        <v>11600</v>
      </c>
      <c r="I18" s="108">
        <v>2800</v>
      </c>
      <c r="J18" s="108">
        <v>3500</v>
      </c>
      <c r="K18" s="108">
        <v>1000</v>
      </c>
      <c r="L18" s="108">
        <v>4800</v>
      </c>
      <c r="M18" s="108">
        <v>1500</v>
      </c>
      <c r="N18" s="108">
        <v>1200</v>
      </c>
      <c r="O18" s="108">
        <v>500</v>
      </c>
      <c r="P18" s="108">
        <v>2400</v>
      </c>
      <c r="Q18" s="110">
        <v>25200</v>
      </c>
    </row>
    <row r="19" spans="1:18" ht="30" customHeight="1">
      <c r="A19" s="67"/>
      <c r="B19" s="90" t="s">
        <v>82</v>
      </c>
      <c r="C19" s="75" t="s">
        <v>202</v>
      </c>
      <c r="D19" s="76" t="s">
        <v>202</v>
      </c>
      <c r="E19" s="77" t="s">
        <v>202</v>
      </c>
      <c r="F19" s="76" t="s">
        <v>202</v>
      </c>
      <c r="G19" s="76" t="s">
        <v>202</v>
      </c>
      <c r="H19" s="76" t="s">
        <v>202</v>
      </c>
      <c r="I19" s="76" t="s">
        <v>202</v>
      </c>
      <c r="J19" s="76" t="s">
        <v>202</v>
      </c>
      <c r="K19" s="351" t="s">
        <v>202</v>
      </c>
      <c r="L19" s="76" t="s">
        <v>202</v>
      </c>
      <c r="M19" s="76" t="s">
        <v>202</v>
      </c>
      <c r="N19" s="76" t="s">
        <v>202</v>
      </c>
      <c r="O19" s="76" t="s">
        <v>202</v>
      </c>
      <c r="P19" s="76" t="s">
        <v>202</v>
      </c>
      <c r="Q19" s="78" t="s">
        <v>202</v>
      </c>
    </row>
    <row r="20" spans="1:18" ht="30" customHeight="1" thickBot="1">
      <c r="A20" s="67"/>
      <c r="B20" s="91" t="s">
        <v>114</v>
      </c>
      <c r="C20" s="92">
        <v>0.99999999999999978</v>
      </c>
      <c r="D20" s="83">
        <v>0.38287428415598584</v>
      </c>
      <c r="E20" s="83">
        <v>0.3226070357240251</v>
      </c>
      <c r="F20" s="83">
        <v>7.6356694845923102E-3</v>
      </c>
      <c r="G20" s="83">
        <v>0.13826015816743933</v>
      </c>
      <c r="H20" s="83">
        <v>3.1633487864739566E-2</v>
      </c>
      <c r="I20" s="83">
        <v>7.6356694845923102E-3</v>
      </c>
      <c r="J20" s="83">
        <v>9.5445868557403873E-3</v>
      </c>
      <c r="K20" s="83">
        <v>2.7270248159258249E-3</v>
      </c>
      <c r="L20" s="83">
        <v>1.308971911644396E-2</v>
      </c>
      <c r="M20" s="83">
        <v>4.0905372238887374E-3</v>
      </c>
      <c r="N20" s="83">
        <v>3.27242977911099E-3</v>
      </c>
      <c r="O20" s="83">
        <v>1.3635124079629125E-3</v>
      </c>
      <c r="P20" s="83">
        <v>6.54485955822198E-3</v>
      </c>
      <c r="Q20" s="84">
        <v>6.872102536133079E-2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98" priority="2" operator="equal">
      <formula>"△100%"</formula>
    </cfRule>
  </conditionalFormatting>
  <conditionalFormatting sqref="C14:Q14">
    <cfRule type="cellIs" dxfId="97" priority="1" operator="equal">
      <formula>"△100%"</formula>
    </cfRule>
  </conditionalFormatting>
  <hyperlinks>
    <hyperlink ref="A1:B1" location="令和５年度!A1" display="令和５年度!A1" xr:uid="{3E50A151-473C-4F14-8E02-B4A54624DE34}"/>
  </hyperlinks>
  <pageMargins left="0.70866141732283472" right="0.70866141732283472"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７月（１表）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214</v>
      </c>
      <c r="C8" s="242">
        <v>778800</v>
      </c>
      <c r="D8" s="243">
        <v>663600</v>
      </c>
      <c r="E8" s="244">
        <v>115200</v>
      </c>
      <c r="F8" s="11">
        <v>735200</v>
      </c>
      <c r="G8" s="12">
        <v>654900</v>
      </c>
      <c r="H8" s="13">
        <v>80300</v>
      </c>
      <c r="I8" s="14">
        <v>43600</v>
      </c>
      <c r="J8" s="12">
        <v>8700</v>
      </c>
      <c r="K8" s="15">
        <v>34900</v>
      </c>
    </row>
    <row r="9" spans="1:17" ht="32.15" customHeight="1">
      <c r="A9" s="245"/>
      <c r="B9" s="246" t="s">
        <v>187</v>
      </c>
      <c r="C9" s="16">
        <v>607800</v>
      </c>
      <c r="D9" s="17">
        <v>607800</v>
      </c>
      <c r="E9" s="18">
        <v>0</v>
      </c>
      <c r="F9" s="19">
        <v>606400</v>
      </c>
      <c r="G9" s="20">
        <v>606400</v>
      </c>
      <c r="H9" s="21">
        <v>0</v>
      </c>
      <c r="I9" s="22">
        <v>1400</v>
      </c>
      <c r="J9" s="20">
        <v>1400</v>
      </c>
      <c r="K9" s="23">
        <v>0</v>
      </c>
    </row>
    <row r="10" spans="1:17" ht="32.15" customHeight="1">
      <c r="A10" s="247"/>
      <c r="B10" s="239" t="s">
        <v>72</v>
      </c>
      <c r="C10" s="97">
        <v>171000</v>
      </c>
      <c r="D10" s="98">
        <v>55800</v>
      </c>
      <c r="E10" s="99">
        <v>115200</v>
      </c>
      <c r="F10" s="100">
        <v>128800</v>
      </c>
      <c r="G10" s="98">
        <v>48500</v>
      </c>
      <c r="H10" s="101">
        <v>80300</v>
      </c>
      <c r="I10" s="102">
        <v>42200</v>
      </c>
      <c r="J10" s="98">
        <v>7300</v>
      </c>
      <c r="K10" s="103">
        <v>34900</v>
      </c>
    </row>
    <row r="11" spans="1:17" ht="32.15" customHeight="1" thickBot="1">
      <c r="A11" s="248"/>
      <c r="B11" s="249" t="s">
        <v>73</v>
      </c>
      <c r="C11" s="24">
        <v>1.2813425468904245</v>
      </c>
      <c r="D11" s="25">
        <v>1.0918065153010859</v>
      </c>
      <c r="E11" s="26" t="s">
        <v>202</v>
      </c>
      <c r="F11" s="250">
        <v>1.212401055408971</v>
      </c>
      <c r="G11" s="25">
        <v>1.0799802110817942</v>
      </c>
      <c r="H11" s="27" t="s">
        <v>202</v>
      </c>
      <c r="I11" s="28">
        <v>31.142857142857142</v>
      </c>
      <c r="J11" s="25">
        <v>6.2142857142857144</v>
      </c>
      <c r="K11" s="29" t="s">
        <v>202</v>
      </c>
    </row>
    <row r="12" spans="1:17" ht="32.15" customHeight="1" thickBot="1">
      <c r="A12" s="240" t="s">
        <v>74</v>
      </c>
      <c r="B12" s="251" t="s">
        <v>75</v>
      </c>
      <c r="C12" s="242">
        <v>2757200</v>
      </c>
      <c r="D12" s="252">
        <v>2427700</v>
      </c>
      <c r="E12" s="253">
        <v>329500</v>
      </c>
      <c r="F12" s="11">
        <v>2670000</v>
      </c>
      <c r="G12" s="12">
        <v>2398100</v>
      </c>
      <c r="H12" s="13">
        <v>271900</v>
      </c>
      <c r="I12" s="14">
        <v>87200</v>
      </c>
      <c r="J12" s="12">
        <v>29600</v>
      </c>
      <c r="K12" s="15">
        <v>57600</v>
      </c>
    </row>
    <row r="13" spans="1:17" ht="32.15" customHeight="1">
      <c r="A13" s="104" t="s">
        <v>145</v>
      </c>
      <c r="B13" s="254" t="s">
        <v>76</v>
      </c>
      <c r="C13" s="16">
        <v>1862100</v>
      </c>
      <c r="D13" s="17">
        <v>1862100</v>
      </c>
      <c r="E13" s="18">
        <v>0</v>
      </c>
      <c r="F13" s="19">
        <v>1856700</v>
      </c>
      <c r="G13" s="17">
        <v>1856700</v>
      </c>
      <c r="H13" s="18">
        <v>0</v>
      </c>
      <c r="I13" s="22">
        <v>5400</v>
      </c>
      <c r="J13" s="17">
        <v>5400</v>
      </c>
      <c r="K13" s="30">
        <v>0</v>
      </c>
    </row>
    <row r="14" spans="1:17" ht="32.15" customHeight="1">
      <c r="A14" s="247"/>
      <c r="B14" s="239" t="s">
        <v>77</v>
      </c>
      <c r="C14" s="97">
        <v>895100</v>
      </c>
      <c r="D14" s="98">
        <v>565600</v>
      </c>
      <c r="E14" s="99">
        <v>329500</v>
      </c>
      <c r="F14" s="100">
        <v>813300</v>
      </c>
      <c r="G14" s="98">
        <v>541400</v>
      </c>
      <c r="H14" s="101">
        <v>271900</v>
      </c>
      <c r="I14" s="102">
        <v>81800</v>
      </c>
      <c r="J14" s="98">
        <v>24200</v>
      </c>
      <c r="K14" s="103">
        <v>57600</v>
      </c>
    </row>
    <row r="15" spans="1:17" ht="32.15" customHeight="1" thickBot="1">
      <c r="A15" s="248"/>
      <c r="B15" s="249" t="s">
        <v>78</v>
      </c>
      <c r="C15" s="24">
        <v>1.4806938402878471</v>
      </c>
      <c r="D15" s="25">
        <v>1.3037430857633854</v>
      </c>
      <c r="E15" s="26" t="s">
        <v>202</v>
      </c>
      <c r="F15" s="250">
        <v>1.4380352237841332</v>
      </c>
      <c r="G15" s="25">
        <v>1.2915926105455917</v>
      </c>
      <c r="H15" s="27" t="s">
        <v>202</v>
      </c>
      <c r="I15" s="28">
        <v>16.148148148148149</v>
      </c>
      <c r="J15" s="25">
        <v>5.4814814814814818</v>
      </c>
      <c r="K15" s="29" t="s">
        <v>202</v>
      </c>
    </row>
    <row r="16" spans="1:17" ht="32.15" customHeight="1" thickBot="1">
      <c r="A16" s="240" t="s">
        <v>79</v>
      </c>
      <c r="B16" s="255" t="s">
        <v>80</v>
      </c>
      <c r="C16" s="242">
        <v>4653500</v>
      </c>
      <c r="D16" s="252">
        <v>4171600</v>
      </c>
      <c r="E16" s="253">
        <v>481900</v>
      </c>
      <c r="F16" s="11">
        <v>4548000</v>
      </c>
      <c r="G16" s="31">
        <v>4136800</v>
      </c>
      <c r="H16" s="32">
        <v>411200</v>
      </c>
      <c r="I16" s="14">
        <v>105500</v>
      </c>
      <c r="J16" s="31">
        <v>34800</v>
      </c>
      <c r="K16" s="33">
        <v>70700</v>
      </c>
    </row>
    <row r="17" spans="1:11" ht="32.15" customHeight="1">
      <c r="A17" s="104" t="s">
        <v>146</v>
      </c>
      <c r="B17" s="254" t="s">
        <v>81</v>
      </c>
      <c r="C17" s="16">
        <v>2681600</v>
      </c>
      <c r="D17" s="17">
        <v>2681600</v>
      </c>
      <c r="E17" s="18">
        <v>0</v>
      </c>
      <c r="F17" s="19">
        <v>2673600</v>
      </c>
      <c r="G17" s="34">
        <v>2673600</v>
      </c>
      <c r="H17" s="18">
        <v>0</v>
      </c>
      <c r="I17" s="22">
        <v>8000</v>
      </c>
      <c r="J17" s="34">
        <v>8000</v>
      </c>
      <c r="K17" s="30">
        <v>0</v>
      </c>
    </row>
    <row r="18" spans="1:11" ht="32.15" customHeight="1">
      <c r="A18" s="247"/>
      <c r="B18" s="239" t="s">
        <v>77</v>
      </c>
      <c r="C18" s="97">
        <v>1971900</v>
      </c>
      <c r="D18" s="98">
        <v>1490000</v>
      </c>
      <c r="E18" s="99">
        <v>481900</v>
      </c>
      <c r="F18" s="100">
        <v>1874400</v>
      </c>
      <c r="G18" s="98">
        <v>1463200</v>
      </c>
      <c r="H18" s="101">
        <v>411200</v>
      </c>
      <c r="I18" s="102">
        <v>97500</v>
      </c>
      <c r="J18" s="98">
        <v>26800</v>
      </c>
      <c r="K18" s="103">
        <v>70700</v>
      </c>
    </row>
    <row r="19" spans="1:11" ht="32.15" customHeight="1" thickBot="1">
      <c r="A19" s="247"/>
      <c r="B19" s="249" t="s">
        <v>82</v>
      </c>
      <c r="C19" s="24">
        <v>1.735344570405728</v>
      </c>
      <c r="D19" s="25">
        <v>1.5556384248210025</v>
      </c>
      <c r="E19" s="26" t="s">
        <v>202</v>
      </c>
      <c r="F19" s="250">
        <v>1.7010771992818672</v>
      </c>
      <c r="G19" s="25">
        <v>1.5472770795930582</v>
      </c>
      <c r="H19" s="27" t="s">
        <v>202</v>
      </c>
      <c r="I19" s="28">
        <v>13.1875</v>
      </c>
      <c r="J19" s="25">
        <v>4.3499999999999996</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10400</v>
      </c>
      <c r="F21" s="259" t="s">
        <v>205</v>
      </c>
      <c r="G21" s="256"/>
      <c r="H21" s="256"/>
      <c r="I21" s="256"/>
      <c r="J21" s="256"/>
      <c r="K21" s="358">
        <v>7</v>
      </c>
    </row>
  </sheetData>
  <mergeCells count="7">
    <mergeCell ref="A1:B1"/>
    <mergeCell ref="C4:E5"/>
    <mergeCell ref="F5:K5"/>
    <mergeCell ref="D6:D7"/>
    <mergeCell ref="E6:E7"/>
    <mergeCell ref="F6:F7"/>
    <mergeCell ref="I6:I7"/>
  </mergeCells>
  <phoneticPr fontId="2"/>
  <conditionalFormatting sqref="C11:K11">
    <cfRule type="cellIs" dxfId="96" priority="3" operator="equal">
      <formula>"△100%"</formula>
    </cfRule>
  </conditionalFormatting>
  <conditionalFormatting sqref="C15:K15">
    <cfRule type="cellIs" dxfId="95" priority="2" operator="equal">
      <formula>"△100%"</formula>
    </cfRule>
  </conditionalFormatting>
  <conditionalFormatting sqref="C19:K19">
    <cfRule type="cellIs" dxfId="94" priority="1" operator="equal">
      <formula>"△100%"</formula>
    </cfRule>
  </conditionalFormatting>
  <conditionalFormatting sqref="E21">
    <cfRule type="containsBlanks" dxfId="93" priority="4">
      <formula>LEN(TRIM(E21))=0</formula>
    </cfRule>
  </conditionalFormatting>
  <hyperlinks>
    <hyperlink ref="A1:B1" location="令和５年度!A1" display="令和５年度!A1" xr:uid="{369C2B16-ED41-4D1C-87AA-B04C04EDE4D0}"/>
  </hyperlinks>
  <pageMargins left="0.70866141732283472" right="0.70866141732283472"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７月（２表）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214</v>
      </c>
      <c r="C6" s="284">
        <v>778800</v>
      </c>
      <c r="D6" s="285">
        <v>333400</v>
      </c>
      <c r="E6" s="285">
        <v>42700</v>
      </c>
      <c r="F6" s="285">
        <v>69700</v>
      </c>
      <c r="G6" s="285">
        <v>27800</v>
      </c>
      <c r="H6" s="285">
        <v>74400</v>
      </c>
      <c r="I6" s="285">
        <v>0</v>
      </c>
      <c r="J6" s="285">
        <v>59800</v>
      </c>
      <c r="K6" s="285">
        <v>4200</v>
      </c>
      <c r="L6" s="285">
        <v>11000</v>
      </c>
      <c r="M6" s="285">
        <v>3800</v>
      </c>
      <c r="N6" s="285">
        <v>0</v>
      </c>
      <c r="O6" s="285">
        <v>0</v>
      </c>
      <c r="P6" s="285">
        <v>2300</v>
      </c>
      <c r="Q6" s="285">
        <v>0</v>
      </c>
      <c r="R6" s="285">
        <v>2300</v>
      </c>
      <c r="S6" s="285">
        <v>3600</v>
      </c>
      <c r="T6" s="285">
        <v>3800</v>
      </c>
      <c r="U6" s="285">
        <v>3200</v>
      </c>
      <c r="V6" s="285">
        <v>2700</v>
      </c>
      <c r="W6" s="285">
        <v>0</v>
      </c>
      <c r="X6" s="285">
        <v>0</v>
      </c>
      <c r="Y6" s="285">
        <v>3400</v>
      </c>
      <c r="Z6" s="285">
        <v>0</v>
      </c>
      <c r="AA6" s="285">
        <v>2500</v>
      </c>
      <c r="AB6" s="285">
        <v>3600</v>
      </c>
      <c r="AC6" s="285">
        <v>2700</v>
      </c>
      <c r="AD6" s="286">
        <v>6700</v>
      </c>
      <c r="AE6" s="287">
        <v>115200</v>
      </c>
      <c r="AF6" s="121"/>
      <c r="AG6" s="121"/>
    </row>
    <row r="7" spans="1:33" ht="30" customHeight="1">
      <c r="A7" s="288"/>
      <c r="B7" s="289" t="s">
        <v>187</v>
      </c>
      <c r="C7" s="35">
        <v>607800</v>
      </c>
      <c r="D7" s="36">
        <v>317200</v>
      </c>
      <c r="E7" s="36">
        <v>43000</v>
      </c>
      <c r="F7" s="36">
        <v>63400</v>
      </c>
      <c r="G7" s="36">
        <v>26400</v>
      </c>
      <c r="H7" s="36">
        <v>64300</v>
      </c>
      <c r="I7" s="36">
        <v>0</v>
      </c>
      <c r="J7" s="36">
        <v>57200</v>
      </c>
      <c r="K7" s="36">
        <v>3700</v>
      </c>
      <c r="L7" s="36">
        <v>8600</v>
      </c>
      <c r="M7" s="36">
        <v>3400</v>
      </c>
      <c r="N7" s="36">
        <v>0</v>
      </c>
      <c r="O7" s="36">
        <v>0</v>
      </c>
      <c r="P7" s="36">
        <v>800</v>
      </c>
      <c r="Q7" s="36">
        <v>0</v>
      </c>
      <c r="R7" s="36">
        <v>1900</v>
      </c>
      <c r="S7" s="36">
        <v>3100</v>
      </c>
      <c r="T7" s="36">
        <v>3100</v>
      </c>
      <c r="U7" s="36">
        <v>1800</v>
      </c>
      <c r="V7" s="36">
        <v>1700</v>
      </c>
      <c r="W7" s="36">
        <v>0</v>
      </c>
      <c r="X7" s="36">
        <v>0</v>
      </c>
      <c r="Y7" s="36">
        <v>1900</v>
      </c>
      <c r="Z7" s="36">
        <v>0</v>
      </c>
      <c r="AA7" s="36">
        <v>1800</v>
      </c>
      <c r="AB7" s="36">
        <v>2800</v>
      </c>
      <c r="AC7" s="36">
        <v>1600</v>
      </c>
      <c r="AD7" s="36">
        <v>100</v>
      </c>
      <c r="AE7" s="37">
        <v>0</v>
      </c>
      <c r="AF7" s="121"/>
      <c r="AG7" s="121"/>
    </row>
    <row r="8" spans="1:33" ht="30" customHeight="1">
      <c r="A8" s="290"/>
      <c r="B8" s="291" t="s">
        <v>77</v>
      </c>
      <c r="C8" s="112">
        <v>171000</v>
      </c>
      <c r="D8" s="113">
        <v>16200</v>
      </c>
      <c r="E8" s="114">
        <v>-300</v>
      </c>
      <c r="F8" s="114">
        <v>6300</v>
      </c>
      <c r="G8" s="114">
        <v>1400</v>
      </c>
      <c r="H8" s="114">
        <v>10100</v>
      </c>
      <c r="I8" s="114">
        <v>0</v>
      </c>
      <c r="J8" s="114">
        <v>2600</v>
      </c>
      <c r="K8" s="114">
        <v>500</v>
      </c>
      <c r="L8" s="114">
        <v>2400</v>
      </c>
      <c r="M8" s="114">
        <v>400</v>
      </c>
      <c r="N8" s="94">
        <v>0</v>
      </c>
      <c r="O8" s="94">
        <v>0</v>
      </c>
      <c r="P8" s="114">
        <v>1500</v>
      </c>
      <c r="Q8" s="94">
        <v>0</v>
      </c>
      <c r="R8" s="114">
        <v>400</v>
      </c>
      <c r="S8" s="114">
        <v>500</v>
      </c>
      <c r="T8" s="114">
        <v>700</v>
      </c>
      <c r="U8" s="114">
        <v>1400</v>
      </c>
      <c r="V8" s="114">
        <v>1000</v>
      </c>
      <c r="W8" s="94">
        <v>0</v>
      </c>
      <c r="X8" s="114">
        <v>0</v>
      </c>
      <c r="Y8" s="114">
        <v>1500</v>
      </c>
      <c r="Z8" s="94">
        <v>0</v>
      </c>
      <c r="AA8" s="114">
        <v>700</v>
      </c>
      <c r="AB8" s="114">
        <v>800</v>
      </c>
      <c r="AC8" s="114">
        <v>1100</v>
      </c>
      <c r="AD8" s="94">
        <v>6600</v>
      </c>
      <c r="AE8" s="115">
        <v>115200</v>
      </c>
    </row>
    <row r="9" spans="1:33" ht="30" customHeight="1">
      <c r="A9" s="290"/>
      <c r="B9" s="292" t="s">
        <v>73</v>
      </c>
      <c r="C9" s="38">
        <v>1.2813425468904245</v>
      </c>
      <c r="D9" s="39">
        <v>1.0510718789407314</v>
      </c>
      <c r="E9" s="40">
        <v>0.99302325581395345</v>
      </c>
      <c r="F9" s="40">
        <v>1.0993690851735016</v>
      </c>
      <c r="G9" s="40">
        <v>1.053030303030303</v>
      </c>
      <c r="H9" s="40">
        <v>1.1570762052877139</v>
      </c>
      <c r="I9" s="40" t="s">
        <v>195</v>
      </c>
      <c r="J9" s="40">
        <v>1.0454545454545454</v>
      </c>
      <c r="K9" s="40">
        <v>1.1351351351351351</v>
      </c>
      <c r="L9" s="40">
        <v>1.2790697674418605</v>
      </c>
      <c r="M9" s="40">
        <v>1.1176470588235294</v>
      </c>
      <c r="N9" s="40" t="s">
        <v>195</v>
      </c>
      <c r="O9" s="40" t="s">
        <v>195</v>
      </c>
      <c r="P9" s="40">
        <v>2.875</v>
      </c>
      <c r="Q9" s="40" t="s">
        <v>195</v>
      </c>
      <c r="R9" s="40">
        <v>1.2105263157894737</v>
      </c>
      <c r="S9" s="40">
        <v>1.1612903225806452</v>
      </c>
      <c r="T9" s="40">
        <v>1.2258064516129032</v>
      </c>
      <c r="U9" s="40">
        <v>1.7777777777777777</v>
      </c>
      <c r="V9" s="40">
        <v>1.588235294117647</v>
      </c>
      <c r="W9" s="40" t="s">
        <v>195</v>
      </c>
      <c r="X9" s="40" t="s">
        <v>195</v>
      </c>
      <c r="Y9" s="40">
        <v>1.7894736842105263</v>
      </c>
      <c r="Z9" s="40" t="s">
        <v>195</v>
      </c>
      <c r="AA9" s="40">
        <v>1.3888888888888888</v>
      </c>
      <c r="AB9" s="40">
        <v>1.2857142857142858</v>
      </c>
      <c r="AC9" s="40">
        <v>1.6875</v>
      </c>
      <c r="AD9" s="40">
        <v>67</v>
      </c>
      <c r="AE9" s="41" t="s">
        <v>202</v>
      </c>
    </row>
    <row r="10" spans="1:33" ht="30" customHeight="1" thickBot="1">
      <c r="A10" s="293"/>
      <c r="B10" s="294" t="s">
        <v>112</v>
      </c>
      <c r="C10" s="42">
        <v>1</v>
      </c>
      <c r="D10" s="43">
        <v>0.4280945043656908</v>
      </c>
      <c r="E10" s="44">
        <v>5.4827940421160758E-2</v>
      </c>
      <c r="F10" s="45">
        <v>8.9496661530559837E-2</v>
      </c>
      <c r="G10" s="45">
        <v>3.5695942475603495E-2</v>
      </c>
      <c r="H10" s="45">
        <v>9.5531587057010786E-2</v>
      </c>
      <c r="I10" s="45">
        <v>0</v>
      </c>
      <c r="J10" s="45">
        <v>7.6784797123780169E-2</v>
      </c>
      <c r="K10" s="45">
        <v>5.3929121725731898E-3</v>
      </c>
      <c r="L10" s="45">
        <v>1.4124293785310734E-2</v>
      </c>
      <c r="M10" s="45">
        <v>4.8793014894709811E-3</v>
      </c>
      <c r="N10" s="45">
        <v>0</v>
      </c>
      <c r="O10" s="45">
        <v>0</v>
      </c>
      <c r="P10" s="45">
        <v>2.9532614278376989E-3</v>
      </c>
      <c r="Q10" s="45">
        <v>0</v>
      </c>
      <c r="R10" s="45">
        <v>2.9532614278376989E-3</v>
      </c>
      <c r="S10" s="45">
        <v>4.6224961479198771E-3</v>
      </c>
      <c r="T10" s="45">
        <v>4.8793014894709811E-3</v>
      </c>
      <c r="U10" s="45">
        <v>4.1088854648176684E-3</v>
      </c>
      <c r="V10" s="45">
        <v>3.4668721109399076E-3</v>
      </c>
      <c r="W10" s="45">
        <v>0</v>
      </c>
      <c r="X10" s="45">
        <v>0</v>
      </c>
      <c r="Y10" s="45">
        <v>4.3656908063687723E-3</v>
      </c>
      <c r="Z10" s="45">
        <v>0</v>
      </c>
      <c r="AA10" s="45">
        <v>3.2100667693888032E-3</v>
      </c>
      <c r="AB10" s="45">
        <v>4.6224961479198771E-3</v>
      </c>
      <c r="AC10" s="45">
        <v>3.4668721109399076E-3</v>
      </c>
      <c r="AD10" s="45">
        <v>8.6029789419619935E-3</v>
      </c>
      <c r="AE10" s="46">
        <v>0.14791987673343607</v>
      </c>
    </row>
    <row r="11" spans="1:33" ht="30" customHeight="1" thickBot="1">
      <c r="A11" s="295" t="s">
        <v>74</v>
      </c>
      <c r="B11" s="296" t="s">
        <v>75</v>
      </c>
      <c r="C11" s="297">
        <v>2757200</v>
      </c>
      <c r="D11" s="298">
        <v>1177700</v>
      </c>
      <c r="E11" s="299">
        <v>159300</v>
      </c>
      <c r="F11" s="299">
        <v>261300</v>
      </c>
      <c r="G11" s="299">
        <v>107600</v>
      </c>
      <c r="H11" s="299">
        <v>288000</v>
      </c>
      <c r="I11" s="299">
        <v>0</v>
      </c>
      <c r="J11" s="299">
        <v>214600</v>
      </c>
      <c r="K11" s="299">
        <v>16200</v>
      </c>
      <c r="L11" s="299">
        <v>40800</v>
      </c>
      <c r="M11" s="299">
        <v>14900</v>
      </c>
      <c r="N11" s="299">
        <v>0</v>
      </c>
      <c r="O11" s="299">
        <v>6200</v>
      </c>
      <c r="P11" s="299">
        <v>3100</v>
      </c>
      <c r="Q11" s="299">
        <v>0</v>
      </c>
      <c r="R11" s="299">
        <v>11000</v>
      </c>
      <c r="S11" s="299">
        <v>15400</v>
      </c>
      <c r="T11" s="299">
        <v>16200</v>
      </c>
      <c r="U11" s="299">
        <v>16500</v>
      </c>
      <c r="V11" s="299">
        <v>11700</v>
      </c>
      <c r="W11" s="299">
        <v>0</v>
      </c>
      <c r="X11" s="299">
        <v>0</v>
      </c>
      <c r="Y11" s="299">
        <v>12600</v>
      </c>
      <c r="Z11" s="299">
        <v>0</v>
      </c>
      <c r="AA11" s="299">
        <v>10800</v>
      </c>
      <c r="AB11" s="299">
        <v>13700</v>
      </c>
      <c r="AC11" s="299">
        <v>10900</v>
      </c>
      <c r="AD11" s="299">
        <v>19200</v>
      </c>
      <c r="AE11" s="300">
        <v>329500</v>
      </c>
      <c r="AF11" s="121"/>
      <c r="AG11" s="121"/>
    </row>
    <row r="12" spans="1:33" ht="30" customHeight="1">
      <c r="A12" s="116" t="s">
        <v>145</v>
      </c>
      <c r="B12" s="301" t="s">
        <v>76</v>
      </c>
      <c r="C12" s="47">
        <v>1862100</v>
      </c>
      <c r="D12" s="48">
        <v>944700</v>
      </c>
      <c r="E12" s="48">
        <v>129400</v>
      </c>
      <c r="F12" s="48">
        <v>197600</v>
      </c>
      <c r="G12" s="48">
        <v>75700</v>
      </c>
      <c r="H12" s="48">
        <v>221700</v>
      </c>
      <c r="I12" s="48">
        <v>200</v>
      </c>
      <c r="J12" s="48">
        <v>172900</v>
      </c>
      <c r="K12" s="48">
        <v>14200</v>
      </c>
      <c r="L12" s="48">
        <v>28800</v>
      </c>
      <c r="M12" s="48">
        <v>12700</v>
      </c>
      <c r="N12" s="48">
        <v>0</v>
      </c>
      <c r="O12" s="48">
        <v>1000</v>
      </c>
      <c r="P12" s="48">
        <v>1300</v>
      </c>
      <c r="Q12" s="48">
        <v>0</v>
      </c>
      <c r="R12" s="48">
        <v>6700</v>
      </c>
      <c r="S12" s="48">
        <v>9700</v>
      </c>
      <c r="T12" s="48">
        <v>10500</v>
      </c>
      <c r="U12" s="48">
        <v>5500</v>
      </c>
      <c r="V12" s="48">
        <v>5400</v>
      </c>
      <c r="W12" s="48">
        <v>0</v>
      </c>
      <c r="X12" s="48">
        <v>0</v>
      </c>
      <c r="Y12" s="48">
        <v>4600</v>
      </c>
      <c r="Z12" s="48">
        <v>0</v>
      </c>
      <c r="AA12" s="48">
        <v>6300</v>
      </c>
      <c r="AB12" s="48">
        <v>8100</v>
      </c>
      <c r="AC12" s="48">
        <v>5000</v>
      </c>
      <c r="AD12" s="48">
        <v>100</v>
      </c>
      <c r="AE12" s="49">
        <v>0</v>
      </c>
      <c r="AF12" s="126"/>
    </row>
    <row r="13" spans="1:33" ht="30" customHeight="1">
      <c r="A13" s="290"/>
      <c r="B13" s="302" t="s">
        <v>77</v>
      </c>
      <c r="C13" s="112">
        <v>895100</v>
      </c>
      <c r="D13" s="113">
        <v>233000</v>
      </c>
      <c r="E13" s="114">
        <v>29900</v>
      </c>
      <c r="F13" s="114">
        <v>63700</v>
      </c>
      <c r="G13" s="114">
        <v>31900</v>
      </c>
      <c r="H13" s="114">
        <v>66300</v>
      </c>
      <c r="I13" s="114">
        <v>-200</v>
      </c>
      <c r="J13" s="114">
        <v>41700</v>
      </c>
      <c r="K13" s="114">
        <v>2000</v>
      </c>
      <c r="L13" s="114">
        <v>12000</v>
      </c>
      <c r="M13" s="114">
        <v>2200</v>
      </c>
      <c r="N13" s="94">
        <v>0</v>
      </c>
      <c r="O13" s="114">
        <v>5200</v>
      </c>
      <c r="P13" s="114">
        <v>1800</v>
      </c>
      <c r="Q13" s="94">
        <v>0</v>
      </c>
      <c r="R13" s="114">
        <v>4300</v>
      </c>
      <c r="S13" s="114">
        <v>5700</v>
      </c>
      <c r="T13" s="114">
        <v>5700</v>
      </c>
      <c r="U13" s="114">
        <v>11000</v>
      </c>
      <c r="V13" s="114">
        <v>6300</v>
      </c>
      <c r="W13" s="94">
        <v>0</v>
      </c>
      <c r="X13" s="114">
        <v>0</v>
      </c>
      <c r="Y13" s="114">
        <v>8000</v>
      </c>
      <c r="Z13" s="94">
        <v>0</v>
      </c>
      <c r="AA13" s="114">
        <v>4500</v>
      </c>
      <c r="AB13" s="114">
        <v>5600</v>
      </c>
      <c r="AC13" s="114">
        <v>5900</v>
      </c>
      <c r="AD13" s="114">
        <v>19100</v>
      </c>
      <c r="AE13" s="115">
        <v>329500</v>
      </c>
    </row>
    <row r="14" spans="1:33" ht="30" customHeight="1">
      <c r="A14" s="290"/>
      <c r="B14" s="303" t="s">
        <v>78</v>
      </c>
      <c r="C14" s="38">
        <v>1.4806938402878471</v>
      </c>
      <c r="D14" s="39">
        <v>1.2466391447020218</v>
      </c>
      <c r="E14" s="40">
        <v>1.2310664605873261</v>
      </c>
      <c r="F14" s="40">
        <v>1.3223684210526316</v>
      </c>
      <c r="G14" s="40">
        <v>1.4214002642007926</v>
      </c>
      <c r="H14" s="40">
        <v>1.2990527740189446</v>
      </c>
      <c r="I14" s="40" t="s">
        <v>140</v>
      </c>
      <c r="J14" s="40">
        <v>1.2411798727588201</v>
      </c>
      <c r="K14" s="40">
        <v>1.1408450704225352</v>
      </c>
      <c r="L14" s="40">
        <v>1.4166666666666667</v>
      </c>
      <c r="M14" s="40">
        <v>1.1732283464566928</v>
      </c>
      <c r="N14" s="40" t="s">
        <v>195</v>
      </c>
      <c r="O14" s="40">
        <v>6.2</v>
      </c>
      <c r="P14" s="40">
        <v>2.3846153846153846</v>
      </c>
      <c r="Q14" s="40" t="s">
        <v>195</v>
      </c>
      <c r="R14" s="40">
        <v>1.6417910447761195</v>
      </c>
      <c r="S14" s="40">
        <v>1.5876288659793814</v>
      </c>
      <c r="T14" s="40">
        <v>1.5428571428571429</v>
      </c>
      <c r="U14" s="40">
        <v>3</v>
      </c>
      <c r="V14" s="40">
        <v>2.1666666666666665</v>
      </c>
      <c r="W14" s="40" t="s">
        <v>195</v>
      </c>
      <c r="X14" s="40" t="s">
        <v>195</v>
      </c>
      <c r="Y14" s="40">
        <v>2.7391304347826089</v>
      </c>
      <c r="Z14" s="40" t="s">
        <v>195</v>
      </c>
      <c r="AA14" s="40">
        <v>1.7142857142857142</v>
      </c>
      <c r="AB14" s="40">
        <v>1.691358024691358</v>
      </c>
      <c r="AC14" s="40">
        <v>2.1800000000000002</v>
      </c>
      <c r="AD14" s="40">
        <v>192</v>
      </c>
      <c r="AE14" s="41" t="s">
        <v>202</v>
      </c>
    </row>
    <row r="15" spans="1:33" ht="30" customHeight="1" thickBot="1">
      <c r="A15" s="293"/>
      <c r="B15" s="304" t="s">
        <v>113</v>
      </c>
      <c r="C15" s="50">
        <v>1</v>
      </c>
      <c r="D15" s="45">
        <v>0.42713622515595534</v>
      </c>
      <c r="E15" s="44">
        <v>5.7776004642390834E-2</v>
      </c>
      <c r="F15" s="45">
        <v>9.4770056579138257E-2</v>
      </c>
      <c r="G15" s="45">
        <v>3.9025097925431594E-2</v>
      </c>
      <c r="H15" s="45">
        <v>0.10445379370375743</v>
      </c>
      <c r="I15" s="45">
        <v>0</v>
      </c>
      <c r="J15" s="45">
        <v>7.783258378064703E-2</v>
      </c>
      <c r="K15" s="45">
        <v>5.875525895836356E-3</v>
      </c>
      <c r="L15" s="45">
        <v>1.4797620774698971E-2</v>
      </c>
      <c r="M15" s="45">
        <v>5.4040330770346728E-3</v>
      </c>
      <c r="N15" s="45">
        <v>0</v>
      </c>
      <c r="O15" s="45">
        <v>2.2486580589003336E-3</v>
      </c>
      <c r="P15" s="45">
        <v>1.1243290294501668E-3</v>
      </c>
      <c r="Q15" s="45">
        <v>0</v>
      </c>
      <c r="R15" s="45">
        <v>3.9895546206296243E-3</v>
      </c>
      <c r="S15" s="45">
        <v>5.585376468881474E-3</v>
      </c>
      <c r="T15" s="45">
        <v>5.875525895836356E-3</v>
      </c>
      <c r="U15" s="45">
        <v>5.984331930944436E-3</v>
      </c>
      <c r="V15" s="45">
        <v>4.2434353692151457E-3</v>
      </c>
      <c r="W15" s="45">
        <v>0</v>
      </c>
      <c r="X15" s="45">
        <v>0</v>
      </c>
      <c r="Y15" s="45">
        <v>4.5698534745393874E-3</v>
      </c>
      <c r="Z15" s="45">
        <v>0</v>
      </c>
      <c r="AA15" s="45">
        <v>3.917017263890904E-3</v>
      </c>
      <c r="AB15" s="45">
        <v>4.9688089366023503E-3</v>
      </c>
      <c r="AC15" s="45">
        <v>3.9532859422602637E-3</v>
      </c>
      <c r="AD15" s="45">
        <v>6.963586246917162E-3</v>
      </c>
      <c r="AE15" s="46">
        <v>0.11950529522704192</v>
      </c>
    </row>
    <row r="16" spans="1:33" ht="30" customHeight="1" thickBot="1">
      <c r="A16" s="295" t="s">
        <v>79</v>
      </c>
      <c r="B16" s="305" t="s">
        <v>80</v>
      </c>
      <c r="C16" s="297">
        <v>4653500</v>
      </c>
      <c r="D16" s="299">
        <v>2016800</v>
      </c>
      <c r="E16" s="299">
        <v>274100</v>
      </c>
      <c r="F16" s="299">
        <v>443700</v>
      </c>
      <c r="G16" s="299">
        <v>185800</v>
      </c>
      <c r="H16" s="299">
        <v>505300</v>
      </c>
      <c r="I16" s="299">
        <v>100</v>
      </c>
      <c r="J16" s="299">
        <v>378100</v>
      </c>
      <c r="K16" s="299">
        <v>28300</v>
      </c>
      <c r="L16" s="299">
        <v>69700</v>
      </c>
      <c r="M16" s="299">
        <v>27700</v>
      </c>
      <c r="N16" s="299">
        <v>0</v>
      </c>
      <c r="O16" s="299">
        <v>13200</v>
      </c>
      <c r="P16" s="299">
        <v>3400</v>
      </c>
      <c r="Q16" s="299">
        <v>100</v>
      </c>
      <c r="R16" s="299">
        <v>19700</v>
      </c>
      <c r="S16" s="299">
        <v>25200</v>
      </c>
      <c r="T16" s="299">
        <v>28900</v>
      </c>
      <c r="U16" s="299">
        <v>26300</v>
      </c>
      <c r="V16" s="299">
        <v>20200</v>
      </c>
      <c r="W16" s="299">
        <v>300</v>
      </c>
      <c r="X16" s="299">
        <v>100</v>
      </c>
      <c r="Y16" s="299">
        <v>22000</v>
      </c>
      <c r="Z16" s="299">
        <v>0</v>
      </c>
      <c r="AA16" s="299">
        <v>19200</v>
      </c>
      <c r="AB16" s="299">
        <v>23800</v>
      </c>
      <c r="AC16" s="299">
        <v>20000</v>
      </c>
      <c r="AD16" s="299">
        <v>19600</v>
      </c>
      <c r="AE16" s="300">
        <v>481900</v>
      </c>
      <c r="AF16" s="126"/>
    </row>
    <row r="17" spans="1:32" ht="30" customHeight="1">
      <c r="A17" s="116" t="s">
        <v>146</v>
      </c>
      <c r="B17" s="301" t="s">
        <v>81</v>
      </c>
      <c r="C17" s="47">
        <v>2681600</v>
      </c>
      <c r="D17" s="48">
        <v>1351500</v>
      </c>
      <c r="E17" s="48">
        <v>190200</v>
      </c>
      <c r="F17" s="48">
        <v>280900</v>
      </c>
      <c r="G17" s="48">
        <v>107100</v>
      </c>
      <c r="H17" s="48">
        <v>331300</v>
      </c>
      <c r="I17" s="48">
        <v>200</v>
      </c>
      <c r="J17" s="48">
        <v>249500</v>
      </c>
      <c r="K17" s="48">
        <v>22300</v>
      </c>
      <c r="L17" s="48">
        <v>43100</v>
      </c>
      <c r="M17" s="48">
        <v>18300</v>
      </c>
      <c r="N17" s="48">
        <v>0</v>
      </c>
      <c r="O17" s="48">
        <v>1600</v>
      </c>
      <c r="P17" s="48">
        <v>1600</v>
      </c>
      <c r="Q17" s="48">
        <v>0</v>
      </c>
      <c r="R17" s="48">
        <v>8400</v>
      </c>
      <c r="S17" s="48">
        <v>12000</v>
      </c>
      <c r="T17" s="48">
        <v>16600</v>
      </c>
      <c r="U17" s="48">
        <v>8000</v>
      </c>
      <c r="V17" s="48">
        <v>6800</v>
      </c>
      <c r="W17" s="48">
        <v>0</v>
      </c>
      <c r="X17" s="48">
        <v>0</v>
      </c>
      <c r="Y17" s="48">
        <v>5900</v>
      </c>
      <c r="Z17" s="48">
        <v>0</v>
      </c>
      <c r="AA17" s="48">
        <v>9800</v>
      </c>
      <c r="AB17" s="48">
        <v>10100</v>
      </c>
      <c r="AC17" s="48">
        <v>6200</v>
      </c>
      <c r="AD17" s="48">
        <v>200</v>
      </c>
      <c r="AE17" s="51">
        <v>0</v>
      </c>
      <c r="AF17" s="126"/>
    </row>
    <row r="18" spans="1:32" ht="30" customHeight="1">
      <c r="A18" s="290"/>
      <c r="B18" s="302" t="s">
        <v>77</v>
      </c>
      <c r="C18" s="112">
        <v>1971900</v>
      </c>
      <c r="D18" s="113">
        <v>665300</v>
      </c>
      <c r="E18" s="114">
        <v>83900</v>
      </c>
      <c r="F18" s="114">
        <v>162800</v>
      </c>
      <c r="G18" s="114">
        <v>78700</v>
      </c>
      <c r="H18" s="114">
        <v>174000</v>
      </c>
      <c r="I18" s="114">
        <v>-100</v>
      </c>
      <c r="J18" s="114">
        <v>128600</v>
      </c>
      <c r="K18" s="114">
        <v>6000</v>
      </c>
      <c r="L18" s="114">
        <v>26600</v>
      </c>
      <c r="M18" s="114">
        <v>9400</v>
      </c>
      <c r="N18" s="94">
        <v>0</v>
      </c>
      <c r="O18" s="94">
        <v>11600</v>
      </c>
      <c r="P18" s="114">
        <v>1800</v>
      </c>
      <c r="Q18" s="94">
        <v>100</v>
      </c>
      <c r="R18" s="114">
        <v>11300</v>
      </c>
      <c r="S18" s="114">
        <v>13200</v>
      </c>
      <c r="T18" s="114">
        <v>12300</v>
      </c>
      <c r="U18" s="114">
        <v>18300</v>
      </c>
      <c r="V18" s="114">
        <v>13400</v>
      </c>
      <c r="W18" s="94">
        <v>300</v>
      </c>
      <c r="X18" s="114">
        <v>100</v>
      </c>
      <c r="Y18" s="114">
        <v>16100</v>
      </c>
      <c r="Z18" s="94">
        <v>0</v>
      </c>
      <c r="AA18" s="114">
        <v>9400</v>
      </c>
      <c r="AB18" s="114">
        <v>13700</v>
      </c>
      <c r="AC18" s="114">
        <v>13800</v>
      </c>
      <c r="AD18" s="94">
        <v>19400</v>
      </c>
      <c r="AE18" s="115">
        <v>481900</v>
      </c>
    </row>
    <row r="19" spans="1:32" ht="30" customHeight="1">
      <c r="A19" s="290"/>
      <c r="B19" s="303" t="s">
        <v>82</v>
      </c>
      <c r="C19" s="38">
        <v>1.735344570405728</v>
      </c>
      <c r="D19" s="39">
        <v>1.4922678505364411</v>
      </c>
      <c r="E19" s="40">
        <v>1.4411146161934805</v>
      </c>
      <c r="F19" s="40">
        <v>1.579565681737273</v>
      </c>
      <c r="G19" s="40">
        <v>1.734827264239029</v>
      </c>
      <c r="H19" s="40">
        <v>1.5252037428312708</v>
      </c>
      <c r="I19" s="40">
        <v>0.5</v>
      </c>
      <c r="J19" s="40">
        <v>1.5154308617234469</v>
      </c>
      <c r="K19" s="40">
        <v>1.2690582959641257</v>
      </c>
      <c r="L19" s="40">
        <v>1.617169373549884</v>
      </c>
      <c r="M19" s="40">
        <v>1.5136612021857923</v>
      </c>
      <c r="N19" s="40" t="s">
        <v>195</v>
      </c>
      <c r="O19" s="40">
        <v>8.25</v>
      </c>
      <c r="P19" s="40">
        <v>2.125</v>
      </c>
      <c r="Q19" s="40" t="s">
        <v>202</v>
      </c>
      <c r="R19" s="40">
        <v>2.3452380952380953</v>
      </c>
      <c r="S19" s="40">
        <v>2.1</v>
      </c>
      <c r="T19" s="40">
        <v>1.7409638554216869</v>
      </c>
      <c r="U19" s="40">
        <v>3.2875000000000001</v>
      </c>
      <c r="V19" s="40">
        <v>2.9705882352941178</v>
      </c>
      <c r="W19" s="40" t="s">
        <v>202</v>
      </c>
      <c r="X19" s="40" t="s">
        <v>202</v>
      </c>
      <c r="Y19" s="40">
        <v>3.7288135593220337</v>
      </c>
      <c r="Z19" s="40" t="s">
        <v>195</v>
      </c>
      <c r="AA19" s="40">
        <v>1.9591836734693877</v>
      </c>
      <c r="AB19" s="40">
        <v>2.3564356435643563</v>
      </c>
      <c r="AC19" s="40">
        <v>3.225806451612903</v>
      </c>
      <c r="AD19" s="40">
        <v>98</v>
      </c>
      <c r="AE19" s="41" t="s">
        <v>202</v>
      </c>
    </row>
    <row r="20" spans="1:32" ht="30" customHeight="1" thickBot="1">
      <c r="A20" s="290"/>
      <c r="B20" s="304" t="s">
        <v>114</v>
      </c>
      <c r="C20" s="50">
        <v>1</v>
      </c>
      <c r="D20" s="45">
        <v>0.43339421940474909</v>
      </c>
      <c r="E20" s="44">
        <v>5.8901901794348337E-2</v>
      </c>
      <c r="F20" s="45">
        <v>9.534758783711185E-2</v>
      </c>
      <c r="G20" s="45">
        <v>3.9926936714301066E-2</v>
      </c>
      <c r="H20" s="45">
        <v>0.10858493606962501</v>
      </c>
      <c r="I20" s="45">
        <v>2.1489201676157732E-5</v>
      </c>
      <c r="J20" s="45">
        <v>8.1250671537552374E-2</v>
      </c>
      <c r="K20" s="45">
        <v>6.0814440743526378E-3</v>
      </c>
      <c r="L20" s="45">
        <v>1.4977973568281937E-2</v>
      </c>
      <c r="M20" s="45">
        <v>5.952508864295691E-3</v>
      </c>
      <c r="N20" s="45">
        <v>0</v>
      </c>
      <c r="O20" s="45">
        <v>2.8365746212528206E-3</v>
      </c>
      <c r="P20" s="45">
        <v>7.3063285698936288E-4</v>
      </c>
      <c r="Q20" s="45">
        <v>2.1489201676157732E-5</v>
      </c>
      <c r="R20" s="45">
        <v>4.2333727302030734E-3</v>
      </c>
      <c r="S20" s="45">
        <v>5.4152788223917484E-3</v>
      </c>
      <c r="T20" s="45">
        <v>6.2103792844095838E-3</v>
      </c>
      <c r="U20" s="45">
        <v>5.6516600408294832E-3</v>
      </c>
      <c r="V20" s="45">
        <v>4.3408187385838614E-3</v>
      </c>
      <c r="W20" s="45">
        <v>6.4467605028473195E-5</v>
      </c>
      <c r="X20" s="45">
        <v>2.1489201676157732E-5</v>
      </c>
      <c r="Y20" s="45">
        <v>4.727624368754701E-3</v>
      </c>
      <c r="Z20" s="45">
        <v>0</v>
      </c>
      <c r="AA20" s="45">
        <v>4.1259267218222845E-3</v>
      </c>
      <c r="AB20" s="45">
        <v>5.1144299989255397E-3</v>
      </c>
      <c r="AC20" s="45">
        <v>4.2978403352315463E-3</v>
      </c>
      <c r="AD20" s="45">
        <v>4.2118835285269154E-3</v>
      </c>
      <c r="AE20" s="46">
        <v>0.10355646287740411</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214</v>
      </c>
      <c r="E27" s="310">
        <v>290600</v>
      </c>
      <c r="F27" s="311">
        <v>42900</v>
      </c>
      <c r="G27" s="57"/>
      <c r="H27" s="56" t="s">
        <v>214</v>
      </c>
      <c r="I27" s="310">
        <v>532300</v>
      </c>
      <c r="J27" s="312">
        <v>122600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187</v>
      </c>
      <c r="E28" s="314">
        <v>277600</v>
      </c>
      <c r="F28" s="315">
        <v>39600</v>
      </c>
      <c r="G28" s="316"/>
      <c r="H28" s="58" t="s">
        <v>187</v>
      </c>
      <c r="I28" s="317">
        <v>491200</v>
      </c>
      <c r="J28" s="318">
        <v>115200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13000</v>
      </c>
      <c r="F29" s="320">
        <v>3300</v>
      </c>
      <c r="G29" s="262"/>
      <c r="H29" s="60" t="s">
        <v>77</v>
      </c>
      <c r="I29" s="319">
        <v>41100</v>
      </c>
      <c r="J29" s="320">
        <v>7400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1.0468299711815563</v>
      </c>
      <c r="F30" s="322">
        <v>1.0833333333333333</v>
      </c>
      <c r="G30" s="262"/>
      <c r="H30" s="61" t="s">
        <v>124</v>
      </c>
      <c r="I30" s="321">
        <v>1.0836726384364821</v>
      </c>
      <c r="J30" s="323">
        <v>1.0642361111111112</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0.39526659412404785</v>
      </c>
      <c r="F31" s="326">
        <v>5.8351468988030467E-2</v>
      </c>
      <c r="G31" s="262"/>
      <c r="H31" s="63" t="s">
        <v>126</v>
      </c>
      <c r="I31" s="327">
        <v>0.81279584669415172</v>
      </c>
      <c r="J31" s="328">
        <v>0.18720415330584822</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92" priority="3" operator="equal">
      <formula>"△100%"</formula>
    </cfRule>
  </conditionalFormatting>
  <conditionalFormatting sqref="C19:AE19">
    <cfRule type="cellIs" dxfId="91" priority="2" operator="equal">
      <formula>"△100%"</formula>
    </cfRule>
  </conditionalFormatting>
  <conditionalFormatting sqref="I28:J28">
    <cfRule type="containsBlanks" dxfId="90" priority="4">
      <formula>LEN(TRIM(I28))=0</formula>
    </cfRule>
  </conditionalFormatting>
  <conditionalFormatting sqref="AE14">
    <cfRule type="cellIs" dxfId="89" priority="1" operator="equal">
      <formula>"△100%"</formula>
    </cfRule>
  </conditionalFormatting>
  <hyperlinks>
    <hyperlink ref="A1:B1" location="令和５年度!A1" display="令和５年度!A1" xr:uid="{25E626B6-5EFB-4808-874A-E4A0160DD55D}"/>
  </hyperlinks>
  <pageMargins left="0.70866141732283472" right="0.70866141732283472" top="0.74803149606299213"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７月（３表）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214</v>
      </c>
      <c r="C6" s="341">
        <v>115200</v>
      </c>
      <c r="D6" s="342">
        <v>55100</v>
      </c>
      <c r="E6" s="342">
        <v>25700</v>
      </c>
      <c r="F6" s="342">
        <v>4900</v>
      </c>
      <c r="G6" s="342">
        <v>14500</v>
      </c>
      <c r="H6" s="342">
        <v>1400</v>
      </c>
      <c r="I6" s="342">
        <v>400</v>
      </c>
      <c r="J6" s="342">
        <v>300</v>
      </c>
      <c r="K6" s="342">
        <v>100</v>
      </c>
      <c r="L6" s="342">
        <v>100</v>
      </c>
      <c r="M6" s="342">
        <v>100</v>
      </c>
      <c r="N6" s="342">
        <v>100</v>
      </c>
      <c r="O6" s="342">
        <v>100</v>
      </c>
      <c r="P6" s="342">
        <v>300</v>
      </c>
      <c r="Q6" s="343">
        <v>12100</v>
      </c>
      <c r="R6" s="121"/>
    </row>
    <row r="7" spans="1:18" ht="30" customHeight="1">
      <c r="A7" s="67"/>
      <c r="B7" s="344" t="s">
        <v>187</v>
      </c>
      <c r="C7" s="68">
        <v>0</v>
      </c>
      <c r="D7" s="69">
        <v>0</v>
      </c>
      <c r="E7" s="70">
        <v>0</v>
      </c>
      <c r="F7" s="70">
        <v>0</v>
      </c>
      <c r="G7" s="70">
        <v>0</v>
      </c>
      <c r="H7" s="70">
        <v>0</v>
      </c>
      <c r="I7" s="70">
        <v>0</v>
      </c>
      <c r="J7" s="70">
        <v>0</v>
      </c>
      <c r="K7" s="70">
        <v>0</v>
      </c>
      <c r="L7" s="70">
        <v>0</v>
      </c>
      <c r="M7" s="70">
        <v>0</v>
      </c>
      <c r="N7" s="70">
        <v>0</v>
      </c>
      <c r="O7" s="71">
        <v>0</v>
      </c>
      <c r="P7" s="70">
        <v>0</v>
      </c>
      <c r="Q7" s="72">
        <v>0</v>
      </c>
      <c r="R7" s="121"/>
    </row>
    <row r="8" spans="1:18" ht="30" customHeight="1">
      <c r="A8" s="67"/>
      <c r="B8" s="73" t="s">
        <v>77</v>
      </c>
      <c r="C8" s="107">
        <v>115200</v>
      </c>
      <c r="D8" s="108">
        <v>55100</v>
      </c>
      <c r="E8" s="109">
        <v>25700</v>
      </c>
      <c r="F8" s="108">
        <v>4900</v>
      </c>
      <c r="G8" s="108">
        <v>14500</v>
      </c>
      <c r="H8" s="108">
        <v>1400</v>
      </c>
      <c r="I8" s="108">
        <v>400</v>
      </c>
      <c r="J8" s="108">
        <v>300</v>
      </c>
      <c r="K8" s="108">
        <v>100</v>
      </c>
      <c r="L8" s="108">
        <v>100</v>
      </c>
      <c r="M8" s="108">
        <v>100</v>
      </c>
      <c r="N8" s="108">
        <v>100</v>
      </c>
      <c r="O8" s="108">
        <v>100</v>
      </c>
      <c r="P8" s="108">
        <v>300</v>
      </c>
      <c r="Q8" s="110">
        <v>12100</v>
      </c>
    </row>
    <row r="9" spans="1:18" ht="30" customHeight="1">
      <c r="A9" s="67"/>
      <c r="B9" s="74" t="s">
        <v>73</v>
      </c>
      <c r="C9" s="75" t="s">
        <v>202</v>
      </c>
      <c r="D9" s="76" t="s">
        <v>202</v>
      </c>
      <c r="E9" s="77" t="s">
        <v>202</v>
      </c>
      <c r="F9" s="76" t="s">
        <v>202</v>
      </c>
      <c r="G9" s="76" t="s">
        <v>202</v>
      </c>
      <c r="H9" s="76" t="s">
        <v>202</v>
      </c>
      <c r="I9" s="76" t="s">
        <v>202</v>
      </c>
      <c r="J9" s="76" t="s">
        <v>202</v>
      </c>
      <c r="K9" s="76" t="s">
        <v>202</v>
      </c>
      <c r="L9" s="76" t="s">
        <v>202</v>
      </c>
      <c r="M9" s="76" t="s">
        <v>202</v>
      </c>
      <c r="N9" s="76" t="s">
        <v>202</v>
      </c>
      <c r="O9" s="76" t="s">
        <v>202</v>
      </c>
      <c r="P9" s="76" t="s">
        <v>202</v>
      </c>
      <c r="Q9" s="78" t="s">
        <v>202</v>
      </c>
    </row>
    <row r="10" spans="1:18" ht="30" customHeight="1" thickBot="1">
      <c r="A10" s="111"/>
      <c r="B10" s="79" t="s">
        <v>113</v>
      </c>
      <c r="C10" s="80">
        <v>1</v>
      </c>
      <c r="D10" s="81">
        <v>0.4782986111111111</v>
      </c>
      <c r="E10" s="82">
        <v>0.22309027777777779</v>
      </c>
      <c r="F10" s="83">
        <v>4.2534722222222224E-2</v>
      </c>
      <c r="G10" s="83">
        <v>0.12586805555555555</v>
      </c>
      <c r="H10" s="83">
        <v>1.2152777777777778E-2</v>
      </c>
      <c r="I10" s="83">
        <v>3.472222222222222E-3</v>
      </c>
      <c r="J10" s="83">
        <v>2.6041666666666665E-3</v>
      </c>
      <c r="K10" s="83">
        <v>8.6805555555555551E-4</v>
      </c>
      <c r="L10" s="83">
        <v>8.6805555555555551E-4</v>
      </c>
      <c r="M10" s="83">
        <v>8.6805555555555551E-4</v>
      </c>
      <c r="N10" s="83">
        <v>8.6805555555555551E-4</v>
      </c>
      <c r="O10" s="83">
        <v>8.6805555555555551E-4</v>
      </c>
      <c r="P10" s="83">
        <v>2.6041666666666665E-3</v>
      </c>
      <c r="Q10" s="84">
        <v>0.10503472222222222</v>
      </c>
    </row>
    <row r="11" spans="1:18" ht="30" customHeight="1" thickBot="1">
      <c r="A11" s="345" t="s">
        <v>74</v>
      </c>
      <c r="B11" s="346" t="s">
        <v>75</v>
      </c>
      <c r="C11" s="347">
        <v>329500</v>
      </c>
      <c r="D11" s="348">
        <v>140300</v>
      </c>
      <c r="E11" s="348">
        <v>86900</v>
      </c>
      <c r="F11" s="348">
        <v>7000</v>
      </c>
      <c r="G11" s="348">
        <v>46400</v>
      </c>
      <c r="H11" s="348">
        <v>8000</v>
      </c>
      <c r="I11" s="348">
        <v>1800</v>
      </c>
      <c r="J11" s="348">
        <v>2500</v>
      </c>
      <c r="K11" s="348">
        <v>400</v>
      </c>
      <c r="L11" s="348">
        <v>3700</v>
      </c>
      <c r="M11" s="348">
        <v>1000</v>
      </c>
      <c r="N11" s="348">
        <v>800</v>
      </c>
      <c r="O11" s="348">
        <v>400</v>
      </c>
      <c r="P11" s="348">
        <v>1400</v>
      </c>
      <c r="Q11" s="349">
        <v>28900</v>
      </c>
      <c r="R11" s="121"/>
    </row>
    <row r="12" spans="1:18" ht="30" customHeight="1">
      <c r="A12" s="350" t="s">
        <v>145</v>
      </c>
      <c r="B12" s="85" t="s">
        <v>76</v>
      </c>
      <c r="C12" s="86">
        <v>0</v>
      </c>
      <c r="D12" s="87">
        <v>0</v>
      </c>
      <c r="E12" s="87">
        <v>0</v>
      </c>
      <c r="F12" s="87">
        <v>0</v>
      </c>
      <c r="G12" s="87">
        <v>0</v>
      </c>
      <c r="H12" s="87">
        <v>0</v>
      </c>
      <c r="I12" s="87">
        <v>0</v>
      </c>
      <c r="J12" s="87">
        <v>0</v>
      </c>
      <c r="K12" s="87">
        <v>0</v>
      </c>
      <c r="L12" s="87">
        <v>0</v>
      </c>
      <c r="M12" s="87">
        <v>0</v>
      </c>
      <c r="N12" s="87">
        <v>0</v>
      </c>
      <c r="O12" s="87">
        <v>0</v>
      </c>
      <c r="P12" s="87">
        <v>0</v>
      </c>
      <c r="Q12" s="88">
        <v>0</v>
      </c>
      <c r="R12" s="121"/>
    </row>
    <row r="13" spans="1:18" ht="30" customHeight="1">
      <c r="A13" s="67"/>
      <c r="B13" s="89" t="s">
        <v>77</v>
      </c>
      <c r="C13" s="107">
        <v>329500</v>
      </c>
      <c r="D13" s="108">
        <v>140300</v>
      </c>
      <c r="E13" s="109">
        <v>86900</v>
      </c>
      <c r="F13" s="108">
        <v>7000</v>
      </c>
      <c r="G13" s="108">
        <v>46400</v>
      </c>
      <c r="H13" s="108">
        <v>8000</v>
      </c>
      <c r="I13" s="108">
        <v>1800</v>
      </c>
      <c r="J13" s="108">
        <v>2500</v>
      </c>
      <c r="K13" s="108">
        <v>400</v>
      </c>
      <c r="L13" s="108">
        <v>3700</v>
      </c>
      <c r="M13" s="108">
        <v>1000</v>
      </c>
      <c r="N13" s="108">
        <v>800</v>
      </c>
      <c r="O13" s="108">
        <v>400</v>
      </c>
      <c r="P13" s="108">
        <v>1400</v>
      </c>
      <c r="Q13" s="110">
        <v>28900</v>
      </c>
    </row>
    <row r="14" spans="1:18" ht="30" customHeight="1">
      <c r="A14" s="67"/>
      <c r="B14" s="90" t="s">
        <v>78</v>
      </c>
      <c r="C14" s="75" t="s">
        <v>202</v>
      </c>
      <c r="D14" s="76" t="s">
        <v>202</v>
      </c>
      <c r="E14" s="77" t="s">
        <v>202</v>
      </c>
      <c r="F14" s="76" t="s">
        <v>202</v>
      </c>
      <c r="G14" s="76" t="s">
        <v>202</v>
      </c>
      <c r="H14" s="76" t="s">
        <v>202</v>
      </c>
      <c r="I14" s="76" t="s">
        <v>202</v>
      </c>
      <c r="J14" s="76" t="s">
        <v>202</v>
      </c>
      <c r="K14" s="76" t="s">
        <v>202</v>
      </c>
      <c r="L14" s="76" t="s">
        <v>202</v>
      </c>
      <c r="M14" s="76" t="s">
        <v>202</v>
      </c>
      <c r="N14" s="76" t="s">
        <v>202</v>
      </c>
      <c r="O14" s="76" t="s">
        <v>202</v>
      </c>
      <c r="P14" s="76" t="s">
        <v>202</v>
      </c>
      <c r="Q14" s="78" t="s">
        <v>202</v>
      </c>
    </row>
    <row r="15" spans="1:18" ht="30" customHeight="1" thickBot="1">
      <c r="A15" s="111"/>
      <c r="B15" s="91" t="s">
        <v>113</v>
      </c>
      <c r="C15" s="92">
        <v>0.99999999999999978</v>
      </c>
      <c r="D15" s="83">
        <v>0.42579666160849772</v>
      </c>
      <c r="E15" s="83">
        <v>0.2637329286798179</v>
      </c>
      <c r="F15" s="83">
        <v>2.1244309559939303E-2</v>
      </c>
      <c r="G15" s="83">
        <v>0.14081942336874051</v>
      </c>
      <c r="H15" s="83">
        <v>2.4279210925644917E-2</v>
      </c>
      <c r="I15" s="83">
        <v>5.4628224582701059E-3</v>
      </c>
      <c r="J15" s="83">
        <v>7.5872534142640367E-3</v>
      </c>
      <c r="K15" s="83">
        <v>1.2139605462822458E-3</v>
      </c>
      <c r="L15" s="83">
        <v>1.1229135053110774E-2</v>
      </c>
      <c r="M15" s="83">
        <v>3.0349013657056147E-3</v>
      </c>
      <c r="N15" s="83">
        <v>2.4279210925644916E-3</v>
      </c>
      <c r="O15" s="83">
        <v>1.2139605462822458E-3</v>
      </c>
      <c r="P15" s="83">
        <v>4.2488619119878607E-3</v>
      </c>
      <c r="Q15" s="84">
        <v>8.7708649468892258E-2</v>
      </c>
    </row>
    <row r="16" spans="1:18" ht="30" customHeight="1" thickBot="1">
      <c r="A16" s="345" t="s">
        <v>79</v>
      </c>
      <c r="B16" s="346" t="s">
        <v>80</v>
      </c>
      <c r="C16" s="347">
        <v>481900</v>
      </c>
      <c r="D16" s="348">
        <v>195500</v>
      </c>
      <c r="E16" s="348">
        <v>144000</v>
      </c>
      <c r="F16" s="348">
        <v>7700</v>
      </c>
      <c r="G16" s="348">
        <v>65200</v>
      </c>
      <c r="H16" s="348">
        <v>13000</v>
      </c>
      <c r="I16" s="348">
        <v>3200</v>
      </c>
      <c r="J16" s="348">
        <v>3800</v>
      </c>
      <c r="K16" s="348">
        <v>1100</v>
      </c>
      <c r="L16" s="348">
        <v>4900</v>
      </c>
      <c r="M16" s="348">
        <v>1600</v>
      </c>
      <c r="N16" s="348">
        <v>1300</v>
      </c>
      <c r="O16" s="348">
        <v>600</v>
      </c>
      <c r="P16" s="348">
        <v>2700</v>
      </c>
      <c r="Q16" s="349">
        <v>37300</v>
      </c>
      <c r="R16" s="121"/>
    </row>
    <row r="17" spans="1:18" ht="30" customHeight="1">
      <c r="A17" s="350" t="s">
        <v>146</v>
      </c>
      <c r="B17" s="85" t="s">
        <v>81</v>
      </c>
      <c r="C17" s="86">
        <v>0</v>
      </c>
      <c r="D17" s="87">
        <v>0</v>
      </c>
      <c r="E17" s="87">
        <v>0</v>
      </c>
      <c r="F17" s="87">
        <v>0</v>
      </c>
      <c r="G17" s="87">
        <v>0</v>
      </c>
      <c r="H17" s="87">
        <v>0</v>
      </c>
      <c r="I17" s="87">
        <v>0</v>
      </c>
      <c r="J17" s="87">
        <v>0</v>
      </c>
      <c r="K17" s="87">
        <v>0</v>
      </c>
      <c r="L17" s="87">
        <v>0</v>
      </c>
      <c r="M17" s="87">
        <v>0</v>
      </c>
      <c r="N17" s="87">
        <v>0</v>
      </c>
      <c r="O17" s="87">
        <v>0</v>
      </c>
      <c r="P17" s="87">
        <v>0</v>
      </c>
      <c r="Q17" s="93">
        <v>0</v>
      </c>
      <c r="R17" s="121"/>
    </row>
    <row r="18" spans="1:18" ht="30" customHeight="1">
      <c r="A18" s="67"/>
      <c r="B18" s="89" t="s">
        <v>77</v>
      </c>
      <c r="C18" s="107">
        <v>481900</v>
      </c>
      <c r="D18" s="108">
        <v>195500</v>
      </c>
      <c r="E18" s="109">
        <v>144000</v>
      </c>
      <c r="F18" s="108">
        <v>7700</v>
      </c>
      <c r="G18" s="108">
        <v>65200</v>
      </c>
      <c r="H18" s="108">
        <v>13000</v>
      </c>
      <c r="I18" s="108">
        <v>3200</v>
      </c>
      <c r="J18" s="108">
        <v>3800</v>
      </c>
      <c r="K18" s="108">
        <v>1100</v>
      </c>
      <c r="L18" s="108">
        <v>4900</v>
      </c>
      <c r="M18" s="108">
        <v>1600</v>
      </c>
      <c r="N18" s="108">
        <v>1300</v>
      </c>
      <c r="O18" s="108">
        <v>600</v>
      </c>
      <c r="P18" s="108">
        <v>2700</v>
      </c>
      <c r="Q18" s="110">
        <v>37300</v>
      </c>
    </row>
    <row r="19" spans="1:18" ht="30" customHeight="1">
      <c r="A19" s="67"/>
      <c r="B19" s="90" t="s">
        <v>82</v>
      </c>
      <c r="C19" s="75" t="s">
        <v>202</v>
      </c>
      <c r="D19" s="76" t="s">
        <v>202</v>
      </c>
      <c r="E19" s="77" t="s">
        <v>202</v>
      </c>
      <c r="F19" s="76" t="s">
        <v>202</v>
      </c>
      <c r="G19" s="76" t="s">
        <v>202</v>
      </c>
      <c r="H19" s="76" t="s">
        <v>202</v>
      </c>
      <c r="I19" s="76" t="s">
        <v>202</v>
      </c>
      <c r="J19" s="76" t="s">
        <v>202</v>
      </c>
      <c r="K19" s="351" t="s">
        <v>202</v>
      </c>
      <c r="L19" s="76" t="s">
        <v>202</v>
      </c>
      <c r="M19" s="76" t="s">
        <v>202</v>
      </c>
      <c r="N19" s="76" t="s">
        <v>202</v>
      </c>
      <c r="O19" s="76" t="s">
        <v>202</v>
      </c>
      <c r="P19" s="76" t="s">
        <v>202</v>
      </c>
      <c r="Q19" s="78" t="s">
        <v>202</v>
      </c>
    </row>
    <row r="20" spans="1:18" ht="30" customHeight="1" thickBot="1">
      <c r="A20" s="67"/>
      <c r="B20" s="91" t="s">
        <v>114</v>
      </c>
      <c r="C20" s="92">
        <v>0.99999999999999989</v>
      </c>
      <c r="D20" s="83">
        <v>0.40568582693504879</v>
      </c>
      <c r="E20" s="83">
        <v>0.29881718198796431</v>
      </c>
      <c r="F20" s="83">
        <v>1.5978418759078648E-2</v>
      </c>
      <c r="G20" s="83">
        <v>0.13529777962232828</v>
      </c>
      <c r="H20" s="83">
        <v>2.6976551151691223E-2</v>
      </c>
      <c r="I20" s="83">
        <v>6.6403818219547628E-3</v>
      </c>
      <c r="J20" s="83">
        <v>7.8854534135712803E-3</v>
      </c>
      <c r="K20" s="83">
        <v>2.2826312512969496E-3</v>
      </c>
      <c r="L20" s="83">
        <v>1.0168084664868231E-2</v>
      </c>
      <c r="M20" s="83">
        <v>3.3201909109773814E-3</v>
      </c>
      <c r="N20" s="83">
        <v>2.6976551151691223E-3</v>
      </c>
      <c r="O20" s="83">
        <v>1.2450715916165179E-3</v>
      </c>
      <c r="P20" s="83">
        <v>5.6028221622743306E-3</v>
      </c>
      <c r="Q20" s="84">
        <v>7.7401950612160195E-2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88" priority="2" operator="equal">
      <formula>"△100%"</formula>
    </cfRule>
  </conditionalFormatting>
  <conditionalFormatting sqref="C14:Q14">
    <cfRule type="cellIs" dxfId="87" priority="1" operator="equal">
      <formula>"△100%"</formula>
    </cfRule>
  </conditionalFormatting>
  <hyperlinks>
    <hyperlink ref="A1:B1" location="令和５年度!A1" display="令和５年度!A1" xr:uid="{7B6C5133-58FF-403C-96FA-C4DCACE091E9}"/>
  </hyperlinks>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８月（１表）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215</v>
      </c>
      <c r="C8" s="242">
        <v>728600</v>
      </c>
      <c r="D8" s="243">
        <v>632200</v>
      </c>
      <c r="E8" s="244">
        <v>96400</v>
      </c>
      <c r="F8" s="11">
        <v>700300</v>
      </c>
      <c r="G8" s="12">
        <v>628700</v>
      </c>
      <c r="H8" s="13">
        <v>71600</v>
      </c>
      <c r="I8" s="14">
        <v>28300</v>
      </c>
      <c r="J8" s="12">
        <v>3500</v>
      </c>
      <c r="K8" s="15">
        <v>24800</v>
      </c>
    </row>
    <row r="9" spans="1:17" ht="32.15" customHeight="1">
      <c r="A9" s="245"/>
      <c r="B9" s="246" t="s">
        <v>188</v>
      </c>
      <c r="C9" s="16">
        <v>640800</v>
      </c>
      <c r="D9" s="17">
        <v>640700</v>
      </c>
      <c r="E9" s="18">
        <v>100</v>
      </c>
      <c r="F9" s="19">
        <v>638500</v>
      </c>
      <c r="G9" s="20">
        <v>638400</v>
      </c>
      <c r="H9" s="21">
        <v>100</v>
      </c>
      <c r="I9" s="22">
        <v>2300</v>
      </c>
      <c r="J9" s="20">
        <v>2300</v>
      </c>
      <c r="K9" s="23">
        <v>0</v>
      </c>
    </row>
    <row r="10" spans="1:17" ht="32.15" customHeight="1">
      <c r="A10" s="247"/>
      <c r="B10" s="239" t="s">
        <v>72</v>
      </c>
      <c r="C10" s="97">
        <v>87800</v>
      </c>
      <c r="D10" s="98">
        <v>-8500</v>
      </c>
      <c r="E10" s="99">
        <v>96300</v>
      </c>
      <c r="F10" s="100">
        <v>61800</v>
      </c>
      <c r="G10" s="98">
        <v>-9700</v>
      </c>
      <c r="H10" s="101">
        <v>71500</v>
      </c>
      <c r="I10" s="102">
        <v>26000</v>
      </c>
      <c r="J10" s="98">
        <v>1200</v>
      </c>
      <c r="K10" s="103">
        <v>24800</v>
      </c>
    </row>
    <row r="11" spans="1:17" ht="32.15" customHeight="1" thickBot="1">
      <c r="A11" s="248"/>
      <c r="B11" s="249" t="s">
        <v>73</v>
      </c>
      <c r="C11" s="24">
        <v>1.137016229712859</v>
      </c>
      <c r="D11" s="25">
        <v>0.98673326049633214</v>
      </c>
      <c r="E11" s="26">
        <v>964</v>
      </c>
      <c r="F11" s="250">
        <v>1.0967893500391543</v>
      </c>
      <c r="G11" s="25">
        <v>0.98480576441102752</v>
      </c>
      <c r="H11" s="27">
        <v>716</v>
      </c>
      <c r="I11" s="28">
        <v>12.304347826086957</v>
      </c>
      <c r="J11" s="25">
        <v>1.5217391304347827</v>
      </c>
      <c r="K11" s="29" t="s">
        <v>202</v>
      </c>
    </row>
    <row r="12" spans="1:17" ht="32.15" customHeight="1" thickBot="1">
      <c r="A12" s="240" t="s">
        <v>74</v>
      </c>
      <c r="B12" s="251" t="s">
        <v>75</v>
      </c>
      <c r="C12" s="242">
        <v>3485800</v>
      </c>
      <c r="D12" s="252">
        <v>3059900</v>
      </c>
      <c r="E12" s="253">
        <v>425900</v>
      </c>
      <c r="F12" s="11">
        <v>3370300</v>
      </c>
      <c r="G12" s="12">
        <v>3026800</v>
      </c>
      <c r="H12" s="13">
        <v>343500</v>
      </c>
      <c r="I12" s="14">
        <v>115500</v>
      </c>
      <c r="J12" s="12">
        <v>33100</v>
      </c>
      <c r="K12" s="15">
        <v>82400</v>
      </c>
    </row>
    <row r="13" spans="1:17" ht="32.15" customHeight="1">
      <c r="A13" s="104" t="s">
        <v>147</v>
      </c>
      <c r="B13" s="254" t="s">
        <v>76</v>
      </c>
      <c r="C13" s="16">
        <v>2502900</v>
      </c>
      <c r="D13" s="17">
        <v>2502800</v>
      </c>
      <c r="E13" s="18">
        <v>100</v>
      </c>
      <c r="F13" s="19">
        <v>2495200</v>
      </c>
      <c r="G13" s="17">
        <v>2495100</v>
      </c>
      <c r="H13" s="18">
        <v>100</v>
      </c>
      <c r="I13" s="22">
        <v>7700</v>
      </c>
      <c r="J13" s="17">
        <v>7700</v>
      </c>
      <c r="K13" s="30">
        <v>0</v>
      </c>
    </row>
    <row r="14" spans="1:17" ht="32.15" customHeight="1">
      <c r="A14" s="247"/>
      <c r="B14" s="239" t="s">
        <v>77</v>
      </c>
      <c r="C14" s="97">
        <v>982900</v>
      </c>
      <c r="D14" s="98">
        <v>557100</v>
      </c>
      <c r="E14" s="99">
        <v>425800</v>
      </c>
      <c r="F14" s="100">
        <v>875100</v>
      </c>
      <c r="G14" s="98">
        <v>531700</v>
      </c>
      <c r="H14" s="101">
        <v>343400</v>
      </c>
      <c r="I14" s="102">
        <v>107800</v>
      </c>
      <c r="J14" s="98">
        <v>25400</v>
      </c>
      <c r="K14" s="103">
        <v>82400</v>
      </c>
    </row>
    <row r="15" spans="1:17" ht="32.15" customHeight="1" thickBot="1">
      <c r="A15" s="248"/>
      <c r="B15" s="249" t="s">
        <v>78</v>
      </c>
      <c r="C15" s="24">
        <v>1.3927044628231251</v>
      </c>
      <c r="D15" s="25">
        <v>1.2225906984177721</v>
      </c>
      <c r="E15" s="26">
        <v>4259</v>
      </c>
      <c r="F15" s="250">
        <v>1.350713369669766</v>
      </c>
      <c r="G15" s="25">
        <v>1.2130976714360147</v>
      </c>
      <c r="H15" s="27">
        <v>3435</v>
      </c>
      <c r="I15" s="28">
        <v>15</v>
      </c>
      <c r="J15" s="25">
        <v>4.2987012987012987</v>
      </c>
      <c r="K15" s="29" t="s">
        <v>202</v>
      </c>
    </row>
    <row r="16" spans="1:17" ht="32.15" customHeight="1" thickBot="1">
      <c r="A16" s="240" t="s">
        <v>79</v>
      </c>
      <c r="B16" s="255" t="s">
        <v>80</v>
      </c>
      <c r="C16" s="242">
        <v>5382100</v>
      </c>
      <c r="D16" s="252">
        <v>4803800</v>
      </c>
      <c r="E16" s="253">
        <v>578300</v>
      </c>
      <c r="F16" s="11">
        <v>5248300</v>
      </c>
      <c r="G16" s="31">
        <v>4765500</v>
      </c>
      <c r="H16" s="32">
        <v>482800</v>
      </c>
      <c r="I16" s="14">
        <v>133800</v>
      </c>
      <c r="J16" s="31">
        <v>38300</v>
      </c>
      <c r="K16" s="33">
        <v>95500</v>
      </c>
    </row>
    <row r="17" spans="1:11" ht="32.15" customHeight="1">
      <c r="A17" s="104" t="s">
        <v>148</v>
      </c>
      <c r="B17" s="254" t="s">
        <v>81</v>
      </c>
      <c r="C17" s="16">
        <v>3322400</v>
      </c>
      <c r="D17" s="17">
        <v>3322300</v>
      </c>
      <c r="E17" s="18">
        <v>100</v>
      </c>
      <c r="F17" s="19">
        <v>3312100</v>
      </c>
      <c r="G17" s="34">
        <v>3312000</v>
      </c>
      <c r="H17" s="18">
        <v>100</v>
      </c>
      <c r="I17" s="22">
        <v>10300</v>
      </c>
      <c r="J17" s="34">
        <v>10300</v>
      </c>
      <c r="K17" s="30">
        <v>0</v>
      </c>
    </row>
    <row r="18" spans="1:11" ht="32.15" customHeight="1">
      <c r="A18" s="247"/>
      <c r="B18" s="239" t="s">
        <v>77</v>
      </c>
      <c r="C18" s="97">
        <v>2059700</v>
      </c>
      <c r="D18" s="98">
        <v>1481500</v>
      </c>
      <c r="E18" s="99">
        <v>578200</v>
      </c>
      <c r="F18" s="100">
        <v>1936200</v>
      </c>
      <c r="G18" s="98">
        <v>1453500</v>
      </c>
      <c r="H18" s="101">
        <v>482700</v>
      </c>
      <c r="I18" s="102">
        <v>123500</v>
      </c>
      <c r="J18" s="98">
        <v>28000</v>
      </c>
      <c r="K18" s="103">
        <v>95500</v>
      </c>
    </row>
    <row r="19" spans="1:11" ht="32.15" customHeight="1" thickBot="1">
      <c r="A19" s="247"/>
      <c r="B19" s="249" t="s">
        <v>82</v>
      </c>
      <c r="C19" s="24">
        <v>1.6199434143992295</v>
      </c>
      <c r="D19" s="25">
        <v>1.4459260151100142</v>
      </c>
      <c r="E19" s="26">
        <v>5783</v>
      </c>
      <c r="F19" s="250">
        <v>1.5845837987983455</v>
      </c>
      <c r="G19" s="25">
        <v>1.4388586956521738</v>
      </c>
      <c r="H19" s="27">
        <v>4828</v>
      </c>
      <c r="I19" s="28">
        <v>12.990291262135923</v>
      </c>
      <c r="J19" s="25">
        <v>3.7184466019417477</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6000</v>
      </c>
      <c r="F21" s="259" t="s">
        <v>205</v>
      </c>
      <c r="G21" s="256"/>
      <c r="H21" s="256"/>
      <c r="I21" s="256"/>
      <c r="J21" s="256"/>
      <c r="K21" s="358">
        <v>8</v>
      </c>
    </row>
  </sheetData>
  <mergeCells count="7">
    <mergeCell ref="A1:B1"/>
    <mergeCell ref="C4:E5"/>
    <mergeCell ref="F5:K5"/>
    <mergeCell ref="D6:D7"/>
    <mergeCell ref="E6:E7"/>
    <mergeCell ref="F6:F7"/>
    <mergeCell ref="I6:I7"/>
  </mergeCells>
  <phoneticPr fontId="2"/>
  <conditionalFormatting sqref="C11:K11">
    <cfRule type="cellIs" dxfId="86" priority="3" operator="equal">
      <formula>"△100%"</formula>
    </cfRule>
  </conditionalFormatting>
  <conditionalFormatting sqref="C15:K15">
    <cfRule type="cellIs" dxfId="85" priority="2" operator="equal">
      <formula>"△100%"</formula>
    </cfRule>
  </conditionalFormatting>
  <conditionalFormatting sqref="C19:K19">
    <cfRule type="cellIs" dxfId="84" priority="1" operator="equal">
      <formula>"△100%"</formula>
    </cfRule>
  </conditionalFormatting>
  <conditionalFormatting sqref="E21">
    <cfRule type="containsBlanks" dxfId="83" priority="4">
      <formula>LEN(TRIM(E21))=0</formula>
    </cfRule>
  </conditionalFormatting>
  <hyperlinks>
    <hyperlink ref="A1:B1" location="令和５年度!A1" display="令和５年度!A1" xr:uid="{8D40D233-8423-438A-813C-4687136608FC}"/>
  </hyperlinks>
  <pageMargins left="0.70866141732283472" right="0.70866141732283472"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８月（２表）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215</v>
      </c>
      <c r="C6" s="284">
        <v>728600</v>
      </c>
      <c r="D6" s="285">
        <v>313200</v>
      </c>
      <c r="E6" s="285">
        <v>42700</v>
      </c>
      <c r="F6" s="285">
        <v>65400</v>
      </c>
      <c r="G6" s="285">
        <v>27900</v>
      </c>
      <c r="H6" s="285">
        <v>74800</v>
      </c>
      <c r="I6" s="285">
        <v>0</v>
      </c>
      <c r="J6" s="285">
        <v>58300</v>
      </c>
      <c r="K6" s="285">
        <v>3700</v>
      </c>
      <c r="L6" s="285">
        <v>11000</v>
      </c>
      <c r="M6" s="285">
        <v>3200</v>
      </c>
      <c r="N6" s="285">
        <v>0</v>
      </c>
      <c r="O6" s="285">
        <v>0</v>
      </c>
      <c r="P6" s="285">
        <v>2800</v>
      </c>
      <c r="Q6" s="285">
        <v>0</v>
      </c>
      <c r="R6" s="285">
        <v>2600</v>
      </c>
      <c r="S6" s="285">
        <v>3000</v>
      </c>
      <c r="T6" s="285">
        <v>3700</v>
      </c>
      <c r="U6" s="285">
        <v>3500</v>
      </c>
      <c r="V6" s="285">
        <v>3100</v>
      </c>
      <c r="W6" s="285">
        <v>0</v>
      </c>
      <c r="X6" s="285">
        <v>0</v>
      </c>
      <c r="Y6" s="285">
        <v>3100</v>
      </c>
      <c r="Z6" s="285">
        <v>0</v>
      </c>
      <c r="AA6" s="285">
        <v>2600</v>
      </c>
      <c r="AB6" s="285">
        <v>3300</v>
      </c>
      <c r="AC6" s="285">
        <v>3000</v>
      </c>
      <c r="AD6" s="286">
        <v>1300</v>
      </c>
      <c r="AE6" s="287">
        <v>96400</v>
      </c>
      <c r="AF6" s="121"/>
      <c r="AG6" s="121"/>
    </row>
    <row r="7" spans="1:33" ht="30" customHeight="1">
      <c r="A7" s="288"/>
      <c r="B7" s="289" t="s">
        <v>188</v>
      </c>
      <c r="C7" s="35">
        <v>640800</v>
      </c>
      <c r="D7" s="36">
        <v>327600</v>
      </c>
      <c r="E7" s="36">
        <v>51500</v>
      </c>
      <c r="F7" s="36">
        <v>60500</v>
      </c>
      <c r="G7" s="36">
        <v>28600</v>
      </c>
      <c r="H7" s="36">
        <v>67700</v>
      </c>
      <c r="I7" s="36">
        <v>0</v>
      </c>
      <c r="J7" s="36">
        <v>62200</v>
      </c>
      <c r="K7" s="36">
        <v>3800</v>
      </c>
      <c r="L7" s="36">
        <v>10600</v>
      </c>
      <c r="M7" s="36">
        <v>3100</v>
      </c>
      <c r="N7" s="36">
        <v>0</v>
      </c>
      <c r="O7" s="36">
        <v>0</v>
      </c>
      <c r="P7" s="36">
        <v>2000</v>
      </c>
      <c r="Q7" s="36">
        <v>0</v>
      </c>
      <c r="R7" s="36">
        <v>2000</v>
      </c>
      <c r="S7" s="36">
        <v>2900</v>
      </c>
      <c r="T7" s="36">
        <v>3500</v>
      </c>
      <c r="U7" s="36">
        <v>2100</v>
      </c>
      <c r="V7" s="36">
        <v>2400</v>
      </c>
      <c r="W7" s="36">
        <v>0</v>
      </c>
      <c r="X7" s="36">
        <v>400</v>
      </c>
      <c r="Y7" s="36">
        <v>2400</v>
      </c>
      <c r="Z7" s="36">
        <v>0</v>
      </c>
      <c r="AA7" s="36">
        <v>2300</v>
      </c>
      <c r="AB7" s="36">
        <v>3100</v>
      </c>
      <c r="AC7" s="36">
        <v>2000</v>
      </c>
      <c r="AD7" s="36">
        <v>0</v>
      </c>
      <c r="AE7" s="37">
        <v>100</v>
      </c>
      <c r="AF7" s="121"/>
      <c r="AG7" s="121"/>
    </row>
    <row r="8" spans="1:33" ht="30" customHeight="1">
      <c r="A8" s="290"/>
      <c r="B8" s="291" t="s">
        <v>77</v>
      </c>
      <c r="C8" s="112">
        <v>87800</v>
      </c>
      <c r="D8" s="113">
        <v>-14400</v>
      </c>
      <c r="E8" s="114">
        <v>-8800</v>
      </c>
      <c r="F8" s="114">
        <v>4900</v>
      </c>
      <c r="G8" s="114">
        <v>-700</v>
      </c>
      <c r="H8" s="114">
        <v>7100</v>
      </c>
      <c r="I8" s="114">
        <v>0</v>
      </c>
      <c r="J8" s="114">
        <v>-3900</v>
      </c>
      <c r="K8" s="114">
        <v>-100</v>
      </c>
      <c r="L8" s="114">
        <v>400</v>
      </c>
      <c r="M8" s="114">
        <v>100</v>
      </c>
      <c r="N8" s="94">
        <v>0</v>
      </c>
      <c r="O8" s="94">
        <v>0</v>
      </c>
      <c r="P8" s="114">
        <v>800</v>
      </c>
      <c r="Q8" s="94">
        <v>0</v>
      </c>
      <c r="R8" s="114">
        <v>600</v>
      </c>
      <c r="S8" s="114">
        <v>100</v>
      </c>
      <c r="T8" s="114">
        <v>200</v>
      </c>
      <c r="U8" s="114">
        <v>1400</v>
      </c>
      <c r="V8" s="114">
        <v>700</v>
      </c>
      <c r="W8" s="94">
        <v>0</v>
      </c>
      <c r="X8" s="114">
        <v>-400</v>
      </c>
      <c r="Y8" s="114">
        <v>700</v>
      </c>
      <c r="Z8" s="94">
        <v>0</v>
      </c>
      <c r="AA8" s="114">
        <v>300</v>
      </c>
      <c r="AB8" s="114">
        <v>200</v>
      </c>
      <c r="AC8" s="114">
        <v>1000</v>
      </c>
      <c r="AD8" s="94">
        <v>1300</v>
      </c>
      <c r="AE8" s="115">
        <v>96300</v>
      </c>
    </row>
    <row r="9" spans="1:33" ht="30" customHeight="1">
      <c r="A9" s="290"/>
      <c r="B9" s="292" t="s">
        <v>73</v>
      </c>
      <c r="C9" s="38">
        <v>1.137016229712859</v>
      </c>
      <c r="D9" s="39">
        <v>0.95604395604395609</v>
      </c>
      <c r="E9" s="40">
        <v>0.82912621359223304</v>
      </c>
      <c r="F9" s="40">
        <v>1.0809917355371901</v>
      </c>
      <c r="G9" s="40">
        <v>0.97552447552447552</v>
      </c>
      <c r="H9" s="40">
        <v>1.1048744460856721</v>
      </c>
      <c r="I9" s="40" t="s">
        <v>195</v>
      </c>
      <c r="J9" s="40">
        <v>0.93729903536977488</v>
      </c>
      <c r="K9" s="40">
        <v>0.97368421052631582</v>
      </c>
      <c r="L9" s="40">
        <v>1.0377358490566038</v>
      </c>
      <c r="M9" s="40">
        <v>1.032258064516129</v>
      </c>
      <c r="N9" s="40" t="s">
        <v>195</v>
      </c>
      <c r="O9" s="40" t="s">
        <v>195</v>
      </c>
      <c r="P9" s="40">
        <v>1.4</v>
      </c>
      <c r="Q9" s="40" t="s">
        <v>195</v>
      </c>
      <c r="R9" s="40">
        <v>1.3</v>
      </c>
      <c r="S9" s="40">
        <v>1.0344827586206897</v>
      </c>
      <c r="T9" s="40">
        <v>1.0571428571428572</v>
      </c>
      <c r="U9" s="40">
        <v>1.6666666666666667</v>
      </c>
      <c r="V9" s="40">
        <v>1.2916666666666667</v>
      </c>
      <c r="W9" s="40" t="s">
        <v>195</v>
      </c>
      <c r="X9" s="40" t="s">
        <v>140</v>
      </c>
      <c r="Y9" s="40">
        <v>1.2916666666666667</v>
      </c>
      <c r="Z9" s="40" t="s">
        <v>195</v>
      </c>
      <c r="AA9" s="40">
        <v>1.1304347826086956</v>
      </c>
      <c r="AB9" s="40">
        <v>1.064516129032258</v>
      </c>
      <c r="AC9" s="40">
        <v>1.5</v>
      </c>
      <c r="AD9" s="40" t="s">
        <v>202</v>
      </c>
      <c r="AE9" s="41">
        <v>964</v>
      </c>
    </row>
    <row r="10" spans="1:33" ht="30" customHeight="1" thickBot="1">
      <c r="A10" s="293"/>
      <c r="B10" s="294" t="s">
        <v>112</v>
      </c>
      <c r="C10" s="42">
        <v>1</v>
      </c>
      <c r="D10" s="43">
        <v>0.42986549547076586</v>
      </c>
      <c r="E10" s="44">
        <v>5.860554488059292E-2</v>
      </c>
      <c r="F10" s="45">
        <v>8.9761185835849577E-2</v>
      </c>
      <c r="G10" s="45">
        <v>3.8292615975844081E-2</v>
      </c>
      <c r="H10" s="45">
        <v>0.10266264068075762</v>
      </c>
      <c r="I10" s="45">
        <v>0</v>
      </c>
      <c r="J10" s="45">
        <v>8.0016469942355201E-2</v>
      </c>
      <c r="K10" s="45">
        <v>5.0782322261872081E-3</v>
      </c>
      <c r="L10" s="45">
        <v>1.5097447158934943E-2</v>
      </c>
      <c r="M10" s="45">
        <v>4.3919846280538015E-3</v>
      </c>
      <c r="N10" s="45">
        <v>0</v>
      </c>
      <c r="O10" s="45">
        <v>0</v>
      </c>
      <c r="P10" s="45">
        <v>3.8429865495470767E-3</v>
      </c>
      <c r="Q10" s="45">
        <v>0</v>
      </c>
      <c r="R10" s="45">
        <v>3.5684875102937139E-3</v>
      </c>
      <c r="S10" s="45">
        <v>4.1174855888004395E-3</v>
      </c>
      <c r="T10" s="45">
        <v>5.0782322261872081E-3</v>
      </c>
      <c r="U10" s="45">
        <v>4.8037331869338461E-3</v>
      </c>
      <c r="V10" s="45">
        <v>4.2547351084271205E-3</v>
      </c>
      <c r="W10" s="45">
        <v>0</v>
      </c>
      <c r="X10" s="45">
        <v>0</v>
      </c>
      <c r="Y10" s="45">
        <v>4.2547351084271205E-3</v>
      </c>
      <c r="Z10" s="45">
        <v>0</v>
      </c>
      <c r="AA10" s="45">
        <v>3.5684875102937139E-3</v>
      </c>
      <c r="AB10" s="45">
        <v>4.5292341476804833E-3</v>
      </c>
      <c r="AC10" s="45">
        <v>4.1174855888004395E-3</v>
      </c>
      <c r="AD10" s="45">
        <v>1.784243755146857E-3</v>
      </c>
      <c r="AE10" s="46">
        <v>0.13230853692012079</v>
      </c>
    </row>
    <row r="11" spans="1:33" ht="30" customHeight="1" thickBot="1">
      <c r="A11" s="295" t="s">
        <v>74</v>
      </c>
      <c r="B11" s="296" t="s">
        <v>75</v>
      </c>
      <c r="C11" s="297">
        <v>3485800</v>
      </c>
      <c r="D11" s="298">
        <v>1490900</v>
      </c>
      <c r="E11" s="299">
        <v>202000</v>
      </c>
      <c r="F11" s="299">
        <v>326700</v>
      </c>
      <c r="G11" s="299">
        <v>135500</v>
      </c>
      <c r="H11" s="299">
        <v>362800</v>
      </c>
      <c r="I11" s="299">
        <v>0</v>
      </c>
      <c r="J11" s="299">
        <v>272900</v>
      </c>
      <c r="K11" s="299">
        <v>19900</v>
      </c>
      <c r="L11" s="299">
        <v>51800</v>
      </c>
      <c r="M11" s="299">
        <v>18100</v>
      </c>
      <c r="N11" s="299">
        <v>0</v>
      </c>
      <c r="O11" s="299">
        <v>6200</v>
      </c>
      <c r="P11" s="299">
        <v>5900</v>
      </c>
      <c r="Q11" s="299">
        <v>0</v>
      </c>
      <c r="R11" s="299">
        <v>13600</v>
      </c>
      <c r="S11" s="299">
        <v>18400</v>
      </c>
      <c r="T11" s="299">
        <v>19900</v>
      </c>
      <c r="U11" s="299">
        <v>20000</v>
      </c>
      <c r="V11" s="299">
        <v>14800</v>
      </c>
      <c r="W11" s="299">
        <v>0</v>
      </c>
      <c r="X11" s="299">
        <v>0</v>
      </c>
      <c r="Y11" s="299">
        <v>15700</v>
      </c>
      <c r="Z11" s="299">
        <v>0</v>
      </c>
      <c r="AA11" s="299">
        <v>13400</v>
      </c>
      <c r="AB11" s="299">
        <v>17000</v>
      </c>
      <c r="AC11" s="299">
        <v>13900</v>
      </c>
      <c r="AD11" s="299">
        <v>20500</v>
      </c>
      <c r="AE11" s="300">
        <v>425900</v>
      </c>
      <c r="AF11" s="121"/>
      <c r="AG11" s="121"/>
    </row>
    <row r="12" spans="1:33" ht="30" customHeight="1">
      <c r="A12" s="116" t="s">
        <v>147</v>
      </c>
      <c r="B12" s="301" t="s">
        <v>76</v>
      </c>
      <c r="C12" s="47">
        <v>2502900</v>
      </c>
      <c r="D12" s="48">
        <v>1272300</v>
      </c>
      <c r="E12" s="48">
        <v>180900</v>
      </c>
      <c r="F12" s="48">
        <v>258100</v>
      </c>
      <c r="G12" s="48">
        <v>104300</v>
      </c>
      <c r="H12" s="48">
        <v>289400</v>
      </c>
      <c r="I12" s="48">
        <v>200</v>
      </c>
      <c r="J12" s="48">
        <v>235100</v>
      </c>
      <c r="K12" s="48">
        <v>18000</v>
      </c>
      <c r="L12" s="48">
        <v>39400</v>
      </c>
      <c r="M12" s="48">
        <v>15800</v>
      </c>
      <c r="N12" s="48">
        <v>0</v>
      </c>
      <c r="O12" s="48">
        <v>1000</v>
      </c>
      <c r="P12" s="48">
        <v>3300</v>
      </c>
      <c r="Q12" s="48">
        <v>0</v>
      </c>
      <c r="R12" s="48">
        <v>8700</v>
      </c>
      <c r="S12" s="48">
        <v>12600</v>
      </c>
      <c r="T12" s="48">
        <v>14000</v>
      </c>
      <c r="U12" s="48">
        <v>7600</v>
      </c>
      <c r="V12" s="48">
        <v>7800</v>
      </c>
      <c r="W12" s="48">
        <v>0</v>
      </c>
      <c r="X12" s="48">
        <v>400</v>
      </c>
      <c r="Y12" s="48">
        <v>7000</v>
      </c>
      <c r="Z12" s="48">
        <v>0</v>
      </c>
      <c r="AA12" s="48">
        <v>8600</v>
      </c>
      <c r="AB12" s="48">
        <v>11200</v>
      </c>
      <c r="AC12" s="48">
        <v>7000</v>
      </c>
      <c r="AD12" s="48">
        <v>100</v>
      </c>
      <c r="AE12" s="49">
        <v>100</v>
      </c>
      <c r="AF12" s="126"/>
    </row>
    <row r="13" spans="1:33" ht="30" customHeight="1">
      <c r="A13" s="290"/>
      <c r="B13" s="302" t="s">
        <v>77</v>
      </c>
      <c r="C13" s="112">
        <v>982900</v>
      </c>
      <c r="D13" s="113">
        <v>218600</v>
      </c>
      <c r="E13" s="114">
        <v>21100</v>
      </c>
      <c r="F13" s="114">
        <v>68600</v>
      </c>
      <c r="G13" s="114">
        <v>31200</v>
      </c>
      <c r="H13" s="114">
        <v>73400</v>
      </c>
      <c r="I13" s="114">
        <v>-200</v>
      </c>
      <c r="J13" s="114">
        <v>37800</v>
      </c>
      <c r="K13" s="114">
        <v>1900</v>
      </c>
      <c r="L13" s="114">
        <v>12400</v>
      </c>
      <c r="M13" s="114">
        <v>2300</v>
      </c>
      <c r="N13" s="94">
        <v>0</v>
      </c>
      <c r="O13" s="114">
        <v>5200</v>
      </c>
      <c r="P13" s="114">
        <v>2600</v>
      </c>
      <c r="Q13" s="94">
        <v>0</v>
      </c>
      <c r="R13" s="114">
        <v>4900</v>
      </c>
      <c r="S13" s="114">
        <v>5800</v>
      </c>
      <c r="T13" s="114">
        <v>5900</v>
      </c>
      <c r="U13" s="114">
        <v>12400</v>
      </c>
      <c r="V13" s="114">
        <v>7000</v>
      </c>
      <c r="W13" s="94">
        <v>0</v>
      </c>
      <c r="X13" s="114">
        <v>-400</v>
      </c>
      <c r="Y13" s="114">
        <v>8700</v>
      </c>
      <c r="Z13" s="94">
        <v>0</v>
      </c>
      <c r="AA13" s="114">
        <v>4800</v>
      </c>
      <c r="AB13" s="114">
        <v>5800</v>
      </c>
      <c r="AC13" s="114">
        <v>6900</v>
      </c>
      <c r="AD13" s="114">
        <v>20400</v>
      </c>
      <c r="AE13" s="115">
        <v>425800</v>
      </c>
    </row>
    <row r="14" spans="1:33" ht="30" customHeight="1">
      <c r="A14" s="290"/>
      <c r="B14" s="303" t="s">
        <v>78</v>
      </c>
      <c r="C14" s="38">
        <v>1.3927044628231251</v>
      </c>
      <c r="D14" s="39">
        <v>1.1718148235479053</v>
      </c>
      <c r="E14" s="40">
        <v>1.1166390270867883</v>
      </c>
      <c r="F14" s="40">
        <v>1.265788454087563</v>
      </c>
      <c r="G14" s="40">
        <v>1.2991371045062321</v>
      </c>
      <c r="H14" s="40">
        <v>1.253628196268141</v>
      </c>
      <c r="I14" s="40" t="s">
        <v>140</v>
      </c>
      <c r="J14" s="40">
        <v>1.1607826456826882</v>
      </c>
      <c r="K14" s="40">
        <v>1.1055555555555556</v>
      </c>
      <c r="L14" s="40">
        <v>1.3147208121827412</v>
      </c>
      <c r="M14" s="40">
        <v>1.1455696202531647</v>
      </c>
      <c r="N14" s="40" t="s">
        <v>195</v>
      </c>
      <c r="O14" s="40">
        <v>6.2</v>
      </c>
      <c r="P14" s="40">
        <v>1.7878787878787878</v>
      </c>
      <c r="Q14" s="40" t="s">
        <v>195</v>
      </c>
      <c r="R14" s="40">
        <v>1.5632183908045978</v>
      </c>
      <c r="S14" s="40">
        <v>1.4603174603174602</v>
      </c>
      <c r="T14" s="40">
        <v>1.4214285714285715</v>
      </c>
      <c r="U14" s="40">
        <v>2.6315789473684212</v>
      </c>
      <c r="V14" s="40">
        <v>1.8974358974358974</v>
      </c>
      <c r="W14" s="40" t="s">
        <v>195</v>
      </c>
      <c r="X14" s="40" t="s">
        <v>140</v>
      </c>
      <c r="Y14" s="40">
        <v>2.2428571428571429</v>
      </c>
      <c r="Z14" s="40" t="s">
        <v>195</v>
      </c>
      <c r="AA14" s="40">
        <v>1.558139534883721</v>
      </c>
      <c r="AB14" s="40">
        <v>1.5178571428571428</v>
      </c>
      <c r="AC14" s="40">
        <v>1.9857142857142858</v>
      </c>
      <c r="AD14" s="40">
        <v>205</v>
      </c>
      <c r="AE14" s="41">
        <v>4259</v>
      </c>
    </row>
    <row r="15" spans="1:33" ht="30" customHeight="1" thickBot="1">
      <c r="A15" s="293"/>
      <c r="B15" s="304" t="s">
        <v>113</v>
      </c>
      <c r="C15" s="50">
        <v>1</v>
      </c>
      <c r="D15" s="45">
        <v>0.42770669573699005</v>
      </c>
      <c r="E15" s="44">
        <v>5.794939468701589E-2</v>
      </c>
      <c r="F15" s="45">
        <v>9.3723105169545018E-2</v>
      </c>
      <c r="G15" s="45">
        <v>3.8871994950943831E-2</v>
      </c>
      <c r="H15" s="45">
        <v>0.1040794078834127</v>
      </c>
      <c r="I15" s="45">
        <v>0</v>
      </c>
      <c r="J15" s="45">
        <v>7.8289058465775427E-2</v>
      </c>
      <c r="K15" s="45">
        <v>5.708876011245625E-3</v>
      </c>
      <c r="L15" s="45">
        <v>1.4860290320729818E-2</v>
      </c>
      <c r="M15" s="45">
        <v>5.1924952665098403E-3</v>
      </c>
      <c r="N15" s="45">
        <v>0</v>
      </c>
      <c r="O15" s="45">
        <v>1.7786447874232601E-3</v>
      </c>
      <c r="P15" s="45">
        <v>1.692581329967296E-3</v>
      </c>
      <c r="Q15" s="45">
        <v>0</v>
      </c>
      <c r="R15" s="45">
        <v>3.901543404670377E-3</v>
      </c>
      <c r="S15" s="45">
        <v>5.278558723965804E-3</v>
      </c>
      <c r="T15" s="45">
        <v>5.708876011245625E-3</v>
      </c>
      <c r="U15" s="45">
        <v>5.7375638303976129E-3</v>
      </c>
      <c r="V15" s="45">
        <v>4.2457972344942339E-3</v>
      </c>
      <c r="W15" s="45">
        <v>0</v>
      </c>
      <c r="X15" s="45">
        <v>0</v>
      </c>
      <c r="Y15" s="45">
        <v>4.5039876068621266E-3</v>
      </c>
      <c r="Z15" s="45">
        <v>0</v>
      </c>
      <c r="AA15" s="45">
        <v>3.8441677663664008E-3</v>
      </c>
      <c r="AB15" s="45">
        <v>4.8769292558379709E-3</v>
      </c>
      <c r="AC15" s="45">
        <v>3.9876068621263411E-3</v>
      </c>
      <c r="AD15" s="45">
        <v>5.8810029261575532E-3</v>
      </c>
      <c r="AE15" s="46">
        <v>0.12218142176831717</v>
      </c>
    </row>
    <row r="16" spans="1:33" ht="30" customHeight="1" thickBot="1">
      <c r="A16" s="295" t="s">
        <v>79</v>
      </c>
      <c r="B16" s="305" t="s">
        <v>80</v>
      </c>
      <c r="C16" s="297">
        <v>5382100</v>
      </c>
      <c r="D16" s="299">
        <v>2330000</v>
      </c>
      <c r="E16" s="299">
        <v>316800</v>
      </c>
      <c r="F16" s="299">
        <v>509100</v>
      </c>
      <c r="G16" s="299">
        <v>213700</v>
      </c>
      <c r="H16" s="299">
        <v>580100</v>
      </c>
      <c r="I16" s="299">
        <v>100</v>
      </c>
      <c r="J16" s="299">
        <v>436400</v>
      </c>
      <c r="K16" s="299">
        <v>32000</v>
      </c>
      <c r="L16" s="299">
        <v>80700</v>
      </c>
      <c r="M16" s="299">
        <v>30900</v>
      </c>
      <c r="N16" s="299">
        <v>0</v>
      </c>
      <c r="O16" s="299">
        <v>13200</v>
      </c>
      <c r="P16" s="299">
        <v>6200</v>
      </c>
      <c r="Q16" s="299">
        <v>100</v>
      </c>
      <c r="R16" s="299">
        <v>22300</v>
      </c>
      <c r="S16" s="299">
        <v>28200</v>
      </c>
      <c r="T16" s="299">
        <v>32600</v>
      </c>
      <c r="U16" s="299">
        <v>29800</v>
      </c>
      <c r="V16" s="299">
        <v>23300</v>
      </c>
      <c r="W16" s="299">
        <v>300</v>
      </c>
      <c r="X16" s="299">
        <v>100</v>
      </c>
      <c r="Y16" s="299">
        <v>25100</v>
      </c>
      <c r="Z16" s="299">
        <v>0</v>
      </c>
      <c r="AA16" s="299">
        <v>21800</v>
      </c>
      <c r="AB16" s="299">
        <v>27100</v>
      </c>
      <c r="AC16" s="299">
        <v>23000</v>
      </c>
      <c r="AD16" s="299">
        <v>20900</v>
      </c>
      <c r="AE16" s="300">
        <v>578300</v>
      </c>
      <c r="AF16" s="126"/>
    </row>
    <row r="17" spans="1:32" ht="30" customHeight="1">
      <c r="A17" s="116" t="s">
        <v>148</v>
      </c>
      <c r="B17" s="301" t="s">
        <v>81</v>
      </c>
      <c r="C17" s="47">
        <v>3322400</v>
      </c>
      <c r="D17" s="48">
        <v>1679100</v>
      </c>
      <c r="E17" s="48">
        <v>241700</v>
      </c>
      <c r="F17" s="48">
        <v>341400</v>
      </c>
      <c r="G17" s="48">
        <v>135700</v>
      </c>
      <c r="H17" s="48">
        <v>399000</v>
      </c>
      <c r="I17" s="48">
        <v>200</v>
      </c>
      <c r="J17" s="48">
        <v>311700</v>
      </c>
      <c r="K17" s="48">
        <v>26100</v>
      </c>
      <c r="L17" s="48">
        <v>53700</v>
      </c>
      <c r="M17" s="48">
        <v>21400</v>
      </c>
      <c r="N17" s="48">
        <v>0</v>
      </c>
      <c r="O17" s="48">
        <v>1600</v>
      </c>
      <c r="P17" s="48">
        <v>3600</v>
      </c>
      <c r="Q17" s="48">
        <v>0</v>
      </c>
      <c r="R17" s="48">
        <v>10400</v>
      </c>
      <c r="S17" s="48">
        <v>14900</v>
      </c>
      <c r="T17" s="48">
        <v>20100</v>
      </c>
      <c r="U17" s="48">
        <v>10100</v>
      </c>
      <c r="V17" s="48">
        <v>9200</v>
      </c>
      <c r="W17" s="48">
        <v>0</v>
      </c>
      <c r="X17" s="48">
        <v>400</v>
      </c>
      <c r="Y17" s="48">
        <v>8300</v>
      </c>
      <c r="Z17" s="48">
        <v>0</v>
      </c>
      <c r="AA17" s="48">
        <v>12100</v>
      </c>
      <c r="AB17" s="48">
        <v>13200</v>
      </c>
      <c r="AC17" s="48">
        <v>8200</v>
      </c>
      <c r="AD17" s="48">
        <v>200</v>
      </c>
      <c r="AE17" s="51">
        <v>100</v>
      </c>
      <c r="AF17" s="126"/>
    </row>
    <row r="18" spans="1:32" ht="30" customHeight="1">
      <c r="A18" s="290"/>
      <c r="B18" s="302" t="s">
        <v>77</v>
      </c>
      <c r="C18" s="112">
        <v>2059700</v>
      </c>
      <c r="D18" s="113">
        <v>650900</v>
      </c>
      <c r="E18" s="114">
        <v>75100</v>
      </c>
      <c r="F18" s="114">
        <v>167700</v>
      </c>
      <c r="G18" s="114">
        <v>78000</v>
      </c>
      <c r="H18" s="114">
        <v>181100</v>
      </c>
      <c r="I18" s="114">
        <v>-100</v>
      </c>
      <c r="J18" s="114">
        <v>124700</v>
      </c>
      <c r="K18" s="114">
        <v>5900</v>
      </c>
      <c r="L18" s="114">
        <v>27000</v>
      </c>
      <c r="M18" s="114">
        <v>9500</v>
      </c>
      <c r="N18" s="94">
        <v>0</v>
      </c>
      <c r="O18" s="94">
        <v>11600</v>
      </c>
      <c r="P18" s="114">
        <v>2600</v>
      </c>
      <c r="Q18" s="94">
        <v>100</v>
      </c>
      <c r="R18" s="114">
        <v>11900</v>
      </c>
      <c r="S18" s="114">
        <v>13300</v>
      </c>
      <c r="T18" s="114">
        <v>12500</v>
      </c>
      <c r="U18" s="114">
        <v>19700</v>
      </c>
      <c r="V18" s="114">
        <v>14100</v>
      </c>
      <c r="W18" s="94">
        <v>300</v>
      </c>
      <c r="X18" s="114">
        <v>-300</v>
      </c>
      <c r="Y18" s="114">
        <v>16800</v>
      </c>
      <c r="Z18" s="94">
        <v>0</v>
      </c>
      <c r="AA18" s="114">
        <v>9700</v>
      </c>
      <c r="AB18" s="114">
        <v>13900</v>
      </c>
      <c r="AC18" s="114">
        <v>14800</v>
      </c>
      <c r="AD18" s="94">
        <v>20700</v>
      </c>
      <c r="AE18" s="115">
        <v>578200</v>
      </c>
    </row>
    <row r="19" spans="1:32" ht="30" customHeight="1">
      <c r="A19" s="290"/>
      <c r="B19" s="303" t="s">
        <v>82</v>
      </c>
      <c r="C19" s="38">
        <v>1.6199434143992295</v>
      </c>
      <c r="D19" s="39">
        <v>1.3876481448394973</v>
      </c>
      <c r="E19" s="40">
        <v>1.3107157633429871</v>
      </c>
      <c r="F19" s="40">
        <v>1.4912126537785588</v>
      </c>
      <c r="G19" s="40">
        <v>1.5747973470891672</v>
      </c>
      <c r="H19" s="40">
        <v>1.4538847117794487</v>
      </c>
      <c r="I19" s="40">
        <v>0.5</v>
      </c>
      <c r="J19" s="40">
        <v>1.4000641642605069</v>
      </c>
      <c r="K19" s="40">
        <v>1.2260536398467432</v>
      </c>
      <c r="L19" s="40">
        <v>1.5027932960893855</v>
      </c>
      <c r="M19" s="40">
        <v>1.4439252336448598</v>
      </c>
      <c r="N19" s="40" t="s">
        <v>195</v>
      </c>
      <c r="O19" s="40">
        <v>8.25</v>
      </c>
      <c r="P19" s="40">
        <v>1.7222222222222223</v>
      </c>
      <c r="Q19" s="40" t="s">
        <v>202</v>
      </c>
      <c r="R19" s="40">
        <v>2.1442307692307692</v>
      </c>
      <c r="S19" s="40">
        <v>1.8926174496644295</v>
      </c>
      <c r="T19" s="40">
        <v>1.6218905472636815</v>
      </c>
      <c r="U19" s="40">
        <v>2.9504950495049505</v>
      </c>
      <c r="V19" s="40">
        <v>2.5326086956521738</v>
      </c>
      <c r="W19" s="40" t="s">
        <v>202</v>
      </c>
      <c r="X19" s="40">
        <v>0.25</v>
      </c>
      <c r="Y19" s="40">
        <v>3.0240963855421685</v>
      </c>
      <c r="Z19" s="40" t="s">
        <v>195</v>
      </c>
      <c r="AA19" s="40">
        <v>1.8016528925619835</v>
      </c>
      <c r="AB19" s="40">
        <v>2.0530303030303032</v>
      </c>
      <c r="AC19" s="40">
        <v>2.8048780487804876</v>
      </c>
      <c r="AD19" s="40">
        <v>104.5</v>
      </c>
      <c r="AE19" s="41">
        <v>5783</v>
      </c>
    </row>
    <row r="20" spans="1:32" ht="30" customHeight="1" thickBot="1">
      <c r="A20" s="290"/>
      <c r="B20" s="304" t="s">
        <v>114</v>
      </c>
      <c r="C20" s="50">
        <v>1</v>
      </c>
      <c r="D20" s="45">
        <v>0.4329165195741439</v>
      </c>
      <c r="E20" s="44">
        <v>5.8861782575574589E-2</v>
      </c>
      <c r="F20" s="45">
        <v>9.4591330521543629E-2</v>
      </c>
      <c r="G20" s="45">
        <v>3.970569108712213E-2</v>
      </c>
      <c r="H20" s="45">
        <v>0.10778320729826647</v>
      </c>
      <c r="I20" s="45">
        <v>1.8580108136229353E-5</v>
      </c>
      <c r="J20" s="45">
        <v>8.1083591906504895E-2</v>
      </c>
      <c r="K20" s="45">
        <v>5.9456346035933931E-3</v>
      </c>
      <c r="L20" s="45">
        <v>1.4994147265937088E-2</v>
      </c>
      <c r="M20" s="45">
        <v>5.7412534140948704E-3</v>
      </c>
      <c r="N20" s="45">
        <v>0</v>
      </c>
      <c r="O20" s="45">
        <v>2.4525742739822747E-3</v>
      </c>
      <c r="P20" s="45">
        <v>1.1519667044462198E-3</v>
      </c>
      <c r="Q20" s="45">
        <v>1.8580108136229353E-5</v>
      </c>
      <c r="R20" s="45">
        <v>4.143364114379146E-3</v>
      </c>
      <c r="S20" s="45">
        <v>5.2395904944166774E-3</v>
      </c>
      <c r="T20" s="45">
        <v>6.0571152524107694E-3</v>
      </c>
      <c r="U20" s="45">
        <v>5.5368722245963476E-3</v>
      </c>
      <c r="V20" s="45">
        <v>4.329165195741439E-3</v>
      </c>
      <c r="W20" s="45">
        <v>5.5740324408688055E-5</v>
      </c>
      <c r="X20" s="45">
        <v>1.8580108136229353E-5</v>
      </c>
      <c r="Y20" s="45">
        <v>4.6636071421935679E-3</v>
      </c>
      <c r="Z20" s="45">
        <v>0</v>
      </c>
      <c r="AA20" s="45">
        <v>4.0504635736979986E-3</v>
      </c>
      <c r="AB20" s="45">
        <v>5.0352093049181547E-3</v>
      </c>
      <c r="AC20" s="45">
        <v>4.2734248713327512E-3</v>
      </c>
      <c r="AD20" s="45">
        <v>3.8832426004719346E-3</v>
      </c>
      <c r="AE20" s="46">
        <v>0.10744876535181434</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215</v>
      </c>
      <c r="E27" s="310">
        <v>269200</v>
      </c>
      <c r="F27" s="311">
        <v>44000</v>
      </c>
      <c r="G27" s="57"/>
      <c r="H27" s="56" t="s">
        <v>215</v>
      </c>
      <c r="I27" s="310">
        <v>516000</v>
      </c>
      <c r="J27" s="312">
        <v>112700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188</v>
      </c>
      <c r="E28" s="314">
        <v>285200</v>
      </c>
      <c r="F28" s="315">
        <v>42400</v>
      </c>
      <c r="G28" s="316"/>
      <c r="H28" s="58" t="s">
        <v>188</v>
      </c>
      <c r="I28" s="317">
        <v>519900</v>
      </c>
      <c r="J28" s="318">
        <v>118500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-16000</v>
      </c>
      <c r="F29" s="320">
        <v>1600</v>
      </c>
      <c r="G29" s="262"/>
      <c r="H29" s="60" t="s">
        <v>77</v>
      </c>
      <c r="I29" s="319">
        <v>-3900</v>
      </c>
      <c r="J29" s="320">
        <v>-5800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0.94389901823281908</v>
      </c>
      <c r="F30" s="322">
        <v>1.0377358490566038</v>
      </c>
      <c r="G30" s="262"/>
      <c r="H30" s="61" t="s">
        <v>124</v>
      </c>
      <c r="I30" s="321">
        <v>0.99249855741488746</v>
      </c>
      <c r="J30" s="323">
        <v>0.9510548523206751</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0.38440668285020707</v>
      </c>
      <c r="F31" s="326">
        <v>6.2830215621876337E-2</v>
      </c>
      <c r="G31" s="262"/>
      <c r="H31" s="63" t="s">
        <v>126</v>
      </c>
      <c r="I31" s="327">
        <v>0.82074121202481309</v>
      </c>
      <c r="J31" s="328">
        <v>0.17925878797518691</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82" priority="3" operator="equal">
      <formula>"△100%"</formula>
    </cfRule>
  </conditionalFormatting>
  <conditionalFormatting sqref="C19:AE19">
    <cfRule type="cellIs" dxfId="81" priority="2" operator="equal">
      <formula>"△100%"</formula>
    </cfRule>
  </conditionalFormatting>
  <conditionalFormatting sqref="I28:J28">
    <cfRule type="containsBlanks" dxfId="80" priority="4">
      <formula>LEN(TRIM(I28))=0</formula>
    </cfRule>
  </conditionalFormatting>
  <conditionalFormatting sqref="AE14">
    <cfRule type="cellIs" dxfId="79" priority="1" operator="equal">
      <formula>"△100%"</formula>
    </cfRule>
  </conditionalFormatting>
  <hyperlinks>
    <hyperlink ref="A1:B1" location="令和５年度!A1" display="令和５年度!A1" xr:uid="{10FA7325-4264-4E3F-88F2-3800BDB22702}"/>
  </hyperlinks>
  <pageMargins left="0.70866141732283472" right="0.70866141732283472"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８月（３表）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215</v>
      </c>
      <c r="C6" s="341">
        <v>96400</v>
      </c>
      <c r="D6" s="342">
        <v>48500</v>
      </c>
      <c r="E6" s="342">
        <v>20200</v>
      </c>
      <c r="F6" s="342">
        <v>5800</v>
      </c>
      <c r="G6" s="342">
        <v>12000</v>
      </c>
      <c r="H6" s="342">
        <v>1100</v>
      </c>
      <c r="I6" s="342">
        <v>300</v>
      </c>
      <c r="J6" s="342">
        <v>200</v>
      </c>
      <c r="K6" s="342">
        <v>200</v>
      </c>
      <c r="L6" s="342">
        <v>100</v>
      </c>
      <c r="M6" s="342">
        <v>100</v>
      </c>
      <c r="N6" s="342">
        <v>300</v>
      </c>
      <c r="O6" s="342">
        <v>100</v>
      </c>
      <c r="P6" s="342">
        <v>200</v>
      </c>
      <c r="Q6" s="343">
        <v>7300</v>
      </c>
      <c r="R6" s="121"/>
    </row>
    <row r="7" spans="1:18" ht="30" customHeight="1">
      <c r="A7" s="67"/>
      <c r="B7" s="344" t="s">
        <v>188</v>
      </c>
      <c r="C7" s="68">
        <v>100</v>
      </c>
      <c r="D7" s="69">
        <v>0</v>
      </c>
      <c r="E7" s="70">
        <v>100</v>
      </c>
      <c r="F7" s="70">
        <v>0</v>
      </c>
      <c r="G7" s="70">
        <v>0</v>
      </c>
      <c r="H7" s="70">
        <v>0</v>
      </c>
      <c r="I7" s="70">
        <v>0</v>
      </c>
      <c r="J7" s="70">
        <v>0</v>
      </c>
      <c r="K7" s="70">
        <v>0</v>
      </c>
      <c r="L7" s="70">
        <v>0</v>
      </c>
      <c r="M7" s="70">
        <v>0</v>
      </c>
      <c r="N7" s="70">
        <v>0</v>
      </c>
      <c r="O7" s="71">
        <v>0</v>
      </c>
      <c r="P7" s="70">
        <v>0</v>
      </c>
      <c r="Q7" s="72">
        <v>0</v>
      </c>
      <c r="R7" s="121"/>
    </row>
    <row r="8" spans="1:18" ht="30" customHeight="1">
      <c r="A8" s="67"/>
      <c r="B8" s="73" t="s">
        <v>77</v>
      </c>
      <c r="C8" s="107">
        <v>96300</v>
      </c>
      <c r="D8" s="108">
        <v>48500</v>
      </c>
      <c r="E8" s="109">
        <v>20100</v>
      </c>
      <c r="F8" s="108">
        <v>5800</v>
      </c>
      <c r="G8" s="108">
        <v>12000</v>
      </c>
      <c r="H8" s="108">
        <v>1100</v>
      </c>
      <c r="I8" s="108">
        <v>300</v>
      </c>
      <c r="J8" s="108">
        <v>200</v>
      </c>
      <c r="K8" s="108">
        <v>200</v>
      </c>
      <c r="L8" s="108">
        <v>100</v>
      </c>
      <c r="M8" s="108">
        <v>100</v>
      </c>
      <c r="N8" s="108">
        <v>300</v>
      </c>
      <c r="O8" s="108">
        <v>100</v>
      </c>
      <c r="P8" s="108">
        <v>200</v>
      </c>
      <c r="Q8" s="110">
        <v>7300</v>
      </c>
    </row>
    <row r="9" spans="1:18" ht="30" customHeight="1">
      <c r="A9" s="67"/>
      <c r="B9" s="74" t="s">
        <v>73</v>
      </c>
      <c r="C9" s="75">
        <v>964</v>
      </c>
      <c r="D9" s="76" t="s">
        <v>202</v>
      </c>
      <c r="E9" s="77">
        <v>202</v>
      </c>
      <c r="F9" s="76" t="s">
        <v>202</v>
      </c>
      <c r="G9" s="76" t="s">
        <v>202</v>
      </c>
      <c r="H9" s="76" t="s">
        <v>202</v>
      </c>
      <c r="I9" s="76" t="s">
        <v>202</v>
      </c>
      <c r="J9" s="76" t="s">
        <v>202</v>
      </c>
      <c r="K9" s="76" t="s">
        <v>202</v>
      </c>
      <c r="L9" s="76" t="s">
        <v>202</v>
      </c>
      <c r="M9" s="76" t="s">
        <v>202</v>
      </c>
      <c r="N9" s="76" t="s">
        <v>202</v>
      </c>
      <c r="O9" s="76" t="s">
        <v>202</v>
      </c>
      <c r="P9" s="76" t="s">
        <v>202</v>
      </c>
      <c r="Q9" s="78" t="s">
        <v>202</v>
      </c>
    </row>
    <row r="10" spans="1:18" ht="30" customHeight="1" thickBot="1">
      <c r="A10" s="111"/>
      <c r="B10" s="79" t="s">
        <v>113</v>
      </c>
      <c r="C10" s="80">
        <v>0.99999999999999989</v>
      </c>
      <c r="D10" s="81">
        <v>0.50311203319502074</v>
      </c>
      <c r="E10" s="82">
        <v>0.2095435684647303</v>
      </c>
      <c r="F10" s="83">
        <v>6.0165975103734441E-2</v>
      </c>
      <c r="G10" s="83">
        <v>0.12448132780082988</v>
      </c>
      <c r="H10" s="83">
        <v>1.1410788381742738E-2</v>
      </c>
      <c r="I10" s="83">
        <v>3.1120331950207467E-3</v>
      </c>
      <c r="J10" s="83">
        <v>2.0746887966804979E-3</v>
      </c>
      <c r="K10" s="83">
        <v>2.0746887966804979E-3</v>
      </c>
      <c r="L10" s="83">
        <v>1.037344398340249E-3</v>
      </c>
      <c r="M10" s="83">
        <v>1.037344398340249E-3</v>
      </c>
      <c r="N10" s="83">
        <v>3.1120331950207467E-3</v>
      </c>
      <c r="O10" s="83">
        <v>1.037344398340249E-3</v>
      </c>
      <c r="P10" s="83">
        <v>2.0746887966804979E-3</v>
      </c>
      <c r="Q10" s="84">
        <v>7.5726141078838169E-2</v>
      </c>
    </row>
    <row r="11" spans="1:18" ht="30" customHeight="1" thickBot="1">
      <c r="A11" s="345" t="s">
        <v>74</v>
      </c>
      <c r="B11" s="346" t="s">
        <v>75</v>
      </c>
      <c r="C11" s="347">
        <v>425900</v>
      </c>
      <c r="D11" s="348">
        <v>188800</v>
      </c>
      <c r="E11" s="348">
        <v>107100</v>
      </c>
      <c r="F11" s="348">
        <v>12800</v>
      </c>
      <c r="G11" s="348">
        <v>58400</v>
      </c>
      <c r="H11" s="348">
        <v>9100</v>
      </c>
      <c r="I11" s="348">
        <v>2100</v>
      </c>
      <c r="J11" s="348">
        <v>2700</v>
      </c>
      <c r="K11" s="348">
        <v>600</v>
      </c>
      <c r="L11" s="348">
        <v>3800</v>
      </c>
      <c r="M11" s="348">
        <v>1100</v>
      </c>
      <c r="N11" s="348">
        <v>1100</v>
      </c>
      <c r="O11" s="348">
        <v>500</v>
      </c>
      <c r="P11" s="348">
        <v>1600</v>
      </c>
      <c r="Q11" s="349">
        <v>36200</v>
      </c>
      <c r="R11" s="121"/>
    </row>
    <row r="12" spans="1:18" ht="30" customHeight="1">
      <c r="A12" s="350" t="s">
        <v>147</v>
      </c>
      <c r="B12" s="85" t="s">
        <v>76</v>
      </c>
      <c r="C12" s="86">
        <v>100</v>
      </c>
      <c r="D12" s="87">
        <v>0</v>
      </c>
      <c r="E12" s="87">
        <v>100</v>
      </c>
      <c r="F12" s="87">
        <v>0</v>
      </c>
      <c r="G12" s="87">
        <v>0</v>
      </c>
      <c r="H12" s="87">
        <v>0</v>
      </c>
      <c r="I12" s="87">
        <v>0</v>
      </c>
      <c r="J12" s="87">
        <v>0</v>
      </c>
      <c r="K12" s="87">
        <v>0</v>
      </c>
      <c r="L12" s="87">
        <v>0</v>
      </c>
      <c r="M12" s="87">
        <v>0</v>
      </c>
      <c r="N12" s="87">
        <v>0</v>
      </c>
      <c r="O12" s="87">
        <v>0</v>
      </c>
      <c r="P12" s="87">
        <v>0</v>
      </c>
      <c r="Q12" s="88">
        <v>0</v>
      </c>
      <c r="R12" s="121"/>
    </row>
    <row r="13" spans="1:18" ht="30" customHeight="1">
      <c r="A13" s="67"/>
      <c r="B13" s="89" t="s">
        <v>77</v>
      </c>
      <c r="C13" s="107">
        <v>425800</v>
      </c>
      <c r="D13" s="108">
        <v>188800</v>
      </c>
      <c r="E13" s="109">
        <v>107000</v>
      </c>
      <c r="F13" s="108">
        <v>12800</v>
      </c>
      <c r="G13" s="108">
        <v>58400</v>
      </c>
      <c r="H13" s="108">
        <v>9100</v>
      </c>
      <c r="I13" s="108">
        <v>2100</v>
      </c>
      <c r="J13" s="108">
        <v>2700</v>
      </c>
      <c r="K13" s="108">
        <v>600</v>
      </c>
      <c r="L13" s="108">
        <v>3800</v>
      </c>
      <c r="M13" s="108">
        <v>1100</v>
      </c>
      <c r="N13" s="108">
        <v>1100</v>
      </c>
      <c r="O13" s="108">
        <v>500</v>
      </c>
      <c r="P13" s="108">
        <v>1600</v>
      </c>
      <c r="Q13" s="110">
        <v>36200</v>
      </c>
    </row>
    <row r="14" spans="1:18" ht="30" customHeight="1">
      <c r="A14" s="67"/>
      <c r="B14" s="90" t="s">
        <v>78</v>
      </c>
      <c r="C14" s="75">
        <v>4259</v>
      </c>
      <c r="D14" s="76" t="s">
        <v>202</v>
      </c>
      <c r="E14" s="77">
        <v>1071</v>
      </c>
      <c r="F14" s="76" t="s">
        <v>202</v>
      </c>
      <c r="G14" s="76" t="s">
        <v>202</v>
      </c>
      <c r="H14" s="76" t="s">
        <v>202</v>
      </c>
      <c r="I14" s="76" t="s">
        <v>202</v>
      </c>
      <c r="J14" s="76" t="s">
        <v>202</v>
      </c>
      <c r="K14" s="76" t="s">
        <v>202</v>
      </c>
      <c r="L14" s="76" t="s">
        <v>202</v>
      </c>
      <c r="M14" s="76" t="s">
        <v>202</v>
      </c>
      <c r="N14" s="76" t="s">
        <v>202</v>
      </c>
      <c r="O14" s="76" t="s">
        <v>202</v>
      </c>
      <c r="P14" s="76" t="s">
        <v>202</v>
      </c>
      <c r="Q14" s="78" t="s">
        <v>202</v>
      </c>
    </row>
    <row r="15" spans="1:18" ht="30" customHeight="1" thickBot="1">
      <c r="A15" s="111"/>
      <c r="B15" s="91" t="s">
        <v>113</v>
      </c>
      <c r="C15" s="92">
        <v>1</v>
      </c>
      <c r="D15" s="83">
        <v>0.44329654848555999</v>
      </c>
      <c r="E15" s="83">
        <v>0.25146748062925567</v>
      </c>
      <c r="F15" s="83">
        <v>3.005400328715661E-2</v>
      </c>
      <c r="G15" s="83">
        <v>0.13712138999765203</v>
      </c>
      <c r="H15" s="83">
        <v>2.1366517961962903E-2</v>
      </c>
      <c r="I15" s="83">
        <v>4.9307349142991312E-3</v>
      </c>
      <c r="J15" s="83">
        <v>6.3395163183845972E-3</v>
      </c>
      <c r="K15" s="83">
        <v>1.4087814040854661E-3</v>
      </c>
      <c r="L15" s="83">
        <v>8.9222822258746178E-3</v>
      </c>
      <c r="M15" s="83">
        <v>2.582765907490021E-3</v>
      </c>
      <c r="N15" s="83">
        <v>2.582765907490021E-3</v>
      </c>
      <c r="O15" s="83">
        <v>1.1739845034045551E-3</v>
      </c>
      <c r="P15" s="83">
        <v>3.7567504108945763E-3</v>
      </c>
      <c r="Q15" s="84">
        <v>8.4996478046489785E-2</v>
      </c>
    </row>
    <row r="16" spans="1:18" ht="30" customHeight="1" thickBot="1">
      <c r="A16" s="345" t="s">
        <v>79</v>
      </c>
      <c r="B16" s="346" t="s">
        <v>80</v>
      </c>
      <c r="C16" s="347">
        <v>578300</v>
      </c>
      <c r="D16" s="348">
        <v>244000</v>
      </c>
      <c r="E16" s="348">
        <v>164200</v>
      </c>
      <c r="F16" s="348">
        <v>13500</v>
      </c>
      <c r="G16" s="348">
        <v>77200</v>
      </c>
      <c r="H16" s="348">
        <v>14100</v>
      </c>
      <c r="I16" s="348">
        <v>3500</v>
      </c>
      <c r="J16" s="348">
        <v>4000</v>
      </c>
      <c r="K16" s="348">
        <v>1300</v>
      </c>
      <c r="L16" s="348">
        <v>5000</v>
      </c>
      <c r="M16" s="348">
        <v>1700</v>
      </c>
      <c r="N16" s="348">
        <v>1600</v>
      </c>
      <c r="O16" s="348">
        <v>700</v>
      </c>
      <c r="P16" s="348">
        <v>2900</v>
      </c>
      <c r="Q16" s="349">
        <v>44600</v>
      </c>
      <c r="R16" s="121"/>
    </row>
    <row r="17" spans="1:18" ht="30" customHeight="1">
      <c r="A17" s="350" t="s">
        <v>148</v>
      </c>
      <c r="B17" s="85" t="s">
        <v>81</v>
      </c>
      <c r="C17" s="86">
        <v>100</v>
      </c>
      <c r="D17" s="87">
        <v>0</v>
      </c>
      <c r="E17" s="87">
        <v>100</v>
      </c>
      <c r="F17" s="87">
        <v>0</v>
      </c>
      <c r="G17" s="87">
        <v>0</v>
      </c>
      <c r="H17" s="87">
        <v>0</v>
      </c>
      <c r="I17" s="87">
        <v>0</v>
      </c>
      <c r="J17" s="87">
        <v>0</v>
      </c>
      <c r="K17" s="87">
        <v>0</v>
      </c>
      <c r="L17" s="87">
        <v>0</v>
      </c>
      <c r="M17" s="87">
        <v>0</v>
      </c>
      <c r="N17" s="87">
        <v>0</v>
      </c>
      <c r="O17" s="87">
        <v>0</v>
      </c>
      <c r="P17" s="87">
        <v>0</v>
      </c>
      <c r="Q17" s="93">
        <v>0</v>
      </c>
      <c r="R17" s="121"/>
    </row>
    <row r="18" spans="1:18" ht="30" customHeight="1">
      <c r="A18" s="67"/>
      <c r="B18" s="89" t="s">
        <v>77</v>
      </c>
      <c r="C18" s="107">
        <v>578200</v>
      </c>
      <c r="D18" s="108">
        <v>244000</v>
      </c>
      <c r="E18" s="109">
        <v>164100</v>
      </c>
      <c r="F18" s="108">
        <v>13500</v>
      </c>
      <c r="G18" s="108">
        <v>77200</v>
      </c>
      <c r="H18" s="108">
        <v>14100</v>
      </c>
      <c r="I18" s="108">
        <v>3500</v>
      </c>
      <c r="J18" s="108">
        <v>4000</v>
      </c>
      <c r="K18" s="108">
        <v>1300</v>
      </c>
      <c r="L18" s="108">
        <v>5000</v>
      </c>
      <c r="M18" s="108">
        <v>1700</v>
      </c>
      <c r="N18" s="108">
        <v>1600</v>
      </c>
      <c r="O18" s="108">
        <v>700</v>
      </c>
      <c r="P18" s="108">
        <v>2900</v>
      </c>
      <c r="Q18" s="110">
        <v>44600</v>
      </c>
    </row>
    <row r="19" spans="1:18" ht="30" customHeight="1">
      <c r="A19" s="67"/>
      <c r="B19" s="90" t="s">
        <v>82</v>
      </c>
      <c r="C19" s="75">
        <v>5783</v>
      </c>
      <c r="D19" s="76" t="s">
        <v>202</v>
      </c>
      <c r="E19" s="77">
        <v>1642</v>
      </c>
      <c r="F19" s="76" t="s">
        <v>202</v>
      </c>
      <c r="G19" s="76" t="s">
        <v>202</v>
      </c>
      <c r="H19" s="76" t="s">
        <v>202</v>
      </c>
      <c r="I19" s="76" t="s">
        <v>202</v>
      </c>
      <c r="J19" s="76" t="s">
        <v>202</v>
      </c>
      <c r="K19" s="351" t="s">
        <v>202</v>
      </c>
      <c r="L19" s="76" t="s">
        <v>202</v>
      </c>
      <c r="M19" s="76" t="s">
        <v>202</v>
      </c>
      <c r="N19" s="76" t="s">
        <v>202</v>
      </c>
      <c r="O19" s="76" t="s">
        <v>202</v>
      </c>
      <c r="P19" s="76" t="s">
        <v>202</v>
      </c>
      <c r="Q19" s="78" t="s">
        <v>202</v>
      </c>
    </row>
    <row r="20" spans="1:18" ht="30" customHeight="1" thickBot="1">
      <c r="A20" s="67"/>
      <c r="B20" s="91" t="s">
        <v>114</v>
      </c>
      <c r="C20" s="92">
        <v>0.99999999999999978</v>
      </c>
      <c r="D20" s="83">
        <v>0.42192633581186234</v>
      </c>
      <c r="E20" s="83">
        <v>0.28393567352585164</v>
      </c>
      <c r="F20" s="83">
        <v>2.3344284973197304E-2</v>
      </c>
      <c r="G20" s="83">
        <v>0.13349472592080236</v>
      </c>
      <c r="H20" s="83">
        <v>2.4381808749783851E-2</v>
      </c>
      <c r="I20" s="83">
        <v>6.0522220300881892E-3</v>
      </c>
      <c r="J20" s="83">
        <v>6.9168251772436448E-3</v>
      </c>
      <c r="K20" s="83">
        <v>2.2479681826041847E-3</v>
      </c>
      <c r="L20" s="83">
        <v>8.646031471554556E-3</v>
      </c>
      <c r="M20" s="83">
        <v>2.9396507003285493E-3</v>
      </c>
      <c r="N20" s="83">
        <v>2.7667300708974583E-3</v>
      </c>
      <c r="O20" s="83">
        <v>1.2104444060176379E-3</v>
      </c>
      <c r="P20" s="83">
        <v>5.014698253501643E-3</v>
      </c>
      <c r="Q20" s="84">
        <v>7.7122600726266644E-2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78" priority="2" operator="equal">
      <formula>"△100%"</formula>
    </cfRule>
  </conditionalFormatting>
  <conditionalFormatting sqref="C14:Q14">
    <cfRule type="cellIs" dxfId="77" priority="1" operator="equal">
      <formula>"△100%"</formula>
    </cfRule>
  </conditionalFormatting>
  <hyperlinks>
    <hyperlink ref="A1:B1" location="令和５年度!A1" display="令和５年度!A1" xr:uid="{090D9F0B-90E0-4235-AA0C-E418D9629B58}"/>
  </hyperlinks>
  <pageMargins left="0.70866141732283472" right="0.70866141732283472" top="0.74803149606299213" bottom="0.74803149606299213" header="0.31496062992125984" footer="0.314960629921259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９月（１表）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216</v>
      </c>
      <c r="C8" s="242">
        <v>710100</v>
      </c>
      <c r="D8" s="243">
        <v>603500</v>
      </c>
      <c r="E8" s="244">
        <v>106600</v>
      </c>
      <c r="F8" s="11">
        <v>679300</v>
      </c>
      <c r="G8" s="12">
        <v>599700</v>
      </c>
      <c r="H8" s="13">
        <v>79600</v>
      </c>
      <c r="I8" s="14">
        <v>30800</v>
      </c>
      <c r="J8" s="12">
        <v>3800</v>
      </c>
      <c r="K8" s="15">
        <v>27000</v>
      </c>
    </row>
    <row r="9" spans="1:17" ht="32.15" customHeight="1">
      <c r="A9" s="245"/>
      <c r="B9" s="246" t="s">
        <v>189</v>
      </c>
      <c r="C9" s="16">
        <v>494700</v>
      </c>
      <c r="D9" s="17">
        <v>494700</v>
      </c>
      <c r="E9" s="18">
        <v>0</v>
      </c>
      <c r="F9" s="19">
        <v>493700</v>
      </c>
      <c r="G9" s="20">
        <v>493700</v>
      </c>
      <c r="H9" s="21">
        <v>0</v>
      </c>
      <c r="I9" s="22">
        <v>1000</v>
      </c>
      <c r="J9" s="20">
        <v>1000</v>
      </c>
      <c r="K9" s="23">
        <v>0</v>
      </c>
    </row>
    <row r="10" spans="1:17" ht="32.15" customHeight="1">
      <c r="A10" s="247"/>
      <c r="B10" s="239" t="s">
        <v>72</v>
      </c>
      <c r="C10" s="97">
        <v>215400</v>
      </c>
      <c r="D10" s="98">
        <v>108800</v>
      </c>
      <c r="E10" s="99">
        <v>106600</v>
      </c>
      <c r="F10" s="100">
        <v>185600</v>
      </c>
      <c r="G10" s="98">
        <v>106000</v>
      </c>
      <c r="H10" s="101">
        <v>79600</v>
      </c>
      <c r="I10" s="102">
        <v>29800</v>
      </c>
      <c r="J10" s="98">
        <v>2800</v>
      </c>
      <c r="K10" s="103">
        <v>27000</v>
      </c>
    </row>
    <row r="11" spans="1:17" ht="32.15" customHeight="1" thickBot="1">
      <c r="A11" s="248"/>
      <c r="B11" s="249" t="s">
        <v>73</v>
      </c>
      <c r="C11" s="24">
        <v>1.435415403274712</v>
      </c>
      <c r="D11" s="25">
        <v>1.2199312714776633</v>
      </c>
      <c r="E11" s="26" t="s">
        <v>202</v>
      </c>
      <c r="F11" s="250">
        <v>1.3759368037269597</v>
      </c>
      <c r="G11" s="25">
        <v>1.2147052866113024</v>
      </c>
      <c r="H11" s="27" t="s">
        <v>202</v>
      </c>
      <c r="I11" s="28">
        <v>30.8</v>
      </c>
      <c r="J11" s="25">
        <v>3.8</v>
      </c>
      <c r="K11" s="29" t="s">
        <v>202</v>
      </c>
    </row>
    <row r="12" spans="1:17" ht="32.15" customHeight="1" thickBot="1">
      <c r="A12" s="240" t="s">
        <v>74</v>
      </c>
      <c r="B12" s="251" t="s">
        <v>75</v>
      </c>
      <c r="C12" s="242">
        <v>4195900</v>
      </c>
      <c r="D12" s="252">
        <v>3663400</v>
      </c>
      <c r="E12" s="253">
        <v>532500</v>
      </c>
      <c r="F12" s="11">
        <v>4049600</v>
      </c>
      <c r="G12" s="12">
        <v>3626500</v>
      </c>
      <c r="H12" s="13">
        <v>423100</v>
      </c>
      <c r="I12" s="14">
        <v>146300</v>
      </c>
      <c r="J12" s="12">
        <v>36900</v>
      </c>
      <c r="K12" s="15">
        <v>109400</v>
      </c>
    </row>
    <row r="13" spans="1:17" ht="32.15" customHeight="1">
      <c r="A13" s="104" t="s">
        <v>149</v>
      </c>
      <c r="B13" s="254" t="s">
        <v>76</v>
      </c>
      <c r="C13" s="16">
        <v>2997600</v>
      </c>
      <c r="D13" s="17">
        <v>2997500</v>
      </c>
      <c r="E13" s="18">
        <v>100</v>
      </c>
      <c r="F13" s="19">
        <v>2988900</v>
      </c>
      <c r="G13" s="17">
        <v>2988800</v>
      </c>
      <c r="H13" s="18">
        <v>100</v>
      </c>
      <c r="I13" s="22">
        <v>8700</v>
      </c>
      <c r="J13" s="17">
        <v>8700</v>
      </c>
      <c r="K13" s="30">
        <v>0</v>
      </c>
    </row>
    <row r="14" spans="1:17" ht="32.15" customHeight="1">
      <c r="A14" s="247"/>
      <c r="B14" s="239" t="s">
        <v>77</v>
      </c>
      <c r="C14" s="97">
        <v>1198300</v>
      </c>
      <c r="D14" s="98">
        <v>665900</v>
      </c>
      <c r="E14" s="99">
        <v>532400</v>
      </c>
      <c r="F14" s="100">
        <v>1060700</v>
      </c>
      <c r="G14" s="98">
        <v>637700</v>
      </c>
      <c r="H14" s="101">
        <v>423000</v>
      </c>
      <c r="I14" s="102">
        <v>137600</v>
      </c>
      <c r="J14" s="98">
        <v>28200</v>
      </c>
      <c r="K14" s="103">
        <v>109400</v>
      </c>
    </row>
    <row r="15" spans="1:17" ht="32.15" customHeight="1" thickBot="1">
      <c r="A15" s="248"/>
      <c r="B15" s="249" t="s">
        <v>78</v>
      </c>
      <c r="C15" s="24">
        <v>1.399753135842007</v>
      </c>
      <c r="D15" s="25">
        <v>1.2221517931609676</v>
      </c>
      <c r="E15" s="26">
        <v>5325</v>
      </c>
      <c r="F15" s="250">
        <v>1.3548797216367225</v>
      </c>
      <c r="G15" s="25">
        <v>1.2133632226980728</v>
      </c>
      <c r="H15" s="27">
        <v>4231</v>
      </c>
      <c r="I15" s="28">
        <v>16.816091954022987</v>
      </c>
      <c r="J15" s="25">
        <v>4.2413793103448274</v>
      </c>
      <c r="K15" s="29" t="s">
        <v>202</v>
      </c>
    </row>
    <row r="16" spans="1:17" ht="32.15" customHeight="1" thickBot="1">
      <c r="A16" s="240" t="s">
        <v>79</v>
      </c>
      <c r="B16" s="255" t="s">
        <v>80</v>
      </c>
      <c r="C16" s="242">
        <v>6092200</v>
      </c>
      <c r="D16" s="252">
        <v>5407300</v>
      </c>
      <c r="E16" s="253">
        <v>684900</v>
      </c>
      <c r="F16" s="11">
        <v>5927600</v>
      </c>
      <c r="G16" s="31">
        <v>5365200</v>
      </c>
      <c r="H16" s="32">
        <v>562400</v>
      </c>
      <c r="I16" s="14">
        <v>164600</v>
      </c>
      <c r="J16" s="31">
        <v>42100</v>
      </c>
      <c r="K16" s="33">
        <v>122500</v>
      </c>
    </row>
    <row r="17" spans="1:11" ht="32.15" customHeight="1">
      <c r="A17" s="104" t="s">
        <v>150</v>
      </c>
      <c r="B17" s="254" t="s">
        <v>81</v>
      </c>
      <c r="C17" s="16">
        <v>3817100</v>
      </c>
      <c r="D17" s="17">
        <v>3817000</v>
      </c>
      <c r="E17" s="18">
        <v>100</v>
      </c>
      <c r="F17" s="19">
        <v>3805800</v>
      </c>
      <c r="G17" s="34">
        <v>3805700</v>
      </c>
      <c r="H17" s="18">
        <v>100</v>
      </c>
      <c r="I17" s="22">
        <v>11300</v>
      </c>
      <c r="J17" s="34">
        <v>11300</v>
      </c>
      <c r="K17" s="30">
        <v>0</v>
      </c>
    </row>
    <row r="18" spans="1:11" ht="32.15" customHeight="1">
      <c r="A18" s="247"/>
      <c r="B18" s="239" t="s">
        <v>77</v>
      </c>
      <c r="C18" s="97">
        <v>2275100</v>
      </c>
      <c r="D18" s="98">
        <v>1590300</v>
      </c>
      <c r="E18" s="99">
        <v>684800</v>
      </c>
      <c r="F18" s="100">
        <v>2121800</v>
      </c>
      <c r="G18" s="98">
        <v>1559500</v>
      </c>
      <c r="H18" s="101">
        <v>562300</v>
      </c>
      <c r="I18" s="102">
        <v>153300</v>
      </c>
      <c r="J18" s="98">
        <v>30800</v>
      </c>
      <c r="K18" s="103">
        <v>122500</v>
      </c>
    </row>
    <row r="19" spans="1:11" ht="32.15" customHeight="1" thickBot="1">
      <c r="A19" s="247"/>
      <c r="B19" s="249" t="s">
        <v>82</v>
      </c>
      <c r="C19" s="24">
        <v>1.5960283985224386</v>
      </c>
      <c r="D19" s="25">
        <v>1.4166361016505109</v>
      </c>
      <c r="E19" s="26">
        <v>6849</v>
      </c>
      <c r="F19" s="250">
        <v>1.5575174733301802</v>
      </c>
      <c r="G19" s="25">
        <v>1.4097800667419922</v>
      </c>
      <c r="H19" s="27">
        <v>5624</v>
      </c>
      <c r="I19" s="28">
        <v>14.56637168141593</v>
      </c>
      <c r="J19" s="25">
        <v>3.7256637168141591</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7600</v>
      </c>
      <c r="F21" s="259" t="s">
        <v>205</v>
      </c>
      <c r="G21" s="256"/>
      <c r="H21" s="256"/>
      <c r="I21" s="256"/>
      <c r="J21" s="256"/>
      <c r="K21" s="358">
        <v>9</v>
      </c>
    </row>
  </sheetData>
  <mergeCells count="7">
    <mergeCell ref="A1:B1"/>
    <mergeCell ref="C4:E5"/>
    <mergeCell ref="F5:K5"/>
    <mergeCell ref="D6:D7"/>
    <mergeCell ref="E6:E7"/>
    <mergeCell ref="F6:F7"/>
    <mergeCell ref="I6:I7"/>
  </mergeCells>
  <phoneticPr fontId="2"/>
  <conditionalFormatting sqref="C11:K11">
    <cfRule type="cellIs" dxfId="76" priority="3" operator="equal">
      <formula>"△100%"</formula>
    </cfRule>
  </conditionalFormatting>
  <conditionalFormatting sqref="C15:K15">
    <cfRule type="cellIs" dxfId="75" priority="2" operator="equal">
      <formula>"△100%"</formula>
    </cfRule>
  </conditionalFormatting>
  <conditionalFormatting sqref="C19:K19">
    <cfRule type="cellIs" dxfId="74" priority="1" operator="equal">
      <formula>"△100%"</formula>
    </cfRule>
  </conditionalFormatting>
  <conditionalFormatting sqref="E21">
    <cfRule type="containsBlanks" dxfId="73" priority="4">
      <formula>LEN(TRIM(E21))=0</formula>
    </cfRule>
  </conditionalFormatting>
  <hyperlinks>
    <hyperlink ref="A1:B1" location="令和５年度!A1" display="令和５年度!A1" xr:uid="{653727B5-5338-4AA9-83F6-3EE792C9926E}"/>
  </hyperlinks>
  <pageMargins left="0.70866141732283472" right="0.70866141732283472" top="0.74803149606299213" bottom="0.74803149606299213" header="0.31496062992125984" footer="0.3149606299212598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９月（２表）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216</v>
      </c>
      <c r="C6" s="284">
        <v>710100</v>
      </c>
      <c r="D6" s="285">
        <v>305500</v>
      </c>
      <c r="E6" s="285">
        <v>34600</v>
      </c>
      <c r="F6" s="285">
        <v>66700</v>
      </c>
      <c r="G6" s="285">
        <v>25000</v>
      </c>
      <c r="H6" s="285">
        <v>72000</v>
      </c>
      <c r="I6" s="285">
        <v>0</v>
      </c>
      <c r="J6" s="285">
        <v>50400</v>
      </c>
      <c r="K6" s="285">
        <v>4200</v>
      </c>
      <c r="L6" s="285">
        <v>10400</v>
      </c>
      <c r="M6" s="285">
        <v>3500</v>
      </c>
      <c r="N6" s="285">
        <v>0</v>
      </c>
      <c r="O6" s="285">
        <v>0</v>
      </c>
      <c r="P6" s="285">
        <v>2100</v>
      </c>
      <c r="Q6" s="285">
        <v>0</v>
      </c>
      <c r="R6" s="285">
        <v>2300</v>
      </c>
      <c r="S6" s="285">
        <v>3100</v>
      </c>
      <c r="T6" s="285">
        <v>4300</v>
      </c>
      <c r="U6" s="285">
        <v>2900</v>
      </c>
      <c r="V6" s="285">
        <v>2700</v>
      </c>
      <c r="W6" s="285">
        <v>0</v>
      </c>
      <c r="X6" s="285">
        <v>0</v>
      </c>
      <c r="Y6" s="285">
        <v>3100</v>
      </c>
      <c r="Z6" s="285">
        <v>0</v>
      </c>
      <c r="AA6" s="285">
        <v>2600</v>
      </c>
      <c r="AB6" s="285">
        <v>3300</v>
      </c>
      <c r="AC6" s="285">
        <v>2600</v>
      </c>
      <c r="AD6" s="286">
        <v>2200</v>
      </c>
      <c r="AE6" s="287">
        <v>106600</v>
      </c>
      <c r="AF6" s="121"/>
      <c r="AG6" s="121"/>
    </row>
    <row r="7" spans="1:33" ht="30" customHeight="1">
      <c r="A7" s="288"/>
      <c r="B7" s="289" t="s">
        <v>189</v>
      </c>
      <c r="C7" s="35">
        <v>494700</v>
      </c>
      <c r="D7" s="36">
        <v>262100</v>
      </c>
      <c r="E7" s="36">
        <v>31100</v>
      </c>
      <c r="F7" s="36">
        <v>49700</v>
      </c>
      <c r="G7" s="36">
        <v>22300</v>
      </c>
      <c r="H7" s="36">
        <v>54900</v>
      </c>
      <c r="I7" s="36">
        <v>0</v>
      </c>
      <c r="J7" s="36">
        <v>43200</v>
      </c>
      <c r="K7" s="36">
        <v>3300</v>
      </c>
      <c r="L7" s="36">
        <v>7200</v>
      </c>
      <c r="M7" s="36">
        <v>3100</v>
      </c>
      <c r="N7" s="36">
        <v>0</v>
      </c>
      <c r="O7" s="36">
        <v>0</v>
      </c>
      <c r="P7" s="36">
        <v>1000</v>
      </c>
      <c r="Q7" s="36">
        <v>0</v>
      </c>
      <c r="R7" s="36">
        <v>1900</v>
      </c>
      <c r="S7" s="36">
        <v>1800</v>
      </c>
      <c r="T7" s="36">
        <v>2900</v>
      </c>
      <c r="U7" s="36">
        <v>1400</v>
      </c>
      <c r="V7" s="36">
        <v>1600</v>
      </c>
      <c r="W7" s="36">
        <v>0</v>
      </c>
      <c r="X7" s="36">
        <v>0</v>
      </c>
      <c r="Y7" s="36">
        <v>1800</v>
      </c>
      <c r="Z7" s="36">
        <v>0</v>
      </c>
      <c r="AA7" s="36">
        <v>1700</v>
      </c>
      <c r="AB7" s="36">
        <v>2400</v>
      </c>
      <c r="AC7" s="36">
        <v>1300</v>
      </c>
      <c r="AD7" s="36">
        <v>0</v>
      </c>
      <c r="AE7" s="37">
        <v>0</v>
      </c>
      <c r="AF7" s="121"/>
      <c r="AG7" s="121"/>
    </row>
    <row r="8" spans="1:33" ht="30" customHeight="1">
      <c r="A8" s="290"/>
      <c r="B8" s="291" t="s">
        <v>77</v>
      </c>
      <c r="C8" s="112">
        <v>215400</v>
      </c>
      <c r="D8" s="113">
        <v>43400</v>
      </c>
      <c r="E8" s="114">
        <v>3500</v>
      </c>
      <c r="F8" s="114">
        <v>17000</v>
      </c>
      <c r="G8" s="114">
        <v>2700</v>
      </c>
      <c r="H8" s="114">
        <v>17100</v>
      </c>
      <c r="I8" s="114">
        <v>0</v>
      </c>
      <c r="J8" s="114">
        <v>7200</v>
      </c>
      <c r="K8" s="114">
        <v>900</v>
      </c>
      <c r="L8" s="114">
        <v>3200</v>
      </c>
      <c r="M8" s="114">
        <v>400</v>
      </c>
      <c r="N8" s="94">
        <v>0</v>
      </c>
      <c r="O8" s="94">
        <v>0</v>
      </c>
      <c r="P8" s="114">
        <v>1100</v>
      </c>
      <c r="Q8" s="94">
        <v>0</v>
      </c>
      <c r="R8" s="114">
        <v>400</v>
      </c>
      <c r="S8" s="114">
        <v>1300</v>
      </c>
      <c r="T8" s="114">
        <v>1400</v>
      </c>
      <c r="U8" s="114">
        <v>1500</v>
      </c>
      <c r="V8" s="114">
        <v>1100</v>
      </c>
      <c r="W8" s="94">
        <v>0</v>
      </c>
      <c r="X8" s="114">
        <v>0</v>
      </c>
      <c r="Y8" s="114">
        <v>1300</v>
      </c>
      <c r="Z8" s="94">
        <v>0</v>
      </c>
      <c r="AA8" s="114">
        <v>900</v>
      </c>
      <c r="AB8" s="114">
        <v>900</v>
      </c>
      <c r="AC8" s="114">
        <v>1300</v>
      </c>
      <c r="AD8" s="94">
        <v>2200</v>
      </c>
      <c r="AE8" s="115">
        <v>106600</v>
      </c>
    </row>
    <row r="9" spans="1:33" ht="30" customHeight="1">
      <c r="A9" s="290"/>
      <c r="B9" s="292" t="s">
        <v>73</v>
      </c>
      <c r="C9" s="38">
        <v>1.435415403274712</v>
      </c>
      <c r="D9" s="39">
        <v>1.1655856543304082</v>
      </c>
      <c r="E9" s="40">
        <v>1.112540192926045</v>
      </c>
      <c r="F9" s="40">
        <v>1.3420523138832998</v>
      </c>
      <c r="G9" s="40">
        <v>1.1210762331838564</v>
      </c>
      <c r="H9" s="40">
        <v>1.3114754098360655</v>
      </c>
      <c r="I9" s="40" t="s">
        <v>195</v>
      </c>
      <c r="J9" s="40">
        <v>1.1666666666666667</v>
      </c>
      <c r="K9" s="40">
        <v>1.2727272727272727</v>
      </c>
      <c r="L9" s="40">
        <v>1.4444444444444444</v>
      </c>
      <c r="M9" s="40">
        <v>1.1290322580645162</v>
      </c>
      <c r="N9" s="40" t="s">
        <v>195</v>
      </c>
      <c r="O9" s="40" t="s">
        <v>195</v>
      </c>
      <c r="P9" s="40">
        <v>2.1</v>
      </c>
      <c r="Q9" s="40" t="s">
        <v>195</v>
      </c>
      <c r="R9" s="40">
        <v>1.2105263157894737</v>
      </c>
      <c r="S9" s="40">
        <v>1.7222222222222223</v>
      </c>
      <c r="T9" s="40">
        <v>1.4827586206896552</v>
      </c>
      <c r="U9" s="40">
        <v>2.0714285714285716</v>
      </c>
      <c r="V9" s="40">
        <v>1.6875</v>
      </c>
      <c r="W9" s="40" t="s">
        <v>195</v>
      </c>
      <c r="X9" s="40" t="s">
        <v>195</v>
      </c>
      <c r="Y9" s="40">
        <v>1.7222222222222223</v>
      </c>
      <c r="Z9" s="40" t="s">
        <v>195</v>
      </c>
      <c r="AA9" s="40">
        <v>1.5294117647058822</v>
      </c>
      <c r="AB9" s="40">
        <v>1.375</v>
      </c>
      <c r="AC9" s="40">
        <v>2</v>
      </c>
      <c r="AD9" s="40" t="s">
        <v>202</v>
      </c>
      <c r="AE9" s="41" t="s">
        <v>202</v>
      </c>
    </row>
    <row r="10" spans="1:33" ht="30" customHeight="1" thickBot="1">
      <c r="A10" s="293"/>
      <c r="B10" s="294" t="s">
        <v>112</v>
      </c>
      <c r="C10" s="42">
        <v>1</v>
      </c>
      <c r="D10" s="43">
        <v>0.43022109562033517</v>
      </c>
      <c r="E10" s="44">
        <v>4.8725531615265452E-2</v>
      </c>
      <c r="F10" s="45">
        <v>9.3930432333474159E-2</v>
      </c>
      <c r="G10" s="45">
        <v>3.5206308970567528E-2</v>
      </c>
      <c r="H10" s="45">
        <v>0.10139416983523447</v>
      </c>
      <c r="I10" s="45">
        <v>0</v>
      </c>
      <c r="J10" s="45">
        <v>7.0975918884664133E-2</v>
      </c>
      <c r="K10" s="45">
        <v>5.9146599070553441E-3</v>
      </c>
      <c r="L10" s="45">
        <v>1.4645824531756091E-2</v>
      </c>
      <c r="M10" s="45">
        <v>4.9288832558794533E-3</v>
      </c>
      <c r="N10" s="45">
        <v>0</v>
      </c>
      <c r="O10" s="45">
        <v>0</v>
      </c>
      <c r="P10" s="45">
        <v>2.957329953527672E-3</v>
      </c>
      <c r="Q10" s="45">
        <v>0</v>
      </c>
      <c r="R10" s="45">
        <v>3.2389804252922123E-3</v>
      </c>
      <c r="S10" s="45">
        <v>4.3655823123503728E-3</v>
      </c>
      <c r="T10" s="45">
        <v>6.0554851429376142E-3</v>
      </c>
      <c r="U10" s="45">
        <v>4.0839318405858326E-3</v>
      </c>
      <c r="V10" s="45">
        <v>3.8022813688212928E-3</v>
      </c>
      <c r="W10" s="45">
        <v>0</v>
      </c>
      <c r="X10" s="45">
        <v>0</v>
      </c>
      <c r="Y10" s="45">
        <v>4.3655823123503728E-3</v>
      </c>
      <c r="Z10" s="45">
        <v>0</v>
      </c>
      <c r="AA10" s="45">
        <v>3.6614561329390226E-3</v>
      </c>
      <c r="AB10" s="45">
        <v>4.647232784114913E-3</v>
      </c>
      <c r="AC10" s="45">
        <v>3.6614561329390226E-3</v>
      </c>
      <c r="AD10" s="45">
        <v>3.0981551894099422E-3</v>
      </c>
      <c r="AE10" s="46">
        <v>0.15011970145049994</v>
      </c>
    </row>
    <row r="11" spans="1:33" ht="30" customHeight="1" thickBot="1">
      <c r="A11" s="295" t="s">
        <v>74</v>
      </c>
      <c r="B11" s="296" t="s">
        <v>75</v>
      </c>
      <c r="C11" s="297">
        <v>4195900</v>
      </c>
      <c r="D11" s="298">
        <v>1796400</v>
      </c>
      <c r="E11" s="299">
        <v>236600</v>
      </c>
      <c r="F11" s="299">
        <v>393400</v>
      </c>
      <c r="G11" s="299">
        <v>160500</v>
      </c>
      <c r="H11" s="299">
        <v>434800</v>
      </c>
      <c r="I11" s="299">
        <v>0</v>
      </c>
      <c r="J11" s="299">
        <v>323300</v>
      </c>
      <c r="K11" s="299">
        <v>24100</v>
      </c>
      <c r="L11" s="299">
        <v>62200</v>
      </c>
      <c r="M11" s="299">
        <v>21600</v>
      </c>
      <c r="N11" s="299">
        <v>0</v>
      </c>
      <c r="O11" s="299">
        <v>6200</v>
      </c>
      <c r="P11" s="299">
        <v>8000</v>
      </c>
      <c r="Q11" s="299">
        <v>0</v>
      </c>
      <c r="R11" s="299">
        <v>15900</v>
      </c>
      <c r="S11" s="299">
        <v>21500</v>
      </c>
      <c r="T11" s="299">
        <v>24200</v>
      </c>
      <c r="U11" s="299">
        <v>22900</v>
      </c>
      <c r="V11" s="299">
        <v>17500</v>
      </c>
      <c r="W11" s="299">
        <v>0</v>
      </c>
      <c r="X11" s="299">
        <v>0</v>
      </c>
      <c r="Y11" s="299">
        <v>18800</v>
      </c>
      <c r="Z11" s="299">
        <v>0</v>
      </c>
      <c r="AA11" s="299">
        <v>16000</v>
      </c>
      <c r="AB11" s="299">
        <v>20300</v>
      </c>
      <c r="AC11" s="299">
        <v>16500</v>
      </c>
      <c r="AD11" s="299">
        <v>22700</v>
      </c>
      <c r="AE11" s="300">
        <v>532500</v>
      </c>
      <c r="AF11" s="121"/>
      <c r="AG11" s="121"/>
    </row>
    <row r="12" spans="1:33" ht="30" customHeight="1">
      <c r="A12" s="116" t="s">
        <v>149</v>
      </c>
      <c r="B12" s="301" t="s">
        <v>76</v>
      </c>
      <c r="C12" s="47">
        <v>2997600</v>
      </c>
      <c r="D12" s="48">
        <v>1534400</v>
      </c>
      <c r="E12" s="48">
        <v>212000</v>
      </c>
      <c r="F12" s="48">
        <v>307800</v>
      </c>
      <c r="G12" s="48">
        <v>126600</v>
      </c>
      <c r="H12" s="48">
        <v>344300</v>
      </c>
      <c r="I12" s="48">
        <v>200</v>
      </c>
      <c r="J12" s="48">
        <v>278300</v>
      </c>
      <c r="K12" s="48">
        <v>21300</v>
      </c>
      <c r="L12" s="48">
        <v>46600</v>
      </c>
      <c r="M12" s="48">
        <v>18900</v>
      </c>
      <c r="N12" s="48">
        <v>0</v>
      </c>
      <c r="O12" s="48">
        <v>1000</v>
      </c>
      <c r="P12" s="48">
        <v>4300</v>
      </c>
      <c r="Q12" s="48">
        <v>0</v>
      </c>
      <c r="R12" s="48">
        <v>10600</v>
      </c>
      <c r="S12" s="48">
        <v>14400</v>
      </c>
      <c r="T12" s="48">
        <v>16900</v>
      </c>
      <c r="U12" s="48">
        <v>9000</v>
      </c>
      <c r="V12" s="48">
        <v>9400</v>
      </c>
      <c r="W12" s="48">
        <v>0</v>
      </c>
      <c r="X12" s="48">
        <v>400</v>
      </c>
      <c r="Y12" s="48">
        <v>8800</v>
      </c>
      <c r="Z12" s="48">
        <v>0</v>
      </c>
      <c r="AA12" s="48">
        <v>10300</v>
      </c>
      <c r="AB12" s="48">
        <v>13600</v>
      </c>
      <c r="AC12" s="48">
        <v>8300</v>
      </c>
      <c r="AD12" s="48">
        <v>100</v>
      </c>
      <c r="AE12" s="49">
        <v>100</v>
      </c>
      <c r="AF12" s="126"/>
    </row>
    <row r="13" spans="1:33" ht="30" customHeight="1">
      <c r="A13" s="290"/>
      <c r="B13" s="302" t="s">
        <v>77</v>
      </c>
      <c r="C13" s="112">
        <v>1198300</v>
      </c>
      <c r="D13" s="113">
        <v>262000</v>
      </c>
      <c r="E13" s="114">
        <v>24600</v>
      </c>
      <c r="F13" s="114">
        <v>85600</v>
      </c>
      <c r="G13" s="114">
        <v>33900</v>
      </c>
      <c r="H13" s="114">
        <v>90500</v>
      </c>
      <c r="I13" s="114">
        <v>-200</v>
      </c>
      <c r="J13" s="114">
        <v>45000</v>
      </c>
      <c r="K13" s="114">
        <v>2800</v>
      </c>
      <c r="L13" s="114">
        <v>15600</v>
      </c>
      <c r="M13" s="114">
        <v>2700</v>
      </c>
      <c r="N13" s="94">
        <v>0</v>
      </c>
      <c r="O13" s="114">
        <v>5200</v>
      </c>
      <c r="P13" s="114">
        <v>3700</v>
      </c>
      <c r="Q13" s="94">
        <v>0</v>
      </c>
      <c r="R13" s="114">
        <v>5300</v>
      </c>
      <c r="S13" s="114">
        <v>7100</v>
      </c>
      <c r="T13" s="114">
        <v>7300</v>
      </c>
      <c r="U13" s="114">
        <v>13900</v>
      </c>
      <c r="V13" s="114">
        <v>8100</v>
      </c>
      <c r="W13" s="94">
        <v>0</v>
      </c>
      <c r="X13" s="114">
        <v>-400</v>
      </c>
      <c r="Y13" s="114">
        <v>10000</v>
      </c>
      <c r="Z13" s="94">
        <v>0</v>
      </c>
      <c r="AA13" s="114">
        <v>5700</v>
      </c>
      <c r="AB13" s="114">
        <v>6700</v>
      </c>
      <c r="AC13" s="114">
        <v>8200</v>
      </c>
      <c r="AD13" s="114">
        <v>22600</v>
      </c>
      <c r="AE13" s="115">
        <v>532400</v>
      </c>
    </row>
    <row r="14" spans="1:33" ht="30" customHeight="1">
      <c r="A14" s="290"/>
      <c r="B14" s="303" t="s">
        <v>78</v>
      </c>
      <c r="C14" s="38">
        <v>1.399753135842007</v>
      </c>
      <c r="D14" s="39">
        <v>1.1707507820646508</v>
      </c>
      <c r="E14" s="40">
        <v>1.1160377358490565</v>
      </c>
      <c r="F14" s="40">
        <v>1.2781026640675763</v>
      </c>
      <c r="G14" s="40">
        <v>1.2677725118483412</v>
      </c>
      <c r="H14" s="40">
        <v>1.2628521638106303</v>
      </c>
      <c r="I14" s="40" t="s">
        <v>140</v>
      </c>
      <c r="J14" s="40">
        <v>1.161696011498383</v>
      </c>
      <c r="K14" s="40">
        <v>1.1314553990610328</v>
      </c>
      <c r="L14" s="40">
        <v>1.3347639484978542</v>
      </c>
      <c r="M14" s="40">
        <v>1.1428571428571428</v>
      </c>
      <c r="N14" s="40" t="s">
        <v>195</v>
      </c>
      <c r="O14" s="40">
        <v>6.2</v>
      </c>
      <c r="P14" s="40">
        <v>1.8604651162790697</v>
      </c>
      <c r="Q14" s="40" t="s">
        <v>195</v>
      </c>
      <c r="R14" s="40">
        <v>1.5</v>
      </c>
      <c r="S14" s="40">
        <v>1.4930555555555556</v>
      </c>
      <c r="T14" s="40">
        <v>1.4319526627218935</v>
      </c>
      <c r="U14" s="40">
        <v>2.5444444444444443</v>
      </c>
      <c r="V14" s="40">
        <v>1.8617021276595744</v>
      </c>
      <c r="W14" s="40" t="s">
        <v>195</v>
      </c>
      <c r="X14" s="40" t="s">
        <v>140</v>
      </c>
      <c r="Y14" s="40">
        <v>2.1363636363636362</v>
      </c>
      <c r="Z14" s="40" t="s">
        <v>195</v>
      </c>
      <c r="AA14" s="40">
        <v>1.5533980582524272</v>
      </c>
      <c r="AB14" s="40">
        <v>1.4926470588235294</v>
      </c>
      <c r="AC14" s="40">
        <v>1.9879518072289157</v>
      </c>
      <c r="AD14" s="40">
        <v>227</v>
      </c>
      <c r="AE14" s="41">
        <v>5325</v>
      </c>
    </row>
    <row r="15" spans="1:33" ht="30" customHeight="1" thickBot="1">
      <c r="A15" s="293"/>
      <c r="B15" s="304" t="s">
        <v>113</v>
      </c>
      <c r="C15" s="50">
        <v>1</v>
      </c>
      <c r="D15" s="45">
        <v>0.4281322243142115</v>
      </c>
      <c r="E15" s="44">
        <v>5.6388379132009822E-2</v>
      </c>
      <c r="F15" s="45">
        <v>9.3758192521270767E-2</v>
      </c>
      <c r="G15" s="45">
        <v>3.8251626587859577E-2</v>
      </c>
      <c r="H15" s="45">
        <v>0.10362496722991492</v>
      </c>
      <c r="I15" s="45">
        <v>0</v>
      </c>
      <c r="J15" s="45">
        <v>7.7051407326199389E-2</v>
      </c>
      <c r="K15" s="45">
        <v>5.743702185466765E-3</v>
      </c>
      <c r="L15" s="45">
        <v>1.4823994852117543E-2</v>
      </c>
      <c r="M15" s="45">
        <v>5.1478824566839054E-3</v>
      </c>
      <c r="N15" s="45">
        <v>0</v>
      </c>
      <c r="O15" s="45">
        <v>1.4776329273814915E-3</v>
      </c>
      <c r="P15" s="45">
        <v>1.9066231321051503E-3</v>
      </c>
      <c r="Q15" s="45">
        <v>0</v>
      </c>
      <c r="R15" s="45">
        <v>3.7894134750589862E-3</v>
      </c>
      <c r="S15" s="45">
        <v>5.1240496675325911E-3</v>
      </c>
      <c r="T15" s="45">
        <v>5.7675349746180793E-3</v>
      </c>
      <c r="U15" s="45">
        <v>5.4577087156509928E-3</v>
      </c>
      <c r="V15" s="45">
        <v>4.1707381014800165E-3</v>
      </c>
      <c r="W15" s="45">
        <v>0</v>
      </c>
      <c r="X15" s="45">
        <v>0</v>
      </c>
      <c r="Y15" s="45">
        <v>4.480564360447103E-3</v>
      </c>
      <c r="Z15" s="45">
        <v>0</v>
      </c>
      <c r="AA15" s="45">
        <v>3.8132462642103005E-3</v>
      </c>
      <c r="AB15" s="45">
        <v>4.8380561977168189E-3</v>
      </c>
      <c r="AC15" s="45">
        <v>3.9324102099668728E-3</v>
      </c>
      <c r="AD15" s="45">
        <v>5.4100431373483642E-3</v>
      </c>
      <c r="AE15" s="46">
        <v>0.12690960223074907</v>
      </c>
    </row>
    <row r="16" spans="1:33" ht="30" customHeight="1" thickBot="1">
      <c r="A16" s="295" t="s">
        <v>79</v>
      </c>
      <c r="B16" s="305" t="s">
        <v>80</v>
      </c>
      <c r="C16" s="297">
        <v>6092200</v>
      </c>
      <c r="D16" s="299">
        <v>2635500</v>
      </c>
      <c r="E16" s="299">
        <v>351400</v>
      </c>
      <c r="F16" s="299">
        <v>575800</v>
      </c>
      <c r="G16" s="299">
        <v>238700</v>
      </c>
      <c r="H16" s="299">
        <v>652100</v>
      </c>
      <c r="I16" s="299">
        <v>100</v>
      </c>
      <c r="J16" s="299">
        <v>486800</v>
      </c>
      <c r="K16" s="299">
        <v>36200</v>
      </c>
      <c r="L16" s="299">
        <v>91100</v>
      </c>
      <c r="M16" s="299">
        <v>34400</v>
      </c>
      <c r="N16" s="299">
        <v>0</v>
      </c>
      <c r="O16" s="299">
        <v>13200</v>
      </c>
      <c r="P16" s="299">
        <v>8300</v>
      </c>
      <c r="Q16" s="299">
        <v>100</v>
      </c>
      <c r="R16" s="299">
        <v>24600</v>
      </c>
      <c r="S16" s="299">
        <v>31300</v>
      </c>
      <c r="T16" s="299">
        <v>36900</v>
      </c>
      <c r="U16" s="299">
        <v>32700</v>
      </c>
      <c r="V16" s="299">
        <v>26000</v>
      </c>
      <c r="W16" s="299">
        <v>300</v>
      </c>
      <c r="X16" s="299">
        <v>100</v>
      </c>
      <c r="Y16" s="299">
        <v>28200</v>
      </c>
      <c r="Z16" s="299">
        <v>0</v>
      </c>
      <c r="AA16" s="299">
        <v>24400</v>
      </c>
      <c r="AB16" s="299">
        <v>30400</v>
      </c>
      <c r="AC16" s="299">
        <v>25600</v>
      </c>
      <c r="AD16" s="299">
        <v>23100</v>
      </c>
      <c r="AE16" s="300">
        <v>684900</v>
      </c>
      <c r="AF16" s="126"/>
    </row>
    <row r="17" spans="1:32" ht="30" customHeight="1">
      <c r="A17" s="116" t="s">
        <v>150</v>
      </c>
      <c r="B17" s="301" t="s">
        <v>81</v>
      </c>
      <c r="C17" s="47">
        <v>3817100</v>
      </c>
      <c r="D17" s="48">
        <v>1941200</v>
      </c>
      <c r="E17" s="48">
        <v>272800</v>
      </c>
      <c r="F17" s="48">
        <v>391100</v>
      </c>
      <c r="G17" s="48">
        <v>158000</v>
      </c>
      <c r="H17" s="48">
        <v>453900</v>
      </c>
      <c r="I17" s="48">
        <v>200</v>
      </c>
      <c r="J17" s="48">
        <v>354900</v>
      </c>
      <c r="K17" s="48">
        <v>29400</v>
      </c>
      <c r="L17" s="48">
        <v>60900</v>
      </c>
      <c r="M17" s="48">
        <v>24500</v>
      </c>
      <c r="N17" s="48">
        <v>0</v>
      </c>
      <c r="O17" s="48">
        <v>1600</v>
      </c>
      <c r="P17" s="48">
        <v>4600</v>
      </c>
      <c r="Q17" s="48">
        <v>0</v>
      </c>
      <c r="R17" s="48">
        <v>12300</v>
      </c>
      <c r="S17" s="48">
        <v>16700</v>
      </c>
      <c r="T17" s="48">
        <v>23000</v>
      </c>
      <c r="U17" s="48">
        <v>11500</v>
      </c>
      <c r="V17" s="48">
        <v>10800</v>
      </c>
      <c r="W17" s="48">
        <v>0</v>
      </c>
      <c r="X17" s="48">
        <v>400</v>
      </c>
      <c r="Y17" s="48">
        <v>10100</v>
      </c>
      <c r="Z17" s="48">
        <v>0</v>
      </c>
      <c r="AA17" s="48">
        <v>13800</v>
      </c>
      <c r="AB17" s="48">
        <v>15600</v>
      </c>
      <c r="AC17" s="48">
        <v>9500</v>
      </c>
      <c r="AD17" s="48">
        <v>200</v>
      </c>
      <c r="AE17" s="51">
        <v>100</v>
      </c>
      <c r="AF17" s="126"/>
    </row>
    <row r="18" spans="1:32" ht="30" customHeight="1">
      <c r="A18" s="290"/>
      <c r="B18" s="302" t="s">
        <v>77</v>
      </c>
      <c r="C18" s="112">
        <v>2275100</v>
      </c>
      <c r="D18" s="113">
        <v>694300</v>
      </c>
      <c r="E18" s="114">
        <v>78600</v>
      </c>
      <c r="F18" s="114">
        <v>184700</v>
      </c>
      <c r="G18" s="114">
        <v>80700</v>
      </c>
      <c r="H18" s="114">
        <v>198200</v>
      </c>
      <c r="I18" s="114">
        <v>-100</v>
      </c>
      <c r="J18" s="114">
        <v>131900</v>
      </c>
      <c r="K18" s="114">
        <v>6800</v>
      </c>
      <c r="L18" s="114">
        <v>30200</v>
      </c>
      <c r="M18" s="114">
        <v>9900</v>
      </c>
      <c r="N18" s="94">
        <v>0</v>
      </c>
      <c r="O18" s="94">
        <v>11600</v>
      </c>
      <c r="P18" s="114">
        <v>3700</v>
      </c>
      <c r="Q18" s="94">
        <v>100</v>
      </c>
      <c r="R18" s="114">
        <v>12300</v>
      </c>
      <c r="S18" s="114">
        <v>14600</v>
      </c>
      <c r="T18" s="114">
        <v>13900</v>
      </c>
      <c r="U18" s="114">
        <v>21200</v>
      </c>
      <c r="V18" s="114">
        <v>15200</v>
      </c>
      <c r="W18" s="94">
        <v>300</v>
      </c>
      <c r="X18" s="114">
        <v>-300</v>
      </c>
      <c r="Y18" s="114">
        <v>18100</v>
      </c>
      <c r="Z18" s="94">
        <v>0</v>
      </c>
      <c r="AA18" s="114">
        <v>10600</v>
      </c>
      <c r="AB18" s="114">
        <v>14800</v>
      </c>
      <c r="AC18" s="114">
        <v>16100</v>
      </c>
      <c r="AD18" s="94">
        <v>22900</v>
      </c>
      <c r="AE18" s="115">
        <v>684800</v>
      </c>
    </row>
    <row r="19" spans="1:32" ht="30" customHeight="1">
      <c r="A19" s="290"/>
      <c r="B19" s="303" t="s">
        <v>82</v>
      </c>
      <c r="C19" s="38">
        <v>1.5960283985224386</v>
      </c>
      <c r="D19" s="39">
        <v>1.3576653616319803</v>
      </c>
      <c r="E19" s="40">
        <v>1.2881231671554252</v>
      </c>
      <c r="F19" s="40">
        <v>1.4722577345947327</v>
      </c>
      <c r="G19" s="40">
        <v>1.5107594936708861</v>
      </c>
      <c r="H19" s="40">
        <v>1.4366600572813395</v>
      </c>
      <c r="I19" s="40">
        <v>0.5</v>
      </c>
      <c r="J19" s="40">
        <v>1.3716539870386024</v>
      </c>
      <c r="K19" s="40">
        <v>1.2312925170068028</v>
      </c>
      <c r="L19" s="40">
        <v>1.4958949096880132</v>
      </c>
      <c r="M19" s="40">
        <v>1.4040816326530612</v>
      </c>
      <c r="N19" s="40" t="s">
        <v>195</v>
      </c>
      <c r="O19" s="40">
        <v>8.25</v>
      </c>
      <c r="P19" s="40">
        <v>1.8043478260869565</v>
      </c>
      <c r="Q19" s="40" t="s">
        <v>202</v>
      </c>
      <c r="R19" s="40">
        <v>2</v>
      </c>
      <c r="S19" s="40">
        <v>1.874251497005988</v>
      </c>
      <c r="T19" s="40">
        <v>1.6043478260869566</v>
      </c>
      <c r="U19" s="40">
        <v>2.8434782608695652</v>
      </c>
      <c r="V19" s="40">
        <v>2.4074074074074074</v>
      </c>
      <c r="W19" s="40" t="s">
        <v>202</v>
      </c>
      <c r="X19" s="40">
        <v>0.25</v>
      </c>
      <c r="Y19" s="40">
        <v>2.7920792079207919</v>
      </c>
      <c r="Z19" s="40" t="s">
        <v>195</v>
      </c>
      <c r="AA19" s="40">
        <v>1.7681159420289856</v>
      </c>
      <c r="AB19" s="40">
        <v>1.9487179487179487</v>
      </c>
      <c r="AC19" s="40">
        <v>2.6947368421052631</v>
      </c>
      <c r="AD19" s="40">
        <v>115.5</v>
      </c>
      <c r="AE19" s="41">
        <v>6849</v>
      </c>
    </row>
    <row r="20" spans="1:32" ht="30" customHeight="1" thickBot="1">
      <c r="A20" s="290"/>
      <c r="B20" s="304" t="s">
        <v>114</v>
      </c>
      <c r="C20" s="50">
        <v>1</v>
      </c>
      <c r="D20" s="45">
        <v>0.43260234398082792</v>
      </c>
      <c r="E20" s="44">
        <v>5.7680312530777059E-2</v>
      </c>
      <c r="F20" s="45">
        <v>9.4514296969895939E-2</v>
      </c>
      <c r="G20" s="45">
        <v>3.9181248153376445E-2</v>
      </c>
      <c r="H20" s="45">
        <v>0.10703850825645908</v>
      </c>
      <c r="I20" s="45">
        <v>1.6414431568234792E-5</v>
      </c>
      <c r="J20" s="45">
        <v>7.9905452874166963E-2</v>
      </c>
      <c r="K20" s="45">
        <v>5.942024227700995E-3</v>
      </c>
      <c r="L20" s="45">
        <v>1.4953547158661895E-2</v>
      </c>
      <c r="M20" s="45">
        <v>5.6465644594727686E-3</v>
      </c>
      <c r="N20" s="45">
        <v>0</v>
      </c>
      <c r="O20" s="45">
        <v>2.1667049670069925E-3</v>
      </c>
      <c r="P20" s="45">
        <v>1.3623978201634877E-3</v>
      </c>
      <c r="Q20" s="45">
        <v>1.6414431568234792E-5</v>
      </c>
      <c r="R20" s="45">
        <v>4.0379501657857586E-3</v>
      </c>
      <c r="S20" s="45">
        <v>5.13771708085749E-3</v>
      </c>
      <c r="T20" s="45">
        <v>6.0569252486786379E-3</v>
      </c>
      <c r="U20" s="45">
        <v>5.3675191228127767E-3</v>
      </c>
      <c r="V20" s="45">
        <v>4.2677522077410462E-3</v>
      </c>
      <c r="W20" s="45">
        <v>4.9243294704704375E-5</v>
      </c>
      <c r="X20" s="45">
        <v>1.6414431568234792E-5</v>
      </c>
      <c r="Y20" s="45">
        <v>4.6288697022422113E-3</v>
      </c>
      <c r="Z20" s="45">
        <v>0</v>
      </c>
      <c r="AA20" s="45">
        <v>4.0051213026492897E-3</v>
      </c>
      <c r="AB20" s="45">
        <v>4.9899871967433763E-3</v>
      </c>
      <c r="AC20" s="45">
        <v>4.2020944814681067E-3</v>
      </c>
      <c r="AD20" s="45">
        <v>3.7917336922622369E-3</v>
      </c>
      <c r="AE20" s="46">
        <v>0.11242244181084009</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216</v>
      </c>
      <c r="E27" s="310">
        <v>263100</v>
      </c>
      <c r="F27" s="311">
        <v>42400</v>
      </c>
      <c r="G27" s="57"/>
      <c r="H27" s="56" t="s">
        <v>216</v>
      </c>
      <c r="I27" s="310">
        <v>477400</v>
      </c>
      <c r="J27" s="312">
        <v>122300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189</v>
      </c>
      <c r="E28" s="314">
        <v>226200</v>
      </c>
      <c r="F28" s="315">
        <v>35900</v>
      </c>
      <c r="G28" s="316"/>
      <c r="H28" s="58" t="s">
        <v>189</v>
      </c>
      <c r="I28" s="317">
        <v>392000</v>
      </c>
      <c r="J28" s="318">
        <v>101700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36900</v>
      </c>
      <c r="F29" s="320">
        <v>6500</v>
      </c>
      <c r="G29" s="262"/>
      <c r="H29" s="60" t="s">
        <v>77</v>
      </c>
      <c r="I29" s="319">
        <v>85400</v>
      </c>
      <c r="J29" s="320">
        <v>20600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1.1631299734748011</v>
      </c>
      <c r="F30" s="322">
        <v>1.181058495821727</v>
      </c>
      <c r="G30" s="262"/>
      <c r="H30" s="61" t="s">
        <v>124</v>
      </c>
      <c r="I30" s="321">
        <v>1.2178571428571427</v>
      </c>
      <c r="J30" s="323">
        <v>1.2025565388397246</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0.38731046665685265</v>
      </c>
      <c r="F31" s="326">
        <v>6.2417194170469599E-2</v>
      </c>
      <c r="G31" s="262"/>
      <c r="H31" s="63" t="s">
        <v>126</v>
      </c>
      <c r="I31" s="327">
        <v>0.79606469901617471</v>
      </c>
      <c r="J31" s="328">
        <v>0.20393530098382526</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72" priority="3" operator="equal">
      <formula>"△100%"</formula>
    </cfRule>
  </conditionalFormatting>
  <conditionalFormatting sqref="C19:AE19">
    <cfRule type="cellIs" dxfId="71" priority="2" operator="equal">
      <formula>"△100%"</formula>
    </cfRule>
  </conditionalFormatting>
  <conditionalFormatting sqref="I28:J28">
    <cfRule type="containsBlanks" dxfId="70" priority="4">
      <formula>LEN(TRIM(I28))=0</formula>
    </cfRule>
  </conditionalFormatting>
  <conditionalFormatting sqref="AE14">
    <cfRule type="cellIs" dxfId="69" priority="1" operator="equal">
      <formula>"△100%"</formula>
    </cfRule>
  </conditionalFormatting>
  <hyperlinks>
    <hyperlink ref="A1:B1" location="令和５年度!A1" display="令和５年度!A1" xr:uid="{7256FEDF-90A3-4B33-9050-5747A1539E81}"/>
  </hyperlink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workbookViewId="0"/>
  </sheetViews>
  <sheetFormatPr defaultColWidth="9" defaultRowHeight="12"/>
  <cols>
    <col min="1" max="2" width="10.25" style="3" bestFit="1" customWidth="1"/>
    <col min="3" max="3" width="10.33203125" style="3" bestFit="1" customWidth="1"/>
    <col min="4" max="4" width="11.25" style="3" bestFit="1" customWidth="1"/>
    <col min="5" max="5" width="21.75" style="4" customWidth="1"/>
    <col min="6" max="6" width="22.25" style="3" customWidth="1"/>
    <col min="7" max="7" width="21" style="3" customWidth="1"/>
    <col min="8" max="16384" width="9" style="3"/>
  </cols>
  <sheetData>
    <row r="1" spans="1:7" ht="21" customHeight="1">
      <c r="A1" s="1" t="s">
        <v>200</v>
      </c>
      <c r="B1" s="2" t="s">
        <v>10</v>
      </c>
      <c r="C1" s="1"/>
      <c r="D1" s="1"/>
      <c r="E1" s="1"/>
      <c r="F1" s="1"/>
      <c r="G1" s="1"/>
    </row>
    <row r="2" spans="1:7" ht="21" customHeight="1">
      <c r="A2" s="371" t="s">
        <v>0</v>
      </c>
      <c r="B2" s="370" t="s">
        <v>1</v>
      </c>
      <c r="C2" s="370"/>
      <c r="D2" s="370"/>
      <c r="E2" s="370" t="s">
        <v>17</v>
      </c>
      <c r="F2" s="370"/>
      <c r="G2" s="370"/>
    </row>
    <row r="3" spans="1:7" ht="21" customHeight="1">
      <c r="A3" s="372"/>
      <c r="B3" s="221" t="s">
        <v>11</v>
      </c>
      <c r="C3" s="129" t="s">
        <v>12</v>
      </c>
      <c r="D3" s="222" t="s">
        <v>13</v>
      </c>
      <c r="E3" s="373" t="s">
        <v>18</v>
      </c>
      <c r="F3" s="374"/>
      <c r="G3" s="375"/>
    </row>
    <row r="4" spans="1:7" ht="21" customHeight="1">
      <c r="A4" s="8" t="s">
        <v>21</v>
      </c>
      <c r="B4" s="9">
        <f>C4+D4</f>
        <v>669800</v>
      </c>
      <c r="C4" s="224">
        <f>'４月（１表）'!$D$8</f>
        <v>603100</v>
      </c>
      <c r="D4" s="224">
        <f>'４月（１表）'!$E$8</f>
        <v>66700</v>
      </c>
      <c r="E4" s="367" t="s">
        <v>43</v>
      </c>
      <c r="F4" s="367" t="s">
        <v>44</v>
      </c>
      <c r="G4" s="367" t="s">
        <v>54</v>
      </c>
    </row>
    <row r="5" spans="1:7" ht="21" customHeight="1">
      <c r="A5" s="8" t="s">
        <v>22</v>
      </c>
      <c r="B5" s="9">
        <f t="shared" ref="B5:B15" si="0">C5+D5</f>
        <v>645200</v>
      </c>
      <c r="C5" s="224">
        <f>'５月（１表）'!$D$8</f>
        <v>575300</v>
      </c>
      <c r="D5" s="224">
        <f>'５月（１表）'!$E$8</f>
        <v>69900</v>
      </c>
      <c r="E5" s="367" t="s">
        <v>45</v>
      </c>
      <c r="F5" s="367" t="s">
        <v>46</v>
      </c>
      <c r="G5" s="367" t="s">
        <v>55</v>
      </c>
    </row>
    <row r="6" spans="1:7" ht="21" customHeight="1">
      <c r="A6" s="8" t="s">
        <v>2</v>
      </c>
      <c r="B6" s="9">
        <f t="shared" si="0"/>
        <v>663400</v>
      </c>
      <c r="C6" s="224">
        <f>'６月（１表）'!$D$8</f>
        <v>585700</v>
      </c>
      <c r="D6" s="224">
        <f>'６月（１表）'!$E$8</f>
        <v>77700</v>
      </c>
      <c r="E6" s="367" t="s">
        <v>23</v>
      </c>
      <c r="F6" s="368" t="s">
        <v>33</v>
      </c>
      <c r="G6" s="368" t="s">
        <v>56</v>
      </c>
    </row>
    <row r="7" spans="1:7" ht="21" customHeight="1">
      <c r="A7" s="8" t="s">
        <v>3</v>
      </c>
      <c r="B7" s="9">
        <f t="shared" si="0"/>
        <v>778800</v>
      </c>
      <c r="C7" s="224">
        <f>'７月（１表）'!$D$8</f>
        <v>663600</v>
      </c>
      <c r="D7" s="224">
        <f>'７月（１表）'!$E$8</f>
        <v>115200</v>
      </c>
      <c r="E7" s="367" t="s">
        <v>24</v>
      </c>
      <c r="F7" s="368" t="s">
        <v>34</v>
      </c>
      <c r="G7" s="368" t="s">
        <v>57</v>
      </c>
    </row>
    <row r="8" spans="1:7" ht="21" customHeight="1">
      <c r="A8" s="8" t="s">
        <v>4</v>
      </c>
      <c r="B8" s="9">
        <f t="shared" si="0"/>
        <v>728600</v>
      </c>
      <c r="C8" s="224">
        <f>'８月（１表）'!$D$8</f>
        <v>632200</v>
      </c>
      <c r="D8" s="224">
        <f>'８月（１表）'!$E$8</f>
        <v>96400</v>
      </c>
      <c r="E8" s="367" t="s">
        <v>25</v>
      </c>
      <c r="F8" s="368" t="s">
        <v>35</v>
      </c>
      <c r="G8" s="368" t="s">
        <v>58</v>
      </c>
    </row>
    <row r="9" spans="1:7" ht="21" customHeight="1">
      <c r="A9" s="8" t="s">
        <v>5</v>
      </c>
      <c r="B9" s="9">
        <f t="shared" si="0"/>
        <v>710100</v>
      </c>
      <c r="C9" s="224">
        <f>'９月（１表）'!$D$8</f>
        <v>603500</v>
      </c>
      <c r="D9" s="224">
        <f>'９月（１表）'!$E$8</f>
        <v>106600</v>
      </c>
      <c r="E9" s="367" t="s">
        <v>26</v>
      </c>
      <c r="F9" s="368" t="s">
        <v>36</v>
      </c>
      <c r="G9" s="368" t="s">
        <v>47</v>
      </c>
    </row>
    <row r="10" spans="1:7" ht="21" customHeight="1">
      <c r="A10" s="8" t="s">
        <v>14</v>
      </c>
      <c r="B10" s="9">
        <f t="shared" si="0"/>
        <v>788300</v>
      </c>
      <c r="C10" s="224">
        <f>'10月（１表）'!$D$8</f>
        <v>672900</v>
      </c>
      <c r="D10" s="224">
        <f>'10月（１表）'!$E$8</f>
        <v>115400</v>
      </c>
      <c r="E10" s="367" t="s">
        <v>27</v>
      </c>
      <c r="F10" s="368" t="s">
        <v>37</v>
      </c>
      <c r="G10" s="368" t="s">
        <v>48</v>
      </c>
    </row>
    <row r="11" spans="1:7" ht="21" customHeight="1">
      <c r="A11" s="8" t="s">
        <v>15</v>
      </c>
      <c r="B11" s="9">
        <f t="shared" si="0"/>
        <v>688200</v>
      </c>
      <c r="C11" s="224">
        <f>'11月（１表）'!$D$8</f>
        <v>597100</v>
      </c>
      <c r="D11" s="224">
        <f>'11月（１表）'!$E$8</f>
        <v>91100</v>
      </c>
      <c r="E11" s="367" t="s">
        <v>28</v>
      </c>
      <c r="F11" s="368" t="s">
        <v>38</v>
      </c>
      <c r="G11" s="368" t="s">
        <v>49</v>
      </c>
    </row>
    <row r="12" spans="1:7" ht="21" customHeight="1">
      <c r="A12" s="8" t="s">
        <v>16</v>
      </c>
      <c r="B12" s="9">
        <f t="shared" si="0"/>
        <v>666700</v>
      </c>
      <c r="C12" s="224">
        <f>'12月（１表）'!$D$8</f>
        <v>571500</v>
      </c>
      <c r="D12" s="224">
        <f>'12月（１表）'!$E$8</f>
        <v>95200</v>
      </c>
      <c r="E12" s="367" t="s">
        <v>29</v>
      </c>
      <c r="F12" s="368" t="s">
        <v>39</v>
      </c>
      <c r="G12" s="368" t="s">
        <v>50</v>
      </c>
    </row>
    <row r="13" spans="1:7" ht="21" customHeight="1">
      <c r="A13" s="8" t="s">
        <v>19</v>
      </c>
      <c r="B13" s="9">
        <f t="shared" si="0"/>
        <v>629200</v>
      </c>
      <c r="C13" s="224">
        <f>'１月（１表）'!$D$8</f>
        <v>508800</v>
      </c>
      <c r="D13" s="224">
        <f>'１月（１表）'!$E$8</f>
        <v>120400</v>
      </c>
      <c r="E13" s="367" t="s">
        <v>30</v>
      </c>
      <c r="F13" s="368" t="s">
        <v>40</v>
      </c>
      <c r="G13" s="368" t="s">
        <v>51</v>
      </c>
    </row>
    <row r="14" spans="1:7" ht="21" customHeight="1">
      <c r="A14" s="8" t="s">
        <v>6</v>
      </c>
      <c r="B14" s="9">
        <f t="shared" si="0"/>
        <v>719200</v>
      </c>
      <c r="C14" s="224">
        <f>'２月（１表）'!$D$8</f>
        <v>574400</v>
      </c>
      <c r="D14" s="224">
        <f>'２月（１表）'!$E$8</f>
        <v>144800</v>
      </c>
      <c r="E14" s="367" t="s">
        <v>31</v>
      </c>
      <c r="F14" s="368" t="s">
        <v>41</v>
      </c>
      <c r="G14" s="368" t="s">
        <v>52</v>
      </c>
    </row>
    <row r="15" spans="1:7" ht="21" customHeight="1">
      <c r="A15" s="8" t="s">
        <v>7</v>
      </c>
      <c r="B15" s="9">
        <f t="shared" si="0"/>
        <v>845100</v>
      </c>
      <c r="C15" s="224">
        <f>'３月（１表）'!$D$8</f>
        <v>681000</v>
      </c>
      <c r="D15" s="224">
        <f>'３月（１表）'!$E$8</f>
        <v>164100</v>
      </c>
      <c r="E15" s="367" t="s">
        <v>32</v>
      </c>
      <c r="F15" s="368" t="s">
        <v>42</v>
      </c>
      <c r="G15" s="368" t="s">
        <v>53</v>
      </c>
    </row>
    <row r="16" spans="1:7" ht="23.25" customHeight="1">
      <c r="A16" s="6" t="s">
        <v>8</v>
      </c>
      <c r="B16" s="128">
        <f>SUM(B4:B15)</f>
        <v>8532600</v>
      </c>
      <c r="C16" s="128">
        <f>SUM(C4:C15)</f>
        <v>7269100</v>
      </c>
      <c r="D16" s="128">
        <f>SUM(D4:D15)</f>
        <v>1263500</v>
      </c>
      <c r="E16" s="369" t="s">
        <v>20</v>
      </c>
      <c r="F16" s="368" t="s">
        <v>198</v>
      </c>
      <c r="G16" s="368" t="s">
        <v>59</v>
      </c>
    </row>
    <row r="17" spans="4:5" ht="17.25" customHeight="1">
      <c r="D17" s="7"/>
      <c r="E17" s="223" t="s">
        <v>199</v>
      </c>
    </row>
    <row r="18" spans="4:5">
      <c r="E18" s="5" t="s">
        <v>9</v>
      </c>
    </row>
  </sheetData>
  <mergeCells count="4">
    <mergeCell ref="E2:G2"/>
    <mergeCell ref="B2:D2"/>
    <mergeCell ref="A2:A3"/>
    <mergeCell ref="E3:G3"/>
  </mergeCells>
  <phoneticPr fontId="2"/>
  <hyperlinks>
    <hyperlink ref="E4" location="'４月（１表）'!A1" display="４月（１表）" xr:uid="{1268E428-5102-48B6-A9FD-E6E7C5D7529F}"/>
    <hyperlink ref="F4" location="'４月（２表）'!A1" display="４月（２表）" xr:uid="{3361D6E2-47E9-435F-898B-621095BB6D8B}"/>
    <hyperlink ref="G4" location="'４月（３表）'!A1" display="４月（３表）" xr:uid="{C6F8011B-D699-448B-A180-B2456E0CE421}"/>
    <hyperlink ref="E5" location="'５月（１表）'!A1" display="５月（１表）" xr:uid="{D0DBD42B-F6C6-436B-A2F9-2D61F8950807}"/>
    <hyperlink ref="F5" location="'５月（２表）'!A1" display="５月（２表）" xr:uid="{6F53F183-7F1B-4DAD-98F5-B615E03EE462}"/>
    <hyperlink ref="G5" location="'５月（３表）'!A1" display="５月（３表）" xr:uid="{7ADEE397-2570-4E64-9130-78F3EFD24F32}"/>
    <hyperlink ref="E6" location="'６月（１表）'!A1" display="６月（１表）" xr:uid="{56CD3F60-4998-4310-981F-3F392F41BDF2}"/>
    <hyperlink ref="F6" location="'６月（２表）'!A1" display="６月（２表）" xr:uid="{6FDC27EE-1D39-4C2C-A647-6CE14C6CBAB3}"/>
    <hyperlink ref="G6" location="'６月（３表）'!A1" display="６月（３表）" xr:uid="{B2C03585-1D12-4187-9BFE-E8B0121CA9CF}"/>
    <hyperlink ref="E7" location="'７月（１表）'!A1" display="７月（１表）" xr:uid="{0E5985E6-7FE9-42B1-9A56-6D37B5AE44AC}"/>
    <hyperlink ref="F7" location="'７月（２表）'!A1" display="７月（２表）" xr:uid="{3DC9E31C-CBAA-4A01-BD8A-1BDCBDAEC0A0}"/>
    <hyperlink ref="G7" location="'７月（３表）'!A1" display="７月（３表）" xr:uid="{FEBC0AF9-59B4-4142-B3A5-2A0013C4625D}"/>
    <hyperlink ref="E8" location="'８月（１表）'!A1" display="８月（１表）" xr:uid="{F4AD0072-E8B1-4C5F-86E3-E7952AD7AAF4}"/>
    <hyperlink ref="F8" location="'８月（２表）'!A1" display="８月（２表）" xr:uid="{56B3F2D2-88DB-46A3-85AA-ADE006E4247C}"/>
    <hyperlink ref="G8" location="'８月（３表）'!A1" display="８月（３表）" xr:uid="{9E2EB69E-2C9D-43E7-9B0A-FEEE325825F2}"/>
    <hyperlink ref="E9" location="'９月（１表）'!A1" display="９月（１表）" xr:uid="{A1C8ADB9-8B3E-49FB-AF70-7FBB975555DB}"/>
    <hyperlink ref="F9" location="'９月（２表）'!A1" display="９月（２表）" xr:uid="{02795ECF-1A59-48D2-B6E0-7966299C959D}"/>
    <hyperlink ref="G9" location="'９月（３表）'!A1" display="９月（３表）" xr:uid="{CDB4763E-C74E-4FB5-9625-BBD1D325763F}"/>
    <hyperlink ref="E10" location="'10月（１表）'!A1" display="10月（１表）" xr:uid="{8CB176FD-B304-46D2-B93E-E0A9074F893D}"/>
    <hyperlink ref="F10" location="'10月（２表）'!A1" display="10月（２表）" xr:uid="{CCD40B55-E812-4A48-8C83-2D582A790EE3}"/>
    <hyperlink ref="G10" location="'10月（３表）'!A1" display="10月（３表）" xr:uid="{84D9D5C7-E29A-4579-A70D-C0DC211866E2}"/>
    <hyperlink ref="E11" location="'11月（１表）'!A1" display="11月（１表）" xr:uid="{4B8B6F4E-88D5-4C70-A558-75F94FC6AC73}"/>
    <hyperlink ref="F11" location="'11月（２表）'!A1" display="11月（２表）" xr:uid="{F13DB65D-891B-4131-A1D2-954D9B471917}"/>
    <hyperlink ref="G11" location="'11月（３表）'!A1" display="11月（３表）" xr:uid="{116774D2-56AD-4303-8EF0-949864DC64BE}"/>
    <hyperlink ref="E12" location="'12月（１表）'!A1" display="12月（１表）" xr:uid="{F0C1DF94-5E6C-4FC5-BE46-027B03430C1E}"/>
    <hyperlink ref="F12" location="'12月（２表）'!A1" display="12月（２表）" xr:uid="{E1B70906-DA2F-4CEE-9070-016D35765CB3}"/>
    <hyperlink ref="G12" location="'12月（３表）'!A1" display="12月（３表）" xr:uid="{2F843D33-1ED5-4E47-BF19-73C506AB4E5C}"/>
    <hyperlink ref="E13" location="'１月（１表）'!A1" display="１月（１表）" xr:uid="{E162E1DE-A42D-4ECD-9633-0BA21DA18CE8}"/>
    <hyperlink ref="F13" location="'１月（２表）'!A1" display="１月（２表）" xr:uid="{21213871-FE70-465E-B47B-09BC7EDF861C}"/>
    <hyperlink ref="G13" location="'１月（３表）'!A1" display="１月（３表）" xr:uid="{27472D11-20A6-4F42-92E4-860D8570C87B}"/>
    <hyperlink ref="E14" location="'２月（１表）'!A1" display="２月（１表）" xr:uid="{9757E2DF-C6C6-409D-89DF-4181ACD7B63C}"/>
    <hyperlink ref="F14" location="'２月（２表）'!A1" display="２月（２表）" xr:uid="{2197B9B7-95FB-489C-986A-D0ED3F73F1D3}"/>
    <hyperlink ref="G14" location="'２月（３表）'!A1" display="２月（３表）" xr:uid="{35273A84-4A2D-40FA-BC51-CE21EB34B76D}"/>
    <hyperlink ref="E15" location="'３月（１表）'!A1" display="３月（１表）" xr:uid="{48769BC5-F4D6-4A3B-9297-E66990CBA792}"/>
    <hyperlink ref="F15" location="'３月（２表）'!A1" display="３月（２表）" xr:uid="{667EBA35-2E9D-4030-8729-CD48B9EB76E4}"/>
    <hyperlink ref="G15" location="'３月（３表）'!A1" display="３月（３表）" xr:uid="{FB3C6DBA-25DB-4B85-BB68-E9320567358A}"/>
    <hyperlink ref="E16" location="月別入域観光客数の推移!A1" display="月別入域観光客数の推移" xr:uid="{294EB902-BA98-43B9-8D35-9328F5876FFD}"/>
    <hyperlink ref="F16" location="グラフ!A1" display="（グラフ）" xr:uid="{DE962857-1361-4901-BD1B-0FA8CC452796}"/>
    <hyperlink ref="G16" location="'グラフ（外国客）'!A1" display="（外国客グラフ）" xr:uid="{B124952A-E187-4A97-9030-1D7ACEC1CE11}"/>
  </hyperlinks>
  <pageMargins left="0.70866141732283472" right="0.70866141732283472" top="0.74803149606299213" bottom="0.74803149606299213" header="0.31496062992125984" footer="0.3149606299212598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９月（３表）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216</v>
      </c>
      <c r="C6" s="341">
        <v>106600</v>
      </c>
      <c r="D6" s="342">
        <v>56600</v>
      </c>
      <c r="E6" s="342">
        <v>21500</v>
      </c>
      <c r="F6" s="342">
        <v>6300</v>
      </c>
      <c r="G6" s="342">
        <v>10000</v>
      </c>
      <c r="H6" s="342">
        <v>1500</v>
      </c>
      <c r="I6" s="342">
        <v>300</v>
      </c>
      <c r="J6" s="342">
        <v>300</v>
      </c>
      <c r="K6" s="342">
        <v>200</v>
      </c>
      <c r="L6" s="342">
        <v>100</v>
      </c>
      <c r="M6" s="342">
        <v>200</v>
      </c>
      <c r="N6" s="342">
        <v>200</v>
      </c>
      <c r="O6" s="342">
        <v>100</v>
      </c>
      <c r="P6" s="342">
        <v>400</v>
      </c>
      <c r="Q6" s="343">
        <v>8900</v>
      </c>
      <c r="R6" s="121"/>
    </row>
    <row r="7" spans="1:18" ht="30" customHeight="1">
      <c r="A7" s="67"/>
      <c r="B7" s="344" t="s">
        <v>189</v>
      </c>
      <c r="C7" s="68">
        <v>0</v>
      </c>
      <c r="D7" s="69">
        <v>0</v>
      </c>
      <c r="E7" s="70">
        <v>0</v>
      </c>
      <c r="F7" s="70">
        <v>0</v>
      </c>
      <c r="G7" s="70">
        <v>0</v>
      </c>
      <c r="H7" s="70">
        <v>0</v>
      </c>
      <c r="I7" s="70">
        <v>0</v>
      </c>
      <c r="J7" s="70">
        <v>0</v>
      </c>
      <c r="K7" s="70">
        <v>0</v>
      </c>
      <c r="L7" s="70">
        <v>0</v>
      </c>
      <c r="M7" s="70">
        <v>0</v>
      </c>
      <c r="N7" s="70">
        <v>0</v>
      </c>
      <c r="O7" s="71">
        <v>0</v>
      </c>
      <c r="P7" s="70">
        <v>0</v>
      </c>
      <c r="Q7" s="72">
        <v>0</v>
      </c>
      <c r="R7" s="121"/>
    </row>
    <row r="8" spans="1:18" ht="30" customHeight="1">
      <c r="A8" s="67"/>
      <c r="B8" s="73" t="s">
        <v>77</v>
      </c>
      <c r="C8" s="107">
        <v>106600</v>
      </c>
      <c r="D8" s="108">
        <v>56600</v>
      </c>
      <c r="E8" s="109">
        <v>21500</v>
      </c>
      <c r="F8" s="108">
        <v>6300</v>
      </c>
      <c r="G8" s="108">
        <v>10000</v>
      </c>
      <c r="H8" s="108">
        <v>1500</v>
      </c>
      <c r="I8" s="108">
        <v>300</v>
      </c>
      <c r="J8" s="108">
        <v>300</v>
      </c>
      <c r="K8" s="108">
        <v>200</v>
      </c>
      <c r="L8" s="108">
        <v>100</v>
      </c>
      <c r="M8" s="108">
        <v>200</v>
      </c>
      <c r="N8" s="108">
        <v>200</v>
      </c>
      <c r="O8" s="108">
        <v>100</v>
      </c>
      <c r="P8" s="108">
        <v>400</v>
      </c>
      <c r="Q8" s="110">
        <v>8900</v>
      </c>
    </row>
    <row r="9" spans="1:18" ht="30" customHeight="1">
      <c r="A9" s="67"/>
      <c r="B9" s="74" t="s">
        <v>73</v>
      </c>
      <c r="C9" s="75" t="s">
        <v>202</v>
      </c>
      <c r="D9" s="76" t="s">
        <v>202</v>
      </c>
      <c r="E9" s="77" t="s">
        <v>202</v>
      </c>
      <c r="F9" s="76" t="s">
        <v>202</v>
      </c>
      <c r="G9" s="76" t="s">
        <v>202</v>
      </c>
      <c r="H9" s="76" t="s">
        <v>202</v>
      </c>
      <c r="I9" s="76" t="s">
        <v>202</v>
      </c>
      <c r="J9" s="76" t="s">
        <v>202</v>
      </c>
      <c r="K9" s="76" t="s">
        <v>202</v>
      </c>
      <c r="L9" s="76" t="s">
        <v>202</v>
      </c>
      <c r="M9" s="76" t="s">
        <v>202</v>
      </c>
      <c r="N9" s="76" t="s">
        <v>202</v>
      </c>
      <c r="O9" s="76" t="s">
        <v>202</v>
      </c>
      <c r="P9" s="76" t="s">
        <v>202</v>
      </c>
      <c r="Q9" s="78" t="s">
        <v>202</v>
      </c>
    </row>
    <row r="10" spans="1:18" ht="30" customHeight="1" thickBot="1">
      <c r="A10" s="111"/>
      <c r="B10" s="79" t="s">
        <v>113</v>
      </c>
      <c r="C10" s="80">
        <v>1</v>
      </c>
      <c r="D10" s="81">
        <v>0.53095684803001875</v>
      </c>
      <c r="E10" s="82">
        <v>0.20168855534709193</v>
      </c>
      <c r="F10" s="83">
        <v>5.9099437148217637E-2</v>
      </c>
      <c r="G10" s="83">
        <v>9.3808630393996242E-2</v>
      </c>
      <c r="H10" s="83">
        <v>1.4071294559099437E-2</v>
      </c>
      <c r="I10" s="83">
        <v>2.8142589118198874E-3</v>
      </c>
      <c r="J10" s="83">
        <v>2.8142589118198874E-3</v>
      </c>
      <c r="K10" s="83">
        <v>1.876172607879925E-3</v>
      </c>
      <c r="L10" s="83">
        <v>9.3808630393996248E-4</v>
      </c>
      <c r="M10" s="83">
        <v>1.876172607879925E-3</v>
      </c>
      <c r="N10" s="83">
        <v>1.876172607879925E-3</v>
      </c>
      <c r="O10" s="83">
        <v>9.3808630393996248E-4</v>
      </c>
      <c r="P10" s="83">
        <v>3.7523452157598499E-3</v>
      </c>
      <c r="Q10" s="84">
        <v>8.3489681050656656E-2</v>
      </c>
    </row>
    <row r="11" spans="1:18" ht="30" customHeight="1" thickBot="1">
      <c r="A11" s="345" t="s">
        <v>74</v>
      </c>
      <c r="B11" s="346" t="s">
        <v>75</v>
      </c>
      <c r="C11" s="347">
        <v>532500</v>
      </c>
      <c r="D11" s="348">
        <v>245400</v>
      </c>
      <c r="E11" s="348">
        <v>128600</v>
      </c>
      <c r="F11" s="348">
        <v>19100</v>
      </c>
      <c r="G11" s="348">
        <v>68400</v>
      </c>
      <c r="H11" s="348">
        <v>10600</v>
      </c>
      <c r="I11" s="348">
        <v>2400</v>
      </c>
      <c r="J11" s="348">
        <v>3000</v>
      </c>
      <c r="K11" s="348">
        <v>800</v>
      </c>
      <c r="L11" s="348">
        <v>3900</v>
      </c>
      <c r="M11" s="348">
        <v>1300</v>
      </c>
      <c r="N11" s="348">
        <v>1300</v>
      </c>
      <c r="O11" s="348">
        <v>600</v>
      </c>
      <c r="P11" s="348">
        <v>2000</v>
      </c>
      <c r="Q11" s="349">
        <v>45100</v>
      </c>
      <c r="R11" s="121"/>
    </row>
    <row r="12" spans="1:18" ht="30" customHeight="1">
      <c r="A12" s="350" t="s">
        <v>149</v>
      </c>
      <c r="B12" s="85" t="s">
        <v>76</v>
      </c>
      <c r="C12" s="86">
        <v>100</v>
      </c>
      <c r="D12" s="87">
        <v>0</v>
      </c>
      <c r="E12" s="87">
        <v>100</v>
      </c>
      <c r="F12" s="87">
        <v>0</v>
      </c>
      <c r="G12" s="87">
        <v>0</v>
      </c>
      <c r="H12" s="87">
        <v>0</v>
      </c>
      <c r="I12" s="87">
        <v>0</v>
      </c>
      <c r="J12" s="87">
        <v>0</v>
      </c>
      <c r="K12" s="87">
        <v>0</v>
      </c>
      <c r="L12" s="87">
        <v>0</v>
      </c>
      <c r="M12" s="87">
        <v>0</v>
      </c>
      <c r="N12" s="87">
        <v>0</v>
      </c>
      <c r="O12" s="87">
        <v>0</v>
      </c>
      <c r="P12" s="87">
        <v>0</v>
      </c>
      <c r="Q12" s="88">
        <v>0</v>
      </c>
      <c r="R12" s="121"/>
    </row>
    <row r="13" spans="1:18" ht="30" customHeight="1">
      <c r="A13" s="67"/>
      <c r="B13" s="89" t="s">
        <v>77</v>
      </c>
      <c r="C13" s="107">
        <v>532400</v>
      </c>
      <c r="D13" s="108">
        <v>245400</v>
      </c>
      <c r="E13" s="109">
        <v>128500</v>
      </c>
      <c r="F13" s="108">
        <v>19100</v>
      </c>
      <c r="G13" s="108">
        <v>68400</v>
      </c>
      <c r="H13" s="108">
        <v>10600</v>
      </c>
      <c r="I13" s="108">
        <v>2400</v>
      </c>
      <c r="J13" s="108">
        <v>3000</v>
      </c>
      <c r="K13" s="108">
        <v>800</v>
      </c>
      <c r="L13" s="108">
        <v>3900</v>
      </c>
      <c r="M13" s="108">
        <v>1300</v>
      </c>
      <c r="N13" s="108">
        <v>1300</v>
      </c>
      <c r="O13" s="108">
        <v>600</v>
      </c>
      <c r="P13" s="108">
        <v>2000</v>
      </c>
      <c r="Q13" s="110">
        <v>45100</v>
      </c>
    </row>
    <row r="14" spans="1:18" ht="30" customHeight="1">
      <c r="A14" s="67"/>
      <c r="B14" s="90" t="s">
        <v>78</v>
      </c>
      <c r="C14" s="75">
        <v>5325</v>
      </c>
      <c r="D14" s="76" t="s">
        <v>202</v>
      </c>
      <c r="E14" s="77">
        <v>1286</v>
      </c>
      <c r="F14" s="76" t="s">
        <v>202</v>
      </c>
      <c r="G14" s="76" t="s">
        <v>202</v>
      </c>
      <c r="H14" s="76" t="s">
        <v>202</v>
      </c>
      <c r="I14" s="76" t="s">
        <v>202</v>
      </c>
      <c r="J14" s="76" t="s">
        <v>202</v>
      </c>
      <c r="K14" s="76" t="s">
        <v>202</v>
      </c>
      <c r="L14" s="76" t="s">
        <v>202</v>
      </c>
      <c r="M14" s="76" t="s">
        <v>202</v>
      </c>
      <c r="N14" s="76" t="s">
        <v>202</v>
      </c>
      <c r="O14" s="76" t="s">
        <v>202</v>
      </c>
      <c r="P14" s="76" t="s">
        <v>202</v>
      </c>
      <c r="Q14" s="78" t="s">
        <v>202</v>
      </c>
    </row>
    <row r="15" spans="1:18" ht="30" customHeight="1" thickBot="1">
      <c r="A15" s="111"/>
      <c r="B15" s="91" t="s">
        <v>113</v>
      </c>
      <c r="C15" s="92">
        <v>1</v>
      </c>
      <c r="D15" s="83">
        <v>0.4608450704225352</v>
      </c>
      <c r="E15" s="83">
        <v>0.24150234741784038</v>
      </c>
      <c r="F15" s="83">
        <v>3.5868544600938967E-2</v>
      </c>
      <c r="G15" s="83">
        <v>0.12845070422535212</v>
      </c>
      <c r="H15" s="83">
        <v>1.9906103286384976E-2</v>
      </c>
      <c r="I15" s="83">
        <v>4.507042253521127E-3</v>
      </c>
      <c r="J15" s="83">
        <v>5.6338028169014088E-3</v>
      </c>
      <c r="K15" s="83">
        <v>1.5023474178403756E-3</v>
      </c>
      <c r="L15" s="83">
        <v>7.3239436619718309E-3</v>
      </c>
      <c r="M15" s="83">
        <v>2.4413145539906103E-3</v>
      </c>
      <c r="N15" s="83">
        <v>2.4413145539906103E-3</v>
      </c>
      <c r="O15" s="83">
        <v>1.1267605633802818E-3</v>
      </c>
      <c r="P15" s="83">
        <v>3.7558685446009389E-3</v>
      </c>
      <c r="Q15" s="84">
        <v>8.4694835680751174E-2</v>
      </c>
    </row>
    <row r="16" spans="1:18" ht="30" customHeight="1" thickBot="1">
      <c r="A16" s="345" t="s">
        <v>79</v>
      </c>
      <c r="B16" s="346" t="s">
        <v>80</v>
      </c>
      <c r="C16" s="347">
        <v>684900</v>
      </c>
      <c r="D16" s="348">
        <v>300600</v>
      </c>
      <c r="E16" s="348">
        <v>185700</v>
      </c>
      <c r="F16" s="348">
        <v>19800</v>
      </c>
      <c r="G16" s="348">
        <v>87200</v>
      </c>
      <c r="H16" s="348">
        <v>15600</v>
      </c>
      <c r="I16" s="348">
        <v>3800</v>
      </c>
      <c r="J16" s="348">
        <v>4300</v>
      </c>
      <c r="K16" s="348">
        <v>1500</v>
      </c>
      <c r="L16" s="348">
        <v>5100</v>
      </c>
      <c r="M16" s="348">
        <v>1900</v>
      </c>
      <c r="N16" s="348">
        <v>1800</v>
      </c>
      <c r="O16" s="348">
        <v>800</v>
      </c>
      <c r="P16" s="348">
        <v>3300</v>
      </c>
      <c r="Q16" s="349">
        <v>53500</v>
      </c>
      <c r="R16" s="121"/>
    </row>
    <row r="17" spans="1:18" ht="30" customHeight="1">
      <c r="A17" s="350" t="s">
        <v>150</v>
      </c>
      <c r="B17" s="85" t="s">
        <v>81</v>
      </c>
      <c r="C17" s="86">
        <v>100</v>
      </c>
      <c r="D17" s="87">
        <v>0</v>
      </c>
      <c r="E17" s="87">
        <v>100</v>
      </c>
      <c r="F17" s="87">
        <v>0</v>
      </c>
      <c r="G17" s="87">
        <v>0</v>
      </c>
      <c r="H17" s="87">
        <v>0</v>
      </c>
      <c r="I17" s="87">
        <v>0</v>
      </c>
      <c r="J17" s="87">
        <v>0</v>
      </c>
      <c r="K17" s="87">
        <v>0</v>
      </c>
      <c r="L17" s="87">
        <v>0</v>
      </c>
      <c r="M17" s="87">
        <v>0</v>
      </c>
      <c r="N17" s="87">
        <v>0</v>
      </c>
      <c r="O17" s="87">
        <v>0</v>
      </c>
      <c r="P17" s="87">
        <v>0</v>
      </c>
      <c r="Q17" s="93">
        <v>0</v>
      </c>
      <c r="R17" s="121"/>
    </row>
    <row r="18" spans="1:18" ht="30" customHeight="1">
      <c r="A18" s="67"/>
      <c r="B18" s="89" t="s">
        <v>77</v>
      </c>
      <c r="C18" s="107">
        <v>684800</v>
      </c>
      <c r="D18" s="108">
        <v>300600</v>
      </c>
      <c r="E18" s="109">
        <v>185600</v>
      </c>
      <c r="F18" s="108">
        <v>19800</v>
      </c>
      <c r="G18" s="108">
        <v>87200</v>
      </c>
      <c r="H18" s="108">
        <v>15600</v>
      </c>
      <c r="I18" s="108">
        <v>3800</v>
      </c>
      <c r="J18" s="108">
        <v>4300</v>
      </c>
      <c r="K18" s="108">
        <v>1500</v>
      </c>
      <c r="L18" s="108">
        <v>5100</v>
      </c>
      <c r="M18" s="108">
        <v>1900</v>
      </c>
      <c r="N18" s="108">
        <v>1800</v>
      </c>
      <c r="O18" s="108">
        <v>800</v>
      </c>
      <c r="P18" s="108">
        <v>3300</v>
      </c>
      <c r="Q18" s="110">
        <v>53500</v>
      </c>
    </row>
    <row r="19" spans="1:18" ht="30" customHeight="1">
      <c r="A19" s="67"/>
      <c r="B19" s="90" t="s">
        <v>82</v>
      </c>
      <c r="C19" s="75">
        <v>6849</v>
      </c>
      <c r="D19" s="76" t="s">
        <v>202</v>
      </c>
      <c r="E19" s="77">
        <v>1857</v>
      </c>
      <c r="F19" s="76" t="s">
        <v>202</v>
      </c>
      <c r="G19" s="76" t="s">
        <v>202</v>
      </c>
      <c r="H19" s="76" t="s">
        <v>202</v>
      </c>
      <c r="I19" s="76" t="s">
        <v>202</v>
      </c>
      <c r="J19" s="76" t="s">
        <v>202</v>
      </c>
      <c r="K19" s="351" t="s">
        <v>202</v>
      </c>
      <c r="L19" s="76" t="s">
        <v>202</v>
      </c>
      <c r="M19" s="76" t="s">
        <v>202</v>
      </c>
      <c r="N19" s="76" t="s">
        <v>202</v>
      </c>
      <c r="O19" s="76" t="s">
        <v>202</v>
      </c>
      <c r="P19" s="76" t="s">
        <v>202</v>
      </c>
      <c r="Q19" s="78" t="s">
        <v>202</v>
      </c>
    </row>
    <row r="20" spans="1:18" ht="30" customHeight="1" thickBot="1">
      <c r="A20" s="67"/>
      <c r="B20" s="91" t="s">
        <v>114</v>
      </c>
      <c r="C20" s="92">
        <v>1</v>
      </c>
      <c r="D20" s="83">
        <v>0.43889618922470436</v>
      </c>
      <c r="E20" s="83">
        <v>0.27113447218572057</v>
      </c>
      <c r="F20" s="83">
        <v>2.8909329829172142E-2</v>
      </c>
      <c r="G20" s="83">
        <v>0.12731785662140457</v>
      </c>
      <c r="H20" s="83">
        <v>2.2777047744196234E-2</v>
      </c>
      <c r="I20" s="83">
        <v>5.5482552197401083E-3</v>
      </c>
      <c r="J20" s="83">
        <v>6.2782888012848587E-3</v>
      </c>
      <c r="K20" s="83">
        <v>2.1901007446342531E-3</v>
      </c>
      <c r="L20" s="83">
        <v>7.4463425317564608E-3</v>
      </c>
      <c r="M20" s="83">
        <v>2.7741276098700541E-3</v>
      </c>
      <c r="N20" s="83">
        <v>2.6281208935611039E-3</v>
      </c>
      <c r="O20" s="83">
        <v>1.1680537304716017E-3</v>
      </c>
      <c r="P20" s="83">
        <v>4.8182216381953569E-3</v>
      </c>
      <c r="Q20" s="84">
        <v>7.8113593225288366E-2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68" priority="2" operator="equal">
      <formula>"△100%"</formula>
    </cfRule>
  </conditionalFormatting>
  <conditionalFormatting sqref="C14:Q14">
    <cfRule type="cellIs" dxfId="67" priority="1" operator="equal">
      <formula>"△100%"</formula>
    </cfRule>
  </conditionalFormatting>
  <hyperlinks>
    <hyperlink ref="A1:B1" location="令和５年度!A1" display="令和５年度!A1" xr:uid="{E3A06CCC-CB8A-4C5C-B962-BB0DBE89E21C}"/>
  </hyperlinks>
  <pageMargins left="0.70866141732283472" right="0.70866141732283472" top="0.74803149606299213" bottom="0.74803149606299213" header="0.31496062992125984" footer="0.3149606299212598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10月（１表）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217</v>
      </c>
      <c r="C8" s="242">
        <v>788300</v>
      </c>
      <c r="D8" s="243">
        <v>672900</v>
      </c>
      <c r="E8" s="244">
        <v>115400</v>
      </c>
      <c r="F8" s="11">
        <v>746500</v>
      </c>
      <c r="G8" s="12">
        <v>667600</v>
      </c>
      <c r="H8" s="13">
        <v>78900</v>
      </c>
      <c r="I8" s="14">
        <v>41800</v>
      </c>
      <c r="J8" s="12">
        <v>5300</v>
      </c>
      <c r="K8" s="15">
        <v>36500</v>
      </c>
    </row>
    <row r="9" spans="1:17" ht="32.15" customHeight="1">
      <c r="A9" s="245"/>
      <c r="B9" s="246" t="s">
        <v>190</v>
      </c>
      <c r="C9" s="16">
        <v>630700</v>
      </c>
      <c r="D9" s="17">
        <v>628000</v>
      </c>
      <c r="E9" s="18">
        <v>2700</v>
      </c>
      <c r="F9" s="19">
        <v>628900</v>
      </c>
      <c r="G9" s="20">
        <v>626200</v>
      </c>
      <c r="H9" s="21">
        <v>2700</v>
      </c>
      <c r="I9" s="22">
        <v>1800</v>
      </c>
      <c r="J9" s="20">
        <v>1800</v>
      </c>
      <c r="K9" s="23">
        <v>0</v>
      </c>
    </row>
    <row r="10" spans="1:17" ht="32.15" customHeight="1">
      <c r="A10" s="247"/>
      <c r="B10" s="239" t="s">
        <v>72</v>
      </c>
      <c r="C10" s="97">
        <v>157600</v>
      </c>
      <c r="D10" s="98">
        <v>44900</v>
      </c>
      <c r="E10" s="99">
        <v>112700</v>
      </c>
      <c r="F10" s="100">
        <v>117600</v>
      </c>
      <c r="G10" s="98">
        <v>41400</v>
      </c>
      <c r="H10" s="101">
        <v>76200</v>
      </c>
      <c r="I10" s="102">
        <v>40000</v>
      </c>
      <c r="J10" s="98">
        <v>3500</v>
      </c>
      <c r="K10" s="103">
        <v>36500</v>
      </c>
    </row>
    <row r="11" spans="1:17" ht="32.15" customHeight="1" thickBot="1">
      <c r="A11" s="248"/>
      <c r="B11" s="249" t="s">
        <v>73</v>
      </c>
      <c r="C11" s="24">
        <v>1.2498810845092754</v>
      </c>
      <c r="D11" s="25">
        <v>1.0714968152866242</v>
      </c>
      <c r="E11" s="26">
        <v>42.74074074074074</v>
      </c>
      <c r="F11" s="250">
        <v>1.1869931626649706</v>
      </c>
      <c r="G11" s="25">
        <v>1.0661130629191951</v>
      </c>
      <c r="H11" s="27">
        <v>29.222222222222221</v>
      </c>
      <c r="I11" s="28">
        <v>23.222222222222221</v>
      </c>
      <c r="J11" s="25">
        <v>2.9444444444444446</v>
      </c>
      <c r="K11" s="29" t="s">
        <v>202</v>
      </c>
    </row>
    <row r="12" spans="1:17" ht="32.15" customHeight="1" thickBot="1">
      <c r="A12" s="240" t="s">
        <v>74</v>
      </c>
      <c r="B12" s="251" t="s">
        <v>75</v>
      </c>
      <c r="C12" s="242">
        <v>4984200</v>
      </c>
      <c r="D12" s="252">
        <v>4336300</v>
      </c>
      <c r="E12" s="253">
        <v>647900</v>
      </c>
      <c r="F12" s="11">
        <v>4796100</v>
      </c>
      <c r="G12" s="12">
        <v>4294100</v>
      </c>
      <c r="H12" s="13">
        <v>502000</v>
      </c>
      <c r="I12" s="14">
        <v>188100</v>
      </c>
      <c r="J12" s="12">
        <v>42200</v>
      </c>
      <c r="K12" s="15">
        <v>145900</v>
      </c>
    </row>
    <row r="13" spans="1:17" ht="32.15" customHeight="1">
      <c r="A13" s="104" t="s">
        <v>151</v>
      </c>
      <c r="B13" s="254" t="s">
        <v>76</v>
      </c>
      <c r="C13" s="16">
        <v>3628300</v>
      </c>
      <c r="D13" s="17">
        <v>3625500</v>
      </c>
      <c r="E13" s="18">
        <v>2800</v>
      </c>
      <c r="F13" s="19">
        <v>3617800</v>
      </c>
      <c r="G13" s="17">
        <v>3615000</v>
      </c>
      <c r="H13" s="18">
        <v>2800</v>
      </c>
      <c r="I13" s="22">
        <v>10500</v>
      </c>
      <c r="J13" s="17">
        <v>10500</v>
      </c>
      <c r="K13" s="30">
        <v>0</v>
      </c>
    </row>
    <row r="14" spans="1:17" ht="32.15" customHeight="1">
      <c r="A14" s="247"/>
      <c r="B14" s="239" t="s">
        <v>77</v>
      </c>
      <c r="C14" s="97">
        <v>1355900</v>
      </c>
      <c r="D14" s="98">
        <v>710800</v>
      </c>
      <c r="E14" s="99">
        <v>645100</v>
      </c>
      <c r="F14" s="100">
        <v>1178300</v>
      </c>
      <c r="G14" s="98">
        <v>679100</v>
      </c>
      <c r="H14" s="101">
        <v>499200</v>
      </c>
      <c r="I14" s="102">
        <v>177600</v>
      </c>
      <c r="J14" s="98">
        <v>31700</v>
      </c>
      <c r="K14" s="103">
        <v>145900</v>
      </c>
    </row>
    <row r="15" spans="1:17" ht="32.15" customHeight="1" thickBot="1">
      <c r="A15" s="248"/>
      <c r="B15" s="249" t="s">
        <v>78</v>
      </c>
      <c r="C15" s="24">
        <v>1.3737011823719096</v>
      </c>
      <c r="D15" s="25">
        <v>1.1960557164529031</v>
      </c>
      <c r="E15" s="26">
        <v>231.39285714285714</v>
      </c>
      <c r="F15" s="250">
        <v>1.3256951738625684</v>
      </c>
      <c r="G15" s="25">
        <v>1.1878561549100968</v>
      </c>
      <c r="H15" s="27">
        <v>179.28571428571428</v>
      </c>
      <c r="I15" s="28">
        <v>17.914285714285715</v>
      </c>
      <c r="J15" s="25">
        <v>4.019047619047619</v>
      </c>
      <c r="K15" s="29" t="s">
        <v>202</v>
      </c>
    </row>
    <row r="16" spans="1:17" ht="32.15" customHeight="1" thickBot="1">
      <c r="A16" s="240" t="s">
        <v>79</v>
      </c>
      <c r="B16" s="255" t="s">
        <v>80</v>
      </c>
      <c r="C16" s="242">
        <v>6880500</v>
      </c>
      <c r="D16" s="252">
        <v>6080200</v>
      </c>
      <c r="E16" s="253">
        <v>800300</v>
      </c>
      <c r="F16" s="11">
        <v>6674100</v>
      </c>
      <c r="G16" s="31">
        <v>6032800</v>
      </c>
      <c r="H16" s="32">
        <v>641300</v>
      </c>
      <c r="I16" s="14">
        <v>206400</v>
      </c>
      <c r="J16" s="31">
        <v>47400</v>
      </c>
      <c r="K16" s="33">
        <v>159000</v>
      </c>
    </row>
    <row r="17" spans="1:11" ht="32.15" customHeight="1">
      <c r="A17" s="104" t="s">
        <v>152</v>
      </c>
      <c r="B17" s="254" t="s">
        <v>81</v>
      </c>
      <c r="C17" s="16">
        <v>4447800</v>
      </c>
      <c r="D17" s="17">
        <v>4445000</v>
      </c>
      <c r="E17" s="18">
        <v>2800</v>
      </c>
      <c r="F17" s="19">
        <v>4434700</v>
      </c>
      <c r="G17" s="34">
        <v>4431900</v>
      </c>
      <c r="H17" s="18">
        <v>2800</v>
      </c>
      <c r="I17" s="22">
        <v>13100</v>
      </c>
      <c r="J17" s="34">
        <v>13100</v>
      </c>
      <c r="K17" s="30">
        <v>0</v>
      </c>
    </row>
    <row r="18" spans="1:11" ht="32.15" customHeight="1">
      <c r="A18" s="247"/>
      <c r="B18" s="239" t="s">
        <v>77</v>
      </c>
      <c r="C18" s="97">
        <v>2432700</v>
      </c>
      <c r="D18" s="98">
        <v>1635200</v>
      </c>
      <c r="E18" s="99">
        <v>797500</v>
      </c>
      <c r="F18" s="100">
        <v>2239400</v>
      </c>
      <c r="G18" s="98">
        <v>1600900</v>
      </c>
      <c r="H18" s="101">
        <v>638500</v>
      </c>
      <c r="I18" s="102">
        <v>193300</v>
      </c>
      <c r="J18" s="98">
        <v>34300</v>
      </c>
      <c r="K18" s="103">
        <v>159000</v>
      </c>
    </row>
    <row r="19" spans="1:11" ht="32.15" customHeight="1" thickBot="1">
      <c r="A19" s="247"/>
      <c r="B19" s="249" t="s">
        <v>82</v>
      </c>
      <c r="C19" s="24">
        <v>1.546944556859571</v>
      </c>
      <c r="D19" s="25">
        <v>1.3678740157480316</v>
      </c>
      <c r="E19" s="26">
        <v>285.82142857142856</v>
      </c>
      <c r="F19" s="250">
        <v>1.5049721514420367</v>
      </c>
      <c r="G19" s="25">
        <v>1.3612220492339628</v>
      </c>
      <c r="H19" s="27">
        <v>229.03571428571428</v>
      </c>
      <c r="I19" s="28">
        <v>15.755725190839694</v>
      </c>
      <c r="J19" s="25">
        <v>3.6183206106870229</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12300</v>
      </c>
      <c r="F21" s="259" t="s">
        <v>205</v>
      </c>
      <c r="G21" s="256"/>
      <c r="H21" s="256"/>
      <c r="I21" s="256"/>
      <c r="J21" s="256"/>
      <c r="K21" s="358">
        <v>10</v>
      </c>
    </row>
  </sheetData>
  <mergeCells count="7">
    <mergeCell ref="A1:B1"/>
    <mergeCell ref="C4:E5"/>
    <mergeCell ref="F5:K5"/>
    <mergeCell ref="D6:D7"/>
    <mergeCell ref="E6:E7"/>
    <mergeCell ref="F6:F7"/>
    <mergeCell ref="I6:I7"/>
  </mergeCells>
  <phoneticPr fontId="2"/>
  <conditionalFormatting sqref="C11:K11">
    <cfRule type="cellIs" dxfId="66" priority="3" operator="equal">
      <formula>"△100%"</formula>
    </cfRule>
  </conditionalFormatting>
  <conditionalFormatting sqref="C15:K15">
    <cfRule type="cellIs" dxfId="65" priority="2" operator="equal">
      <formula>"△100%"</formula>
    </cfRule>
  </conditionalFormatting>
  <conditionalFormatting sqref="C19:K19">
    <cfRule type="cellIs" dxfId="64" priority="1" operator="equal">
      <formula>"△100%"</formula>
    </cfRule>
  </conditionalFormatting>
  <conditionalFormatting sqref="E21">
    <cfRule type="containsBlanks" dxfId="63" priority="4">
      <formula>LEN(TRIM(E21))=0</formula>
    </cfRule>
  </conditionalFormatting>
  <hyperlinks>
    <hyperlink ref="A1:B1" location="令和５年度!A1" display="令和５年度!A1" xr:uid="{B5E0BA7C-1028-43D5-BCCC-E60F34F96010}"/>
  </hyperlinks>
  <pageMargins left="0.70866141732283472" right="0.70866141732283472" top="0.74803149606299213" bottom="0.74803149606299213" header="0.31496062992125984" footer="0.3149606299212598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10月（２表）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217</v>
      </c>
      <c r="C6" s="284">
        <v>788300</v>
      </c>
      <c r="D6" s="285">
        <v>332100</v>
      </c>
      <c r="E6" s="285">
        <v>40800</v>
      </c>
      <c r="F6" s="285">
        <v>68300</v>
      </c>
      <c r="G6" s="285">
        <v>28700</v>
      </c>
      <c r="H6" s="285">
        <v>83900</v>
      </c>
      <c r="I6" s="285">
        <v>0</v>
      </c>
      <c r="J6" s="285">
        <v>58000</v>
      </c>
      <c r="K6" s="285">
        <v>4300</v>
      </c>
      <c r="L6" s="285">
        <v>11500</v>
      </c>
      <c r="M6" s="285">
        <v>4300</v>
      </c>
      <c r="N6" s="285">
        <v>0</v>
      </c>
      <c r="O6" s="285">
        <v>2200</v>
      </c>
      <c r="P6" s="285">
        <v>2500</v>
      </c>
      <c r="Q6" s="285">
        <v>0</v>
      </c>
      <c r="R6" s="285">
        <v>3500</v>
      </c>
      <c r="S6" s="285">
        <v>3900</v>
      </c>
      <c r="T6" s="285">
        <v>4500</v>
      </c>
      <c r="U6" s="285">
        <v>3600</v>
      </c>
      <c r="V6" s="285">
        <v>3400</v>
      </c>
      <c r="W6" s="285">
        <v>0</v>
      </c>
      <c r="X6" s="285">
        <v>0</v>
      </c>
      <c r="Y6" s="285">
        <v>3500</v>
      </c>
      <c r="Z6" s="285">
        <v>0</v>
      </c>
      <c r="AA6" s="285">
        <v>3300</v>
      </c>
      <c r="AB6" s="285">
        <v>3800</v>
      </c>
      <c r="AC6" s="285">
        <v>3300</v>
      </c>
      <c r="AD6" s="286">
        <v>3500</v>
      </c>
      <c r="AE6" s="287">
        <v>115400</v>
      </c>
      <c r="AF6" s="121"/>
      <c r="AG6" s="121"/>
    </row>
    <row r="7" spans="1:33" ht="30" customHeight="1">
      <c r="A7" s="288"/>
      <c r="B7" s="289" t="s">
        <v>190</v>
      </c>
      <c r="C7" s="35">
        <v>630700</v>
      </c>
      <c r="D7" s="36">
        <v>316400</v>
      </c>
      <c r="E7" s="36">
        <v>41200</v>
      </c>
      <c r="F7" s="36">
        <v>64600</v>
      </c>
      <c r="G7" s="36">
        <v>26000</v>
      </c>
      <c r="H7" s="36">
        <v>74600</v>
      </c>
      <c r="I7" s="36">
        <v>0</v>
      </c>
      <c r="J7" s="36">
        <v>59300</v>
      </c>
      <c r="K7" s="36">
        <v>4300</v>
      </c>
      <c r="L7" s="36">
        <v>10500</v>
      </c>
      <c r="M7" s="36">
        <v>4000</v>
      </c>
      <c r="N7" s="36">
        <v>200</v>
      </c>
      <c r="O7" s="36">
        <v>1800</v>
      </c>
      <c r="P7" s="36">
        <v>0</v>
      </c>
      <c r="Q7" s="36">
        <v>0</v>
      </c>
      <c r="R7" s="36">
        <v>3200</v>
      </c>
      <c r="S7" s="36">
        <v>3400</v>
      </c>
      <c r="T7" s="36">
        <v>4100</v>
      </c>
      <c r="U7" s="36">
        <v>2100</v>
      </c>
      <c r="V7" s="36">
        <v>2300</v>
      </c>
      <c r="W7" s="36">
        <v>0</v>
      </c>
      <c r="X7" s="36">
        <v>0</v>
      </c>
      <c r="Y7" s="36">
        <v>2300</v>
      </c>
      <c r="Z7" s="36">
        <v>0</v>
      </c>
      <c r="AA7" s="36">
        <v>2300</v>
      </c>
      <c r="AB7" s="36">
        <v>3100</v>
      </c>
      <c r="AC7" s="36">
        <v>2300</v>
      </c>
      <c r="AD7" s="36">
        <v>0</v>
      </c>
      <c r="AE7" s="37">
        <v>2700</v>
      </c>
      <c r="AF7" s="121"/>
      <c r="AG7" s="121"/>
    </row>
    <row r="8" spans="1:33" ht="30" customHeight="1">
      <c r="A8" s="290"/>
      <c r="B8" s="291" t="s">
        <v>77</v>
      </c>
      <c r="C8" s="112">
        <v>157600</v>
      </c>
      <c r="D8" s="113">
        <v>15700</v>
      </c>
      <c r="E8" s="114">
        <v>-400</v>
      </c>
      <c r="F8" s="114">
        <v>3700</v>
      </c>
      <c r="G8" s="114">
        <v>2700</v>
      </c>
      <c r="H8" s="114">
        <v>9300</v>
      </c>
      <c r="I8" s="114">
        <v>0</v>
      </c>
      <c r="J8" s="114">
        <v>-1300</v>
      </c>
      <c r="K8" s="114">
        <v>0</v>
      </c>
      <c r="L8" s="114">
        <v>1000</v>
      </c>
      <c r="M8" s="114">
        <v>300</v>
      </c>
      <c r="N8" s="94">
        <v>-200</v>
      </c>
      <c r="O8" s="94">
        <v>400</v>
      </c>
      <c r="P8" s="114">
        <v>2500</v>
      </c>
      <c r="Q8" s="94">
        <v>0</v>
      </c>
      <c r="R8" s="114">
        <v>300</v>
      </c>
      <c r="S8" s="114">
        <v>500</v>
      </c>
      <c r="T8" s="114">
        <v>400</v>
      </c>
      <c r="U8" s="114">
        <v>1500</v>
      </c>
      <c r="V8" s="114">
        <v>1100</v>
      </c>
      <c r="W8" s="94">
        <v>0</v>
      </c>
      <c r="X8" s="114">
        <v>0</v>
      </c>
      <c r="Y8" s="114">
        <v>1200</v>
      </c>
      <c r="Z8" s="94">
        <v>0</v>
      </c>
      <c r="AA8" s="114">
        <v>1000</v>
      </c>
      <c r="AB8" s="114">
        <v>700</v>
      </c>
      <c r="AC8" s="114">
        <v>1000</v>
      </c>
      <c r="AD8" s="94">
        <v>3500</v>
      </c>
      <c r="AE8" s="115">
        <v>112700</v>
      </c>
    </row>
    <row r="9" spans="1:33" ht="30" customHeight="1">
      <c r="A9" s="290"/>
      <c r="B9" s="292" t="s">
        <v>73</v>
      </c>
      <c r="C9" s="38">
        <v>1.2498810845092754</v>
      </c>
      <c r="D9" s="39">
        <v>1.0496207332490519</v>
      </c>
      <c r="E9" s="40">
        <v>0.99029126213592233</v>
      </c>
      <c r="F9" s="40">
        <v>1.0572755417956656</v>
      </c>
      <c r="G9" s="40">
        <v>1.1038461538461539</v>
      </c>
      <c r="H9" s="40">
        <v>1.1246648793565683</v>
      </c>
      <c r="I9" s="40" t="s">
        <v>195</v>
      </c>
      <c r="J9" s="40">
        <v>0.97807757166947729</v>
      </c>
      <c r="K9" s="40">
        <v>1</v>
      </c>
      <c r="L9" s="40">
        <v>1.0952380952380953</v>
      </c>
      <c r="M9" s="40">
        <v>1.075</v>
      </c>
      <c r="N9" s="40" t="s">
        <v>140</v>
      </c>
      <c r="O9" s="40">
        <v>1.2222222222222223</v>
      </c>
      <c r="P9" s="40" t="s">
        <v>202</v>
      </c>
      <c r="Q9" s="40" t="s">
        <v>195</v>
      </c>
      <c r="R9" s="40">
        <v>1.09375</v>
      </c>
      <c r="S9" s="40">
        <v>1.1470588235294117</v>
      </c>
      <c r="T9" s="40">
        <v>1.0975609756097562</v>
      </c>
      <c r="U9" s="40">
        <v>1.7142857142857142</v>
      </c>
      <c r="V9" s="40">
        <v>1.4782608695652173</v>
      </c>
      <c r="W9" s="40" t="s">
        <v>195</v>
      </c>
      <c r="X9" s="40" t="s">
        <v>195</v>
      </c>
      <c r="Y9" s="40">
        <v>1.5217391304347827</v>
      </c>
      <c r="Z9" s="40" t="s">
        <v>195</v>
      </c>
      <c r="AA9" s="40">
        <v>1.4347826086956521</v>
      </c>
      <c r="AB9" s="40">
        <v>1.2258064516129032</v>
      </c>
      <c r="AC9" s="40">
        <v>1.4347826086956521</v>
      </c>
      <c r="AD9" s="40" t="s">
        <v>202</v>
      </c>
      <c r="AE9" s="41">
        <v>42.74074074074074</v>
      </c>
    </row>
    <row r="10" spans="1:33" ht="30" customHeight="1" thickBot="1">
      <c r="A10" s="293"/>
      <c r="B10" s="294" t="s">
        <v>112</v>
      </c>
      <c r="C10" s="42">
        <v>1</v>
      </c>
      <c r="D10" s="43">
        <v>0.42128631231764557</v>
      </c>
      <c r="E10" s="44">
        <v>5.1756945325383739E-2</v>
      </c>
      <c r="F10" s="45">
        <v>8.6642141316757584E-2</v>
      </c>
      <c r="G10" s="45">
        <v>3.6407459089179244E-2</v>
      </c>
      <c r="H10" s="45">
        <v>0.10643156158822784</v>
      </c>
      <c r="I10" s="45">
        <v>0</v>
      </c>
      <c r="J10" s="45">
        <v>7.35760497272612E-2</v>
      </c>
      <c r="K10" s="45">
        <v>5.4547761004693643E-3</v>
      </c>
      <c r="L10" s="45">
        <v>1.4588354687301788E-2</v>
      </c>
      <c r="M10" s="45">
        <v>5.4547761004693643E-3</v>
      </c>
      <c r="N10" s="45">
        <v>0</v>
      </c>
      <c r="O10" s="45">
        <v>2.7908156793099072E-3</v>
      </c>
      <c r="P10" s="45">
        <v>3.1713814537612582E-3</v>
      </c>
      <c r="Q10" s="45">
        <v>0</v>
      </c>
      <c r="R10" s="45">
        <v>4.4399340352657621E-3</v>
      </c>
      <c r="S10" s="45">
        <v>4.9473550678675628E-3</v>
      </c>
      <c r="T10" s="45">
        <v>5.7084866167702655E-3</v>
      </c>
      <c r="U10" s="45">
        <v>4.5667892934162123E-3</v>
      </c>
      <c r="V10" s="45">
        <v>4.313078777115311E-3</v>
      </c>
      <c r="W10" s="45">
        <v>0</v>
      </c>
      <c r="X10" s="45">
        <v>0</v>
      </c>
      <c r="Y10" s="45">
        <v>4.4399340352657621E-3</v>
      </c>
      <c r="Z10" s="45">
        <v>0</v>
      </c>
      <c r="AA10" s="45">
        <v>4.1862235189648609E-3</v>
      </c>
      <c r="AB10" s="45">
        <v>4.8204998097171126E-3</v>
      </c>
      <c r="AC10" s="45">
        <v>4.1862235189648609E-3</v>
      </c>
      <c r="AD10" s="45">
        <v>4.4399340352657621E-3</v>
      </c>
      <c r="AE10" s="46">
        <v>0.1463909679056197</v>
      </c>
    </row>
    <row r="11" spans="1:33" ht="30" customHeight="1" thickBot="1">
      <c r="A11" s="295" t="s">
        <v>74</v>
      </c>
      <c r="B11" s="296" t="s">
        <v>75</v>
      </c>
      <c r="C11" s="297">
        <v>4984200</v>
      </c>
      <c r="D11" s="298">
        <v>2128500</v>
      </c>
      <c r="E11" s="299">
        <v>277400</v>
      </c>
      <c r="F11" s="299">
        <v>461700</v>
      </c>
      <c r="G11" s="299">
        <v>189200</v>
      </c>
      <c r="H11" s="299">
        <v>518700</v>
      </c>
      <c r="I11" s="299">
        <v>0</v>
      </c>
      <c r="J11" s="299">
        <v>381300</v>
      </c>
      <c r="K11" s="299">
        <v>28400</v>
      </c>
      <c r="L11" s="299">
        <v>73700</v>
      </c>
      <c r="M11" s="299">
        <v>25900</v>
      </c>
      <c r="N11" s="299">
        <v>0</v>
      </c>
      <c r="O11" s="299">
        <v>8400</v>
      </c>
      <c r="P11" s="299">
        <v>10500</v>
      </c>
      <c r="Q11" s="299">
        <v>0</v>
      </c>
      <c r="R11" s="299">
        <v>19400</v>
      </c>
      <c r="S11" s="299">
        <v>25400</v>
      </c>
      <c r="T11" s="299">
        <v>28700</v>
      </c>
      <c r="U11" s="299">
        <v>26500</v>
      </c>
      <c r="V11" s="299">
        <v>20900</v>
      </c>
      <c r="W11" s="299">
        <v>0</v>
      </c>
      <c r="X11" s="299">
        <v>0</v>
      </c>
      <c r="Y11" s="299">
        <v>22300</v>
      </c>
      <c r="Z11" s="299">
        <v>0</v>
      </c>
      <c r="AA11" s="299">
        <v>19300</v>
      </c>
      <c r="AB11" s="299">
        <v>24100</v>
      </c>
      <c r="AC11" s="299">
        <v>19800</v>
      </c>
      <c r="AD11" s="299">
        <v>26200</v>
      </c>
      <c r="AE11" s="300">
        <v>647900</v>
      </c>
      <c r="AF11" s="121"/>
      <c r="AG11" s="121"/>
    </row>
    <row r="12" spans="1:33" ht="30" customHeight="1">
      <c r="A12" s="116" t="s">
        <v>151</v>
      </c>
      <c r="B12" s="301" t="s">
        <v>76</v>
      </c>
      <c r="C12" s="47">
        <v>3628300</v>
      </c>
      <c r="D12" s="48">
        <v>1850800</v>
      </c>
      <c r="E12" s="48">
        <v>253200</v>
      </c>
      <c r="F12" s="48">
        <v>372400</v>
      </c>
      <c r="G12" s="48">
        <v>152600</v>
      </c>
      <c r="H12" s="48">
        <v>418900</v>
      </c>
      <c r="I12" s="48">
        <v>200</v>
      </c>
      <c r="J12" s="48">
        <v>337600</v>
      </c>
      <c r="K12" s="48">
        <v>25600</v>
      </c>
      <c r="L12" s="48">
        <v>57100</v>
      </c>
      <c r="M12" s="48">
        <v>22900</v>
      </c>
      <c r="N12" s="48">
        <v>200</v>
      </c>
      <c r="O12" s="48">
        <v>2800</v>
      </c>
      <c r="P12" s="48">
        <v>4300</v>
      </c>
      <c r="Q12" s="48">
        <v>0</v>
      </c>
      <c r="R12" s="48">
        <v>13800</v>
      </c>
      <c r="S12" s="48">
        <v>17800</v>
      </c>
      <c r="T12" s="48">
        <v>21000</v>
      </c>
      <c r="U12" s="48">
        <v>11100</v>
      </c>
      <c r="V12" s="48">
        <v>11700</v>
      </c>
      <c r="W12" s="48">
        <v>0</v>
      </c>
      <c r="X12" s="48">
        <v>400</v>
      </c>
      <c r="Y12" s="48">
        <v>11100</v>
      </c>
      <c r="Z12" s="48">
        <v>0</v>
      </c>
      <c r="AA12" s="48">
        <v>12600</v>
      </c>
      <c r="AB12" s="48">
        <v>16700</v>
      </c>
      <c r="AC12" s="48">
        <v>10600</v>
      </c>
      <c r="AD12" s="48">
        <v>100</v>
      </c>
      <c r="AE12" s="49">
        <v>2800</v>
      </c>
      <c r="AF12" s="126"/>
    </row>
    <row r="13" spans="1:33" ht="30" customHeight="1">
      <c r="A13" s="290"/>
      <c r="B13" s="302" t="s">
        <v>77</v>
      </c>
      <c r="C13" s="112">
        <v>1355900</v>
      </c>
      <c r="D13" s="113">
        <v>277700</v>
      </c>
      <c r="E13" s="114">
        <v>24200</v>
      </c>
      <c r="F13" s="114">
        <v>89300</v>
      </c>
      <c r="G13" s="114">
        <v>36600</v>
      </c>
      <c r="H13" s="114">
        <v>99800</v>
      </c>
      <c r="I13" s="114">
        <v>-200</v>
      </c>
      <c r="J13" s="114">
        <v>43700</v>
      </c>
      <c r="K13" s="114">
        <v>2800</v>
      </c>
      <c r="L13" s="114">
        <v>16600</v>
      </c>
      <c r="M13" s="114">
        <v>3000</v>
      </c>
      <c r="N13" s="94">
        <v>-200</v>
      </c>
      <c r="O13" s="114">
        <v>5600</v>
      </c>
      <c r="P13" s="114">
        <v>6200</v>
      </c>
      <c r="Q13" s="94">
        <v>0</v>
      </c>
      <c r="R13" s="114">
        <v>5600</v>
      </c>
      <c r="S13" s="114">
        <v>7600</v>
      </c>
      <c r="T13" s="114">
        <v>7700</v>
      </c>
      <c r="U13" s="114">
        <v>15400</v>
      </c>
      <c r="V13" s="114">
        <v>9200</v>
      </c>
      <c r="W13" s="94">
        <v>0</v>
      </c>
      <c r="X13" s="114">
        <v>-400</v>
      </c>
      <c r="Y13" s="114">
        <v>11200</v>
      </c>
      <c r="Z13" s="94">
        <v>0</v>
      </c>
      <c r="AA13" s="114">
        <v>6700</v>
      </c>
      <c r="AB13" s="114">
        <v>7400</v>
      </c>
      <c r="AC13" s="114">
        <v>9200</v>
      </c>
      <c r="AD13" s="114">
        <v>26100</v>
      </c>
      <c r="AE13" s="115">
        <v>645100</v>
      </c>
    </row>
    <row r="14" spans="1:33" ht="30" customHeight="1">
      <c r="A14" s="290"/>
      <c r="B14" s="303" t="s">
        <v>78</v>
      </c>
      <c r="C14" s="38">
        <v>1.3737011823719096</v>
      </c>
      <c r="D14" s="39">
        <v>1.1500432245515453</v>
      </c>
      <c r="E14" s="40">
        <v>1.0955766192733016</v>
      </c>
      <c r="F14" s="40">
        <v>1.239795918367347</v>
      </c>
      <c r="G14" s="40">
        <v>1.2398427260812581</v>
      </c>
      <c r="H14" s="40">
        <v>1.2382430174265935</v>
      </c>
      <c r="I14" s="40" t="s">
        <v>140</v>
      </c>
      <c r="J14" s="40">
        <v>1.1294431279620853</v>
      </c>
      <c r="K14" s="40">
        <v>1.109375</v>
      </c>
      <c r="L14" s="40">
        <v>1.2907180385288968</v>
      </c>
      <c r="M14" s="40">
        <v>1.1310043668122272</v>
      </c>
      <c r="N14" s="40" t="s">
        <v>140</v>
      </c>
      <c r="O14" s="40">
        <v>3</v>
      </c>
      <c r="P14" s="40">
        <v>2.441860465116279</v>
      </c>
      <c r="Q14" s="40" t="s">
        <v>195</v>
      </c>
      <c r="R14" s="40">
        <v>1.4057971014492754</v>
      </c>
      <c r="S14" s="40">
        <v>1.4269662921348314</v>
      </c>
      <c r="T14" s="40">
        <v>1.3666666666666667</v>
      </c>
      <c r="U14" s="40">
        <v>2.3873873873873874</v>
      </c>
      <c r="V14" s="40">
        <v>1.7863247863247864</v>
      </c>
      <c r="W14" s="40" t="s">
        <v>195</v>
      </c>
      <c r="X14" s="40" t="s">
        <v>140</v>
      </c>
      <c r="Y14" s="40">
        <v>2.0090090090090089</v>
      </c>
      <c r="Z14" s="40" t="s">
        <v>195</v>
      </c>
      <c r="AA14" s="40">
        <v>1.5317460317460319</v>
      </c>
      <c r="AB14" s="40">
        <v>1.4431137724550898</v>
      </c>
      <c r="AC14" s="40">
        <v>1.8679245283018868</v>
      </c>
      <c r="AD14" s="40">
        <v>262</v>
      </c>
      <c r="AE14" s="41">
        <v>231.39285714285714</v>
      </c>
    </row>
    <row r="15" spans="1:33" ht="30" customHeight="1" thickBot="1">
      <c r="A15" s="293"/>
      <c r="B15" s="304" t="s">
        <v>113</v>
      </c>
      <c r="C15" s="50">
        <v>1</v>
      </c>
      <c r="D15" s="45">
        <v>0.42704947634525098</v>
      </c>
      <c r="E15" s="44">
        <v>5.5655872557281008E-2</v>
      </c>
      <c r="F15" s="45">
        <v>9.263271939328277E-2</v>
      </c>
      <c r="G15" s="45">
        <v>3.7959953452911199E-2</v>
      </c>
      <c r="H15" s="45">
        <v>0.10406885758998435</v>
      </c>
      <c r="I15" s="45">
        <v>0</v>
      </c>
      <c r="J15" s="45">
        <v>7.6501745515830027E-2</v>
      </c>
      <c r="K15" s="45">
        <v>5.6980056980056983E-3</v>
      </c>
      <c r="L15" s="45">
        <v>1.4786726054331688E-2</v>
      </c>
      <c r="M15" s="45">
        <v>5.1964206893784356E-3</v>
      </c>
      <c r="N15" s="45">
        <v>0</v>
      </c>
      <c r="O15" s="45">
        <v>1.6853256289876008E-3</v>
      </c>
      <c r="P15" s="45">
        <v>2.1066570362345011E-3</v>
      </c>
      <c r="Q15" s="45">
        <v>0</v>
      </c>
      <c r="R15" s="45">
        <v>3.8922996669475541E-3</v>
      </c>
      <c r="S15" s="45">
        <v>5.0961036876529834E-3</v>
      </c>
      <c r="T15" s="45">
        <v>5.7581958990409691E-3</v>
      </c>
      <c r="U15" s="45">
        <v>5.3168010914489789E-3</v>
      </c>
      <c r="V15" s="45">
        <v>4.1932506721239111E-3</v>
      </c>
      <c r="W15" s="45">
        <v>0</v>
      </c>
      <c r="X15" s="45">
        <v>0</v>
      </c>
      <c r="Y15" s="45">
        <v>4.4741382769551783E-3</v>
      </c>
      <c r="Z15" s="45">
        <v>0</v>
      </c>
      <c r="AA15" s="45">
        <v>3.8722362666024639E-3</v>
      </c>
      <c r="AB15" s="45">
        <v>4.8352794831668074E-3</v>
      </c>
      <c r="AC15" s="45">
        <v>3.9725532683279165E-3</v>
      </c>
      <c r="AD15" s="45">
        <v>5.2566108904137073E-3</v>
      </c>
      <c r="AE15" s="46">
        <v>0.12999077083584126</v>
      </c>
    </row>
    <row r="16" spans="1:33" ht="30" customHeight="1" thickBot="1">
      <c r="A16" s="295" t="s">
        <v>79</v>
      </c>
      <c r="B16" s="305" t="s">
        <v>80</v>
      </c>
      <c r="C16" s="297">
        <v>6880500</v>
      </c>
      <c r="D16" s="299">
        <v>2967600</v>
      </c>
      <c r="E16" s="299">
        <v>392200</v>
      </c>
      <c r="F16" s="299">
        <v>644100</v>
      </c>
      <c r="G16" s="299">
        <v>267400</v>
      </c>
      <c r="H16" s="299">
        <v>736000</v>
      </c>
      <c r="I16" s="299">
        <v>100</v>
      </c>
      <c r="J16" s="299">
        <v>544800</v>
      </c>
      <c r="K16" s="299">
        <v>40500</v>
      </c>
      <c r="L16" s="299">
        <v>102600</v>
      </c>
      <c r="M16" s="299">
        <v>38700</v>
      </c>
      <c r="N16" s="299">
        <v>0</v>
      </c>
      <c r="O16" s="299">
        <v>15400</v>
      </c>
      <c r="P16" s="299">
        <v>10800</v>
      </c>
      <c r="Q16" s="299">
        <v>100</v>
      </c>
      <c r="R16" s="299">
        <v>28100</v>
      </c>
      <c r="S16" s="299">
        <v>35200</v>
      </c>
      <c r="T16" s="299">
        <v>41400</v>
      </c>
      <c r="U16" s="299">
        <v>36300</v>
      </c>
      <c r="V16" s="299">
        <v>29400</v>
      </c>
      <c r="W16" s="299">
        <v>300</v>
      </c>
      <c r="X16" s="299">
        <v>100</v>
      </c>
      <c r="Y16" s="299">
        <v>31700</v>
      </c>
      <c r="Z16" s="299">
        <v>0</v>
      </c>
      <c r="AA16" s="299">
        <v>27700</v>
      </c>
      <c r="AB16" s="299">
        <v>34200</v>
      </c>
      <c r="AC16" s="299">
        <v>28900</v>
      </c>
      <c r="AD16" s="299">
        <v>26600</v>
      </c>
      <c r="AE16" s="300">
        <v>800300</v>
      </c>
      <c r="AF16" s="126"/>
    </row>
    <row r="17" spans="1:32" ht="30" customHeight="1">
      <c r="A17" s="116" t="s">
        <v>152</v>
      </c>
      <c r="B17" s="301" t="s">
        <v>81</v>
      </c>
      <c r="C17" s="47">
        <v>4447800</v>
      </c>
      <c r="D17" s="48">
        <v>2257600</v>
      </c>
      <c r="E17" s="48">
        <v>314000</v>
      </c>
      <c r="F17" s="48">
        <v>455700</v>
      </c>
      <c r="G17" s="48">
        <v>184000</v>
      </c>
      <c r="H17" s="48">
        <v>528500</v>
      </c>
      <c r="I17" s="48">
        <v>200</v>
      </c>
      <c r="J17" s="48">
        <v>414200</v>
      </c>
      <c r="K17" s="48">
        <v>33700</v>
      </c>
      <c r="L17" s="48">
        <v>71400</v>
      </c>
      <c r="M17" s="48">
        <v>28500</v>
      </c>
      <c r="N17" s="48">
        <v>200</v>
      </c>
      <c r="O17" s="48">
        <v>3400</v>
      </c>
      <c r="P17" s="48">
        <v>4600</v>
      </c>
      <c r="Q17" s="48">
        <v>0</v>
      </c>
      <c r="R17" s="48">
        <v>15500</v>
      </c>
      <c r="S17" s="48">
        <v>20100</v>
      </c>
      <c r="T17" s="48">
        <v>27100</v>
      </c>
      <c r="U17" s="48">
        <v>13600</v>
      </c>
      <c r="V17" s="48">
        <v>13100</v>
      </c>
      <c r="W17" s="48">
        <v>0</v>
      </c>
      <c r="X17" s="48">
        <v>400</v>
      </c>
      <c r="Y17" s="48">
        <v>12400</v>
      </c>
      <c r="Z17" s="48">
        <v>0</v>
      </c>
      <c r="AA17" s="48">
        <v>16100</v>
      </c>
      <c r="AB17" s="48">
        <v>18700</v>
      </c>
      <c r="AC17" s="48">
        <v>11800</v>
      </c>
      <c r="AD17" s="48">
        <v>200</v>
      </c>
      <c r="AE17" s="51">
        <v>2800</v>
      </c>
      <c r="AF17" s="126"/>
    </row>
    <row r="18" spans="1:32" ht="30" customHeight="1">
      <c r="A18" s="290"/>
      <c r="B18" s="302" t="s">
        <v>77</v>
      </c>
      <c r="C18" s="112">
        <v>2432700</v>
      </c>
      <c r="D18" s="113">
        <v>710000</v>
      </c>
      <c r="E18" s="114">
        <v>78200</v>
      </c>
      <c r="F18" s="114">
        <v>188400</v>
      </c>
      <c r="G18" s="114">
        <v>83400</v>
      </c>
      <c r="H18" s="114">
        <v>207500</v>
      </c>
      <c r="I18" s="114">
        <v>-100</v>
      </c>
      <c r="J18" s="114">
        <v>130600</v>
      </c>
      <c r="K18" s="114">
        <v>6800</v>
      </c>
      <c r="L18" s="114">
        <v>31200</v>
      </c>
      <c r="M18" s="114">
        <v>10200</v>
      </c>
      <c r="N18" s="94">
        <v>-200</v>
      </c>
      <c r="O18" s="94">
        <v>12000</v>
      </c>
      <c r="P18" s="114">
        <v>6200</v>
      </c>
      <c r="Q18" s="94">
        <v>100</v>
      </c>
      <c r="R18" s="114">
        <v>12600</v>
      </c>
      <c r="S18" s="114">
        <v>15100</v>
      </c>
      <c r="T18" s="114">
        <v>14300</v>
      </c>
      <c r="U18" s="114">
        <v>22700</v>
      </c>
      <c r="V18" s="114">
        <v>16300</v>
      </c>
      <c r="W18" s="94">
        <v>300</v>
      </c>
      <c r="X18" s="114">
        <v>-300</v>
      </c>
      <c r="Y18" s="114">
        <v>19300</v>
      </c>
      <c r="Z18" s="94">
        <v>0</v>
      </c>
      <c r="AA18" s="114">
        <v>11600</v>
      </c>
      <c r="AB18" s="114">
        <v>15500</v>
      </c>
      <c r="AC18" s="114">
        <v>17100</v>
      </c>
      <c r="AD18" s="94">
        <v>26400</v>
      </c>
      <c r="AE18" s="115">
        <v>797500</v>
      </c>
    </row>
    <row r="19" spans="1:32" ht="30" customHeight="1">
      <c r="A19" s="290"/>
      <c r="B19" s="303" t="s">
        <v>82</v>
      </c>
      <c r="C19" s="38">
        <v>1.546944556859571</v>
      </c>
      <c r="D19" s="39">
        <v>1.3144932671863927</v>
      </c>
      <c r="E19" s="40">
        <v>1.2490445859872612</v>
      </c>
      <c r="F19" s="40">
        <v>1.413429888084266</v>
      </c>
      <c r="G19" s="40">
        <v>1.4532608695652174</v>
      </c>
      <c r="H19" s="40">
        <v>1.3926206244087038</v>
      </c>
      <c r="I19" s="40">
        <v>0.5</v>
      </c>
      <c r="J19" s="40">
        <v>1.3153066151617576</v>
      </c>
      <c r="K19" s="40">
        <v>1.2017804154302671</v>
      </c>
      <c r="L19" s="40">
        <v>1.4369747899159664</v>
      </c>
      <c r="M19" s="40">
        <v>1.3578947368421053</v>
      </c>
      <c r="N19" s="40" t="s">
        <v>140</v>
      </c>
      <c r="O19" s="40">
        <v>4.5294117647058822</v>
      </c>
      <c r="P19" s="40">
        <v>2.347826086956522</v>
      </c>
      <c r="Q19" s="40" t="s">
        <v>202</v>
      </c>
      <c r="R19" s="40">
        <v>1.8129032258064517</v>
      </c>
      <c r="S19" s="40">
        <v>1.7512437810945274</v>
      </c>
      <c r="T19" s="40">
        <v>1.5276752767527675</v>
      </c>
      <c r="U19" s="40">
        <v>2.6691176470588234</v>
      </c>
      <c r="V19" s="40">
        <v>2.2442748091603053</v>
      </c>
      <c r="W19" s="40" t="s">
        <v>202</v>
      </c>
      <c r="X19" s="40">
        <v>0.25</v>
      </c>
      <c r="Y19" s="40">
        <v>2.556451612903226</v>
      </c>
      <c r="Z19" s="40" t="s">
        <v>195</v>
      </c>
      <c r="AA19" s="40">
        <v>1.7204968944099379</v>
      </c>
      <c r="AB19" s="40">
        <v>1.8288770053475936</v>
      </c>
      <c r="AC19" s="40">
        <v>2.4491525423728815</v>
      </c>
      <c r="AD19" s="40">
        <v>133</v>
      </c>
      <c r="AE19" s="41">
        <v>285.82142857142856</v>
      </c>
    </row>
    <row r="20" spans="1:32" ht="30" customHeight="1" thickBot="1">
      <c r="A20" s="290"/>
      <c r="B20" s="304" t="s">
        <v>114</v>
      </c>
      <c r="C20" s="50">
        <v>1</v>
      </c>
      <c r="D20" s="45">
        <v>0.43130586439938956</v>
      </c>
      <c r="E20" s="44">
        <v>5.7001671390160602E-2</v>
      </c>
      <c r="F20" s="45">
        <v>9.3612382821015916E-2</v>
      </c>
      <c r="G20" s="45">
        <v>3.8863454690792817E-2</v>
      </c>
      <c r="H20" s="45">
        <v>0.10696897027832279</v>
      </c>
      <c r="I20" s="45">
        <v>1.4533827483467772E-5</v>
      </c>
      <c r="J20" s="45">
        <v>7.9180292129932411E-2</v>
      </c>
      <c r="K20" s="45">
        <v>5.8862001308044474E-3</v>
      </c>
      <c r="L20" s="45">
        <v>1.4911706998037934E-2</v>
      </c>
      <c r="M20" s="45">
        <v>5.6245912361020277E-3</v>
      </c>
      <c r="N20" s="45">
        <v>0</v>
      </c>
      <c r="O20" s="45">
        <v>2.2382094324540367E-3</v>
      </c>
      <c r="P20" s="45">
        <v>1.5696533682145193E-3</v>
      </c>
      <c r="Q20" s="45">
        <v>1.4533827483467772E-5</v>
      </c>
      <c r="R20" s="45">
        <v>4.0840055228544437E-3</v>
      </c>
      <c r="S20" s="45">
        <v>5.1159072741806559E-3</v>
      </c>
      <c r="T20" s="45">
        <v>6.0170045781556573E-3</v>
      </c>
      <c r="U20" s="45">
        <v>5.2757793764988013E-3</v>
      </c>
      <c r="V20" s="45">
        <v>4.2729452801395246E-3</v>
      </c>
      <c r="W20" s="45">
        <v>4.3601482450403315E-5</v>
      </c>
      <c r="X20" s="45">
        <v>1.4533827483467772E-5</v>
      </c>
      <c r="Y20" s="45">
        <v>4.6072233122592832E-3</v>
      </c>
      <c r="Z20" s="45">
        <v>0</v>
      </c>
      <c r="AA20" s="45">
        <v>4.0258702129205726E-3</v>
      </c>
      <c r="AB20" s="45">
        <v>4.9705689993459774E-3</v>
      </c>
      <c r="AC20" s="45">
        <v>4.2002761427221858E-3</v>
      </c>
      <c r="AD20" s="45">
        <v>3.8659981106024272E-3</v>
      </c>
      <c r="AE20" s="46">
        <v>0.11631422135019258</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217</v>
      </c>
      <c r="E27" s="310">
        <v>293600</v>
      </c>
      <c r="F27" s="311">
        <v>38500</v>
      </c>
      <c r="G27" s="57"/>
      <c r="H27" s="56" t="s">
        <v>217</v>
      </c>
      <c r="I27" s="310">
        <v>553700</v>
      </c>
      <c r="J27" s="312">
        <v>113900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190</v>
      </c>
      <c r="E28" s="314">
        <v>276900</v>
      </c>
      <c r="F28" s="315">
        <v>39500</v>
      </c>
      <c r="G28" s="316"/>
      <c r="H28" s="58" t="s">
        <v>190</v>
      </c>
      <c r="I28" s="317">
        <v>502700</v>
      </c>
      <c r="J28" s="318">
        <v>123500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16700</v>
      </c>
      <c r="F29" s="320">
        <v>-1000</v>
      </c>
      <c r="G29" s="262"/>
      <c r="H29" s="60" t="s">
        <v>77</v>
      </c>
      <c r="I29" s="319">
        <v>51000</v>
      </c>
      <c r="J29" s="320">
        <v>-9600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1.0603105814373419</v>
      </c>
      <c r="F30" s="322">
        <v>0.97468354430379744</v>
      </c>
      <c r="G30" s="262"/>
      <c r="H30" s="61" t="s">
        <v>124</v>
      </c>
      <c r="I30" s="321">
        <v>1.1014521583449373</v>
      </c>
      <c r="J30" s="323">
        <v>0.92226720647773275</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0.39330207635632952</v>
      </c>
      <c r="F31" s="326">
        <v>5.157401205626256E-2</v>
      </c>
      <c r="G31" s="262"/>
      <c r="H31" s="63" t="s">
        <v>126</v>
      </c>
      <c r="I31" s="327">
        <v>0.82938885560215703</v>
      </c>
      <c r="J31" s="328">
        <v>0.17061114439784303</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62" priority="3" operator="equal">
      <formula>"△100%"</formula>
    </cfRule>
  </conditionalFormatting>
  <conditionalFormatting sqref="C19:AE19">
    <cfRule type="cellIs" dxfId="61" priority="2" operator="equal">
      <formula>"△100%"</formula>
    </cfRule>
  </conditionalFormatting>
  <conditionalFormatting sqref="I28:J28">
    <cfRule type="containsBlanks" dxfId="60" priority="4">
      <formula>LEN(TRIM(I28))=0</formula>
    </cfRule>
  </conditionalFormatting>
  <conditionalFormatting sqref="AE14">
    <cfRule type="cellIs" dxfId="59" priority="1" operator="equal">
      <formula>"△100%"</formula>
    </cfRule>
  </conditionalFormatting>
  <hyperlinks>
    <hyperlink ref="A1:B1" location="令和５年度!A1" display="令和５年度!A1" xr:uid="{D96616C5-2886-4106-A661-B7840078CCD6}"/>
  </hyperlinks>
  <pageMargins left="0.70866141732283472" right="0.70866141732283472" top="0.74803149606299213" bottom="0.74803149606299213" header="0.31496062992125984" footer="0.3149606299212598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10月（３表）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217</v>
      </c>
      <c r="C6" s="341">
        <v>115400</v>
      </c>
      <c r="D6" s="342">
        <v>44000</v>
      </c>
      <c r="E6" s="342">
        <v>23900</v>
      </c>
      <c r="F6" s="342">
        <v>4600</v>
      </c>
      <c r="G6" s="342">
        <v>13600</v>
      </c>
      <c r="H6" s="342">
        <v>6100</v>
      </c>
      <c r="I6" s="342">
        <v>1900</v>
      </c>
      <c r="J6" s="342">
        <v>1300</v>
      </c>
      <c r="K6" s="342">
        <v>200</v>
      </c>
      <c r="L6" s="342">
        <v>300</v>
      </c>
      <c r="M6" s="342">
        <v>1200</v>
      </c>
      <c r="N6" s="342">
        <v>700</v>
      </c>
      <c r="O6" s="342">
        <v>300</v>
      </c>
      <c r="P6" s="342">
        <v>1700</v>
      </c>
      <c r="Q6" s="343">
        <v>15600</v>
      </c>
      <c r="R6" s="121"/>
    </row>
    <row r="7" spans="1:18" ht="30" customHeight="1">
      <c r="A7" s="67"/>
      <c r="B7" s="344" t="s">
        <v>190</v>
      </c>
      <c r="C7" s="68">
        <v>2700</v>
      </c>
      <c r="D7" s="69">
        <v>1300</v>
      </c>
      <c r="E7" s="70">
        <v>0</v>
      </c>
      <c r="F7" s="70">
        <v>0</v>
      </c>
      <c r="G7" s="70">
        <v>1100</v>
      </c>
      <c r="H7" s="70">
        <v>200</v>
      </c>
      <c r="I7" s="70">
        <v>0</v>
      </c>
      <c r="J7" s="70">
        <v>100</v>
      </c>
      <c r="K7" s="70">
        <v>0</v>
      </c>
      <c r="L7" s="70">
        <v>0</v>
      </c>
      <c r="M7" s="70">
        <v>0</v>
      </c>
      <c r="N7" s="70">
        <v>0</v>
      </c>
      <c r="O7" s="71">
        <v>0</v>
      </c>
      <c r="P7" s="70">
        <v>0</v>
      </c>
      <c r="Q7" s="72">
        <v>0</v>
      </c>
      <c r="R7" s="121"/>
    </row>
    <row r="8" spans="1:18" ht="30" customHeight="1">
      <c r="A8" s="67"/>
      <c r="B8" s="73" t="s">
        <v>77</v>
      </c>
      <c r="C8" s="107">
        <v>112700</v>
      </c>
      <c r="D8" s="108">
        <v>42700</v>
      </c>
      <c r="E8" s="109">
        <v>23900</v>
      </c>
      <c r="F8" s="108">
        <v>4600</v>
      </c>
      <c r="G8" s="108">
        <v>12500</v>
      </c>
      <c r="H8" s="108">
        <v>5900</v>
      </c>
      <c r="I8" s="108">
        <v>1900</v>
      </c>
      <c r="J8" s="108">
        <v>1200</v>
      </c>
      <c r="K8" s="108">
        <v>200</v>
      </c>
      <c r="L8" s="108">
        <v>300</v>
      </c>
      <c r="M8" s="108">
        <v>1200</v>
      </c>
      <c r="N8" s="108">
        <v>700</v>
      </c>
      <c r="O8" s="108">
        <v>300</v>
      </c>
      <c r="P8" s="108">
        <v>1700</v>
      </c>
      <c r="Q8" s="110">
        <v>15600</v>
      </c>
    </row>
    <row r="9" spans="1:18" ht="30" customHeight="1">
      <c r="A9" s="67"/>
      <c r="B9" s="74" t="s">
        <v>73</v>
      </c>
      <c r="C9" s="75">
        <v>42.74074074074074</v>
      </c>
      <c r="D9" s="76">
        <v>33.846153846153847</v>
      </c>
      <c r="E9" s="77" t="s">
        <v>202</v>
      </c>
      <c r="F9" s="76" t="s">
        <v>202</v>
      </c>
      <c r="G9" s="76">
        <v>12.363636363636363</v>
      </c>
      <c r="H9" s="76">
        <v>30.5</v>
      </c>
      <c r="I9" s="76" t="s">
        <v>202</v>
      </c>
      <c r="J9" s="76">
        <v>13</v>
      </c>
      <c r="K9" s="76" t="s">
        <v>202</v>
      </c>
      <c r="L9" s="76" t="s">
        <v>202</v>
      </c>
      <c r="M9" s="76" t="s">
        <v>202</v>
      </c>
      <c r="N9" s="76" t="s">
        <v>202</v>
      </c>
      <c r="O9" s="76" t="s">
        <v>202</v>
      </c>
      <c r="P9" s="76" t="s">
        <v>202</v>
      </c>
      <c r="Q9" s="78" t="s">
        <v>202</v>
      </c>
    </row>
    <row r="10" spans="1:18" ht="30" customHeight="1" thickBot="1">
      <c r="A10" s="111"/>
      <c r="B10" s="79" t="s">
        <v>113</v>
      </c>
      <c r="C10" s="80">
        <v>0.99999999999999989</v>
      </c>
      <c r="D10" s="81">
        <v>0.38128249566724437</v>
      </c>
      <c r="E10" s="82">
        <v>0.20710571923743501</v>
      </c>
      <c r="F10" s="83">
        <v>3.9861351819757362E-2</v>
      </c>
      <c r="G10" s="83">
        <v>0.11785095320623917</v>
      </c>
      <c r="H10" s="83">
        <v>5.2859618717504331E-2</v>
      </c>
      <c r="I10" s="83">
        <v>1.6464471403812825E-2</v>
      </c>
      <c r="J10" s="83">
        <v>1.1265164644714038E-2</v>
      </c>
      <c r="K10" s="83">
        <v>1.7331022530329288E-3</v>
      </c>
      <c r="L10" s="83">
        <v>2.5996533795493936E-3</v>
      </c>
      <c r="M10" s="83">
        <v>1.0398613518197574E-2</v>
      </c>
      <c r="N10" s="83">
        <v>6.0658578856152513E-3</v>
      </c>
      <c r="O10" s="83">
        <v>2.5996533795493936E-3</v>
      </c>
      <c r="P10" s="83">
        <v>1.4731369150779897E-2</v>
      </c>
      <c r="Q10" s="84">
        <v>0.13518197573656845</v>
      </c>
    </row>
    <row r="11" spans="1:18" ht="30" customHeight="1" thickBot="1">
      <c r="A11" s="345" t="s">
        <v>74</v>
      </c>
      <c r="B11" s="346" t="s">
        <v>75</v>
      </c>
      <c r="C11" s="347">
        <v>647900</v>
      </c>
      <c r="D11" s="348">
        <v>289400</v>
      </c>
      <c r="E11" s="348">
        <v>152500</v>
      </c>
      <c r="F11" s="348">
        <v>23700</v>
      </c>
      <c r="G11" s="348">
        <v>82000</v>
      </c>
      <c r="H11" s="348">
        <v>16700</v>
      </c>
      <c r="I11" s="348">
        <v>4300</v>
      </c>
      <c r="J11" s="348">
        <v>4300</v>
      </c>
      <c r="K11" s="348">
        <v>1000</v>
      </c>
      <c r="L11" s="348">
        <v>4200</v>
      </c>
      <c r="M11" s="348">
        <v>2500</v>
      </c>
      <c r="N11" s="348">
        <v>2000</v>
      </c>
      <c r="O11" s="348">
        <v>900</v>
      </c>
      <c r="P11" s="348">
        <v>3700</v>
      </c>
      <c r="Q11" s="349">
        <v>60700</v>
      </c>
      <c r="R11" s="121"/>
    </row>
    <row r="12" spans="1:18" ht="30" customHeight="1">
      <c r="A12" s="350" t="s">
        <v>151</v>
      </c>
      <c r="B12" s="85" t="s">
        <v>76</v>
      </c>
      <c r="C12" s="86">
        <v>2800</v>
      </c>
      <c r="D12" s="87">
        <v>1300</v>
      </c>
      <c r="E12" s="87">
        <v>100</v>
      </c>
      <c r="F12" s="87">
        <v>0</v>
      </c>
      <c r="G12" s="87">
        <v>1100</v>
      </c>
      <c r="H12" s="87">
        <v>200</v>
      </c>
      <c r="I12" s="87">
        <v>0</v>
      </c>
      <c r="J12" s="87">
        <v>100</v>
      </c>
      <c r="K12" s="87">
        <v>0</v>
      </c>
      <c r="L12" s="87">
        <v>0</v>
      </c>
      <c r="M12" s="87">
        <v>0</v>
      </c>
      <c r="N12" s="87">
        <v>0</v>
      </c>
      <c r="O12" s="87">
        <v>0</v>
      </c>
      <c r="P12" s="87">
        <v>0</v>
      </c>
      <c r="Q12" s="88">
        <v>0</v>
      </c>
      <c r="R12" s="121"/>
    </row>
    <row r="13" spans="1:18" ht="30" customHeight="1">
      <c r="A13" s="67"/>
      <c r="B13" s="89" t="s">
        <v>77</v>
      </c>
      <c r="C13" s="107">
        <v>645100</v>
      </c>
      <c r="D13" s="108">
        <v>288100</v>
      </c>
      <c r="E13" s="109">
        <v>152400</v>
      </c>
      <c r="F13" s="108">
        <v>23700</v>
      </c>
      <c r="G13" s="108">
        <v>80900</v>
      </c>
      <c r="H13" s="108">
        <v>16500</v>
      </c>
      <c r="I13" s="108">
        <v>4300</v>
      </c>
      <c r="J13" s="108">
        <v>4200</v>
      </c>
      <c r="K13" s="108">
        <v>1000</v>
      </c>
      <c r="L13" s="108">
        <v>4200</v>
      </c>
      <c r="M13" s="108">
        <v>2500</v>
      </c>
      <c r="N13" s="108">
        <v>2000</v>
      </c>
      <c r="O13" s="108">
        <v>900</v>
      </c>
      <c r="P13" s="108">
        <v>3700</v>
      </c>
      <c r="Q13" s="110">
        <v>60700</v>
      </c>
    </row>
    <row r="14" spans="1:18" ht="30" customHeight="1">
      <c r="A14" s="67"/>
      <c r="B14" s="90" t="s">
        <v>78</v>
      </c>
      <c r="C14" s="75">
        <v>231.39285714285714</v>
      </c>
      <c r="D14" s="76">
        <v>222.61538461538461</v>
      </c>
      <c r="E14" s="77">
        <v>1525</v>
      </c>
      <c r="F14" s="76" t="s">
        <v>202</v>
      </c>
      <c r="G14" s="76">
        <v>74.545454545454547</v>
      </c>
      <c r="H14" s="76">
        <v>83.5</v>
      </c>
      <c r="I14" s="76" t="s">
        <v>202</v>
      </c>
      <c r="J14" s="76">
        <v>43</v>
      </c>
      <c r="K14" s="76" t="s">
        <v>202</v>
      </c>
      <c r="L14" s="76" t="s">
        <v>202</v>
      </c>
      <c r="M14" s="76" t="s">
        <v>202</v>
      </c>
      <c r="N14" s="76" t="s">
        <v>202</v>
      </c>
      <c r="O14" s="76" t="s">
        <v>202</v>
      </c>
      <c r="P14" s="76" t="s">
        <v>202</v>
      </c>
      <c r="Q14" s="78" t="s">
        <v>202</v>
      </c>
    </row>
    <row r="15" spans="1:18" ht="30" customHeight="1" thickBot="1">
      <c r="A15" s="111"/>
      <c r="B15" s="91" t="s">
        <v>113</v>
      </c>
      <c r="C15" s="92">
        <v>1</v>
      </c>
      <c r="D15" s="83">
        <v>0.44667386942429388</v>
      </c>
      <c r="E15" s="83">
        <v>0.23537582960333384</v>
      </c>
      <c r="F15" s="83">
        <v>3.6579719092452542E-2</v>
      </c>
      <c r="G15" s="83">
        <v>0.12656274116375985</v>
      </c>
      <c r="H15" s="83">
        <v>2.5775582651643772E-2</v>
      </c>
      <c r="I15" s="83">
        <v>6.6368266707825278E-3</v>
      </c>
      <c r="J15" s="83">
        <v>6.6368266707825278E-3</v>
      </c>
      <c r="K15" s="83">
        <v>1.5434480629726809E-3</v>
      </c>
      <c r="L15" s="83">
        <v>6.4824818644852603E-3</v>
      </c>
      <c r="M15" s="83">
        <v>3.8586201574317023E-3</v>
      </c>
      <c r="N15" s="83">
        <v>3.0868961259453618E-3</v>
      </c>
      <c r="O15" s="83">
        <v>1.389103256675413E-3</v>
      </c>
      <c r="P15" s="83">
        <v>5.7107578329989193E-3</v>
      </c>
      <c r="Q15" s="84">
        <v>9.3687297422441737E-2</v>
      </c>
    </row>
    <row r="16" spans="1:18" ht="30" customHeight="1" thickBot="1">
      <c r="A16" s="345" t="s">
        <v>79</v>
      </c>
      <c r="B16" s="346" t="s">
        <v>80</v>
      </c>
      <c r="C16" s="347">
        <v>800300</v>
      </c>
      <c r="D16" s="348">
        <v>344600</v>
      </c>
      <c r="E16" s="348">
        <v>209600</v>
      </c>
      <c r="F16" s="348">
        <v>24400</v>
      </c>
      <c r="G16" s="348">
        <v>100800</v>
      </c>
      <c r="H16" s="348">
        <v>21700</v>
      </c>
      <c r="I16" s="348">
        <v>5700</v>
      </c>
      <c r="J16" s="348">
        <v>5600</v>
      </c>
      <c r="K16" s="348">
        <v>1700</v>
      </c>
      <c r="L16" s="348">
        <v>5400</v>
      </c>
      <c r="M16" s="348">
        <v>3100</v>
      </c>
      <c r="N16" s="348">
        <v>2500</v>
      </c>
      <c r="O16" s="348">
        <v>1100</v>
      </c>
      <c r="P16" s="348">
        <v>5000</v>
      </c>
      <c r="Q16" s="349">
        <v>69100</v>
      </c>
      <c r="R16" s="121"/>
    </row>
    <row r="17" spans="1:18" ht="30" customHeight="1">
      <c r="A17" s="350" t="s">
        <v>152</v>
      </c>
      <c r="B17" s="85" t="s">
        <v>81</v>
      </c>
      <c r="C17" s="86">
        <v>2800</v>
      </c>
      <c r="D17" s="87">
        <v>1300</v>
      </c>
      <c r="E17" s="87">
        <v>100</v>
      </c>
      <c r="F17" s="87">
        <v>0</v>
      </c>
      <c r="G17" s="87">
        <v>1100</v>
      </c>
      <c r="H17" s="87">
        <v>200</v>
      </c>
      <c r="I17" s="87">
        <v>0</v>
      </c>
      <c r="J17" s="87">
        <v>100</v>
      </c>
      <c r="K17" s="87">
        <v>0</v>
      </c>
      <c r="L17" s="87">
        <v>0</v>
      </c>
      <c r="M17" s="87">
        <v>0</v>
      </c>
      <c r="N17" s="87">
        <v>0</v>
      </c>
      <c r="O17" s="87">
        <v>0</v>
      </c>
      <c r="P17" s="87">
        <v>0</v>
      </c>
      <c r="Q17" s="93">
        <v>0</v>
      </c>
      <c r="R17" s="121"/>
    </row>
    <row r="18" spans="1:18" ht="30" customHeight="1">
      <c r="A18" s="67"/>
      <c r="B18" s="89" t="s">
        <v>77</v>
      </c>
      <c r="C18" s="107">
        <v>797500</v>
      </c>
      <c r="D18" s="108">
        <v>343300</v>
      </c>
      <c r="E18" s="109">
        <v>209500</v>
      </c>
      <c r="F18" s="108">
        <v>24400</v>
      </c>
      <c r="G18" s="108">
        <v>99700</v>
      </c>
      <c r="H18" s="108">
        <v>21500</v>
      </c>
      <c r="I18" s="108">
        <v>5700</v>
      </c>
      <c r="J18" s="108">
        <v>5500</v>
      </c>
      <c r="K18" s="108">
        <v>1700</v>
      </c>
      <c r="L18" s="108">
        <v>5400</v>
      </c>
      <c r="M18" s="108">
        <v>3100</v>
      </c>
      <c r="N18" s="108">
        <v>2500</v>
      </c>
      <c r="O18" s="108">
        <v>1100</v>
      </c>
      <c r="P18" s="108">
        <v>5000</v>
      </c>
      <c r="Q18" s="110">
        <v>69100</v>
      </c>
    </row>
    <row r="19" spans="1:18" ht="30" customHeight="1">
      <c r="A19" s="67"/>
      <c r="B19" s="90" t="s">
        <v>82</v>
      </c>
      <c r="C19" s="75">
        <v>285.82142857142856</v>
      </c>
      <c r="D19" s="76">
        <v>265.07692307692309</v>
      </c>
      <c r="E19" s="77">
        <v>2096</v>
      </c>
      <c r="F19" s="76" t="s">
        <v>202</v>
      </c>
      <c r="G19" s="76">
        <v>91.63636363636364</v>
      </c>
      <c r="H19" s="76">
        <v>108.5</v>
      </c>
      <c r="I19" s="76" t="s">
        <v>202</v>
      </c>
      <c r="J19" s="76">
        <v>56</v>
      </c>
      <c r="K19" s="351" t="s">
        <v>202</v>
      </c>
      <c r="L19" s="76" t="s">
        <v>202</v>
      </c>
      <c r="M19" s="76" t="s">
        <v>202</v>
      </c>
      <c r="N19" s="76" t="s">
        <v>202</v>
      </c>
      <c r="O19" s="76" t="s">
        <v>202</v>
      </c>
      <c r="P19" s="76" t="s">
        <v>202</v>
      </c>
      <c r="Q19" s="78" t="s">
        <v>202</v>
      </c>
    </row>
    <row r="20" spans="1:18" ht="30" customHeight="1" thickBot="1">
      <c r="A20" s="67"/>
      <c r="B20" s="91" t="s">
        <v>114</v>
      </c>
      <c r="C20" s="92">
        <v>0.99999999999999989</v>
      </c>
      <c r="D20" s="83">
        <v>0.43058852930151192</v>
      </c>
      <c r="E20" s="83">
        <v>0.26190178682993875</v>
      </c>
      <c r="F20" s="83">
        <v>3.0488566787454704E-2</v>
      </c>
      <c r="G20" s="83">
        <v>0.12595276771210795</v>
      </c>
      <c r="H20" s="83">
        <v>2.7114831938023241E-2</v>
      </c>
      <c r="I20" s="83">
        <v>7.1223291265775333E-3</v>
      </c>
      <c r="J20" s="83">
        <v>6.9973759840059975E-3</v>
      </c>
      <c r="K20" s="83">
        <v>2.1242034237161063E-3</v>
      </c>
      <c r="L20" s="83">
        <v>6.7474696988629266E-3</v>
      </c>
      <c r="M20" s="83">
        <v>3.8735474197176059E-3</v>
      </c>
      <c r="N20" s="83">
        <v>3.123828564288392E-3</v>
      </c>
      <c r="O20" s="83">
        <v>1.3744845682868924E-3</v>
      </c>
      <c r="P20" s="83">
        <v>6.247657128576784E-3</v>
      </c>
      <c r="Q20" s="84">
        <v>8.6342621516931145E-2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58" priority="2" operator="equal">
      <formula>"△100%"</formula>
    </cfRule>
  </conditionalFormatting>
  <conditionalFormatting sqref="C14:Q14">
    <cfRule type="cellIs" dxfId="57" priority="1" operator="equal">
      <formula>"△100%"</formula>
    </cfRule>
  </conditionalFormatting>
  <hyperlinks>
    <hyperlink ref="A1:B1" location="令和５年度!A1" display="令和５年度!A1" xr:uid="{9ABC4268-A961-4437-973F-14F6E8D2E5D6}"/>
  </hyperlinks>
  <pageMargins left="0.70866141732283472" right="0.70866141732283472" top="0.74803149606299213" bottom="0.74803149606299213" header="0.31496062992125984" footer="0.3149606299212598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11月（１表）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218</v>
      </c>
      <c r="C8" s="242">
        <v>688200</v>
      </c>
      <c r="D8" s="243">
        <v>597100</v>
      </c>
      <c r="E8" s="244">
        <v>91100</v>
      </c>
      <c r="F8" s="11">
        <v>672900</v>
      </c>
      <c r="G8" s="12">
        <v>595400</v>
      </c>
      <c r="H8" s="13">
        <v>77500</v>
      </c>
      <c r="I8" s="14">
        <v>15300</v>
      </c>
      <c r="J8" s="12">
        <v>1700</v>
      </c>
      <c r="K8" s="15">
        <v>13600</v>
      </c>
    </row>
    <row r="9" spans="1:17" ht="32.15" customHeight="1">
      <c r="A9" s="245"/>
      <c r="B9" s="246" t="s">
        <v>191</v>
      </c>
      <c r="C9" s="16">
        <v>615000</v>
      </c>
      <c r="D9" s="17">
        <v>602900</v>
      </c>
      <c r="E9" s="18">
        <v>12100</v>
      </c>
      <c r="F9" s="19">
        <v>613600</v>
      </c>
      <c r="G9" s="20">
        <v>601500</v>
      </c>
      <c r="H9" s="21">
        <v>12100</v>
      </c>
      <c r="I9" s="22">
        <v>1400</v>
      </c>
      <c r="J9" s="20">
        <v>1400</v>
      </c>
      <c r="K9" s="23">
        <v>0</v>
      </c>
    </row>
    <row r="10" spans="1:17" ht="32.15" customHeight="1">
      <c r="A10" s="247"/>
      <c r="B10" s="239" t="s">
        <v>72</v>
      </c>
      <c r="C10" s="97">
        <v>73200</v>
      </c>
      <c r="D10" s="98">
        <v>-5800</v>
      </c>
      <c r="E10" s="99">
        <v>79000</v>
      </c>
      <c r="F10" s="100">
        <v>59300</v>
      </c>
      <c r="G10" s="98">
        <v>-6100</v>
      </c>
      <c r="H10" s="101">
        <v>65400</v>
      </c>
      <c r="I10" s="102">
        <v>13900</v>
      </c>
      <c r="J10" s="98">
        <v>300</v>
      </c>
      <c r="K10" s="103">
        <v>13600</v>
      </c>
    </row>
    <row r="11" spans="1:17" ht="32.15" customHeight="1" thickBot="1">
      <c r="A11" s="248"/>
      <c r="B11" s="249" t="s">
        <v>73</v>
      </c>
      <c r="C11" s="24">
        <v>1.1190243902439025</v>
      </c>
      <c r="D11" s="25">
        <v>0.99037983081771441</v>
      </c>
      <c r="E11" s="26">
        <v>7.5289256198347108</v>
      </c>
      <c r="F11" s="250">
        <v>1.0966427640156453</v>
      </c>
      <c r="G11" s="25">
        <v>0.98985868661679133</v>
      </c>
      <c r="H11" s="27">
        <v>6.4049586776859506</v>
      </c>
      <c r="I11" s="28">
        <v>10.928571428571429</v>
      </c>
      <c r="J11" s="25">
        <v>1.2142857142857142</v>
      </c>
      <c r="K11" s="29" t="s">
        <v>202</v>
      </c>
    </row>
    <row r="12" spans="1:17" ht="32.15" customHeight="1" thickBot="1">
      <c r="A12" s="240" t="s">
        <v>74</v>
      </c>
      <c r="B12" s="251" t="s">
        <v>75</v>
      </c>
      <c r="C12" s="242">
        <v>5672400</v>
      </c>
      <c r="D12" s="252">
        <v>4933400</v>
      </c>
      <c r="E12" s="253">
        <v>739000</v>
      </c>
      <c r="F12" s="11">
        <v>5469000</v>
      </c>
      <c r="G12" s="12">
        <v>4889500</v>
      </c>
      <c r="H12" s="13">
        <v>579500</v>
      </c>
      <c r="I12" s="14">
        <v>203400</v>
      </c>
      <c r="J12" s="12">
        <v>43900</v>
      </c>
      <c r="K12" s="15">
        <v>159500</v>
      </c>
    </row>
    <row r="13" spans="1:17" ht="32.15" customHeight="1">
      <c r="A13" s="104" t="s">
        <v>153</v>
      </c>
      <c r="B13" s="254" t="s">
        <v>76</v>
      </c>
      <c r="C13" s="16">
        <v>4243300</v>
      </c>
      <c r="D13" s="17">
        <v>4228400</v>
      </c>
      <c r="E13" s="18">
        <v>14900</v>
      </c>
      <c r="F13" s="19">
        <v>4231400</v>
      </c>
      <c r="G13" s="17">
        <v>4216500</v>
      </c>
      <c r="H13" s="18">
        <v>14900</v>
      </c>
      <c r="I13" s="22">
        <v>11900</v>
      </c>
      <c r="J13" s="17">
        <v>11900</v>
      </c>
      <c r="K13" s="30">
        <v>0</v>
      </c>
    </row>
    <row r="14" spans="1:17" ht="32.15" customHeight="1">
      <c r="A14" s="247"/>
      <c r="B14" s="239" t="s">
        <v>77</v>
      </c>
      <c r="C14" s="97">
        <v>1429100</v>
      </c>
      <c r="D14" s="98">
        <v>705000</v>
      </c>
      <c r="E14" s="99">
        <v>724100</v>
      </c>
      <c r="F14" s="100">
        <v>1237600</v>
      </c>
      <c r="G14" s="98">
        <v>673000</v>
      </c>
      <c r="H14" s="101">
        <v>564600</v>
      </c>
      <c r="I14" s="102">
        <v>191500</v>
      </c>
      <c r="J14" s="98">
        <v>32000</v>
      </c>
      <c r="K14" s="103">
        <v>159500</v>
      </c>
    </row>
    <row r="15" spans="1:17" ht="32.15" customHeight="1" thickBot="1">
      <c r="A15" s="248"/>
      <c r="B15" s="249" t="s">
        <v>78</v>
      </c>
      <c r="C15" s="24">
        <v>1.336789762684703</v>
      </c>
      <c r="D15" s="25">
        <v>1.1667297322864441</v>
      </c>
      <c r="E15" s="26">
        <v>49.597315436241608</v>
      </c>
      <c r="F15" s="250">
        <v>1.2924800302500354</v>
      </c>
      <c r="G15" s="25">
        <v>1.1596110518202301</v>
      </c>
      <c r="H15" s="27">
        <v>38.892617449664428</v>
      </c>
      <c r="I15" s="28">
        <v>17.092436974789916</v>
      </c>
      <c r="J15" s="25">
        <v>3.6890756302521011</v>
      </c>
      <c r="K15" s="29" t="s">
        <v>202</v>
      </c>
    </row>
    <row r="16" spans="1:17" ht="32.15" customHeight="1" thickBot="1">
      <c r="A16" s="240" t="s">
        <v>79</v>
      </c>
      <c r="B16" s="255" t="s">
        <v>80</v>
      </c>
      <c r="C16" s="242">
        <v>7568700</v>
      </c>
      <c r="D16" s="252">
        <v>6677300</v>
      </c>
      <c r="E16" s="253">
        <v>891400</v>
      </c>
      <c r="F16" s="11">
        <v>7347000</v>
      </c>
      <c r="G16" s="31">
        <v>6628200</v>
      </c>
      <c r="H16" s="32">
        <v>718800</v>
      </c>
      <c r="I16" s="14">
        <v>221700</v>
      </c>
      <c r="J16" s="31">
        <v>49100</v>
      </c>
      <c r="K16" s="33">
        <v>172600</v>
      </c>
    </row>
    <row r="17" spans="1:11" ht="32.15" customHeight="1">
      <c r="A17" s="104" t="s">
        <v>154</v>
      </c>
      <c r="B17" s="254" t="s">
        <v>81</v>
      </c>
      <c r="C17" s="16">
        <v>5062800</v>
      </c>
      <c r="D17" s="17">
        <v>5047900</v>
      </c>
      <c r="E17" s="18">
        <v>14900</v>
      </c>
      <c r="F17" s="19">
        <v>5048300</v>
      </c>
      <c r="G17" s="34">
        <v>5033400</v>
      </c>
      <c r="H17" s="18">
        <v>14900</v>
      </c>
      <c r="I17" s="22">
        <v>14500</v>
      </c>
      <c r="J17" s="34">
        <v>14500</v>
      </c>
      <c r="K17" s="30">
        <v>0</v>
      </c>
    </row>
    <row r="18" spans="1:11" ht="32.15" customHeight="1">
      <c r="A18" s="247"/>
      <c r="B18" s="239" t="s">
        <v>77</v>
      </c>
      <c r="C18" s="97">
        <v>2505900</v>
      </c>
      <c r="D18" s="98">
        <v>1629400</v>
      </c>
      <c r="E18" s="99">
        <v>876500</v>
      </c>
      <c r="F18" s="100">
        <v>2298700</v>
      </c>
      <c r="G18" s="98">
        <v>1594800</v>
      </c>
      <c r="H18" s="101">
        <v>703900</v>
      </c>
      <c r="I18" s="102">
        <v>207200</v>
      </c>
      <c r="J18" s="98">
        <v>34600</v>
      </c>
      <c r="K18" s="103">
        <v>172600</v>
      </c>
    </row>
    <row r="19" spans="1:11" ht="32.15" customHeight="1" thickBot="1">
      <c r="A19" s="247"/>
      <c r="B19" s="249" t="s">
        <v>82</v>
      </c>
      <c r="C19" s="24">
        <v>1.4949632614363593</v>
      </c>
      <c r="D19" s="25">
        <v>1.3227876938925098</v>
      </c>
      <c r="E19" s="26">
        <v>59.825503355704697</v>
      </c>
      <c r="F19" s="250">
        <v>1.4553414020561377</v>
      </c>
      <c r="G19" s="25">
        <v>1.3168434855167481</v>
      </c>
      <c r="H19" s="27">
        <v>48.241610738255034</v>
      </c>
      <c r="I19" s="28">
        <v>15.289655172413793</v>
      </c>
      <c r="J19" s="25">
        <v>3.386206896551724</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4200</v>
      </c>
      <c r="F21" s="259" t="s">
        <v>205</v>
      </c>
      <c r="G21" s="256"/>
      <c r="H21" s="256"/>
      <c r="I21" s="256"/>
      <c r="J21" s="256"/>
      <c r="K21" s="358">
        <v>11</v>
      </c>
    </row>
  </sheetData>
  <mergeCells count="7">
    <mergeCell ref="A1:B1"/>
    <mergeCell ref="C4:E5"/>
    <mergeCell ref="F5:K5"/>
    <mergeCell ref="D6:D7"/>
    <mergeCell ref="E6:E7"/>
    <mergeCell ref="F6:F7"/>
    <mergeCell ref="I6:I7"/>
  </mergeCells>
  <phoneticPr fontId="2"/>
  <conditionalFormatting sqref="C11:K11">
    <cfRule type="cellIs" dxfId="56" priority="3" operator="equal">
      <formula>"△100%"</formula>
    </cfRule>
  </conditionalFormatting>
  <conditionalFormatting sqref="C15:K15">
    <cfRule type="cellIs" dxfId="55" priority="2" operator="equal">
      <formula>"△100%"</formula>
    </cfRule>
  </conditionalFormatting>
  <conditionalFormatting sqref="C19:K19">
    <cfRule type="cellIs" dxfId="54" priority="1" operator="equal">
      <formula>"△100%"</formula>
    </cfRule>
  </conditionalFormatting>
  <conditionalFormatting sqref="E21">
    <cfRule type="containsBlanks" dxfId="53" priority="4">
      <formula>LEN(TRIM(E21))=0</formula>
    </cfRule>
  </conditionalFormatting>
  <hyperlinks>
    <hyperlink ref="A1:B1" location="令和５年度!A1" display="令和５年度!A1" xr:uid="{0CADD56C-3F19-47D7-A1DD-2E95F8C6B559}"/>
  </hyperlinks>
  <pageMargins left="0.70866141732283472" right="0.70866141732283472" top="0.74803149606299213" bottom="0.74803149606299213" header="0.31496062992125984" footer="0.3149606299212598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11月（２表）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218</v>
      </c>
      <c r="C6" s="284">
        <v>688200</v>
      </c>
      <c r="D6" s="285">
        <v>293000</v>
      </c>
      <c r="E6" s="285">
        <v>38900</v>
      </c>
      <c r="F6" s="285">
        <v>59100</v>
      </c>
      <c r="G6" s="285">
        <v>26100</v>
      </c>
      <c r="H6" s="285">
        <v>79500</v>
      </c>
      <c r="I6" s="285">
        <v>0</v>
      </c>
      <c r="J6" s="285">
        <v>47100</v>
      </c>
      <c r="K6" s="285">
        <v>4100</v>
      </c>
      <c r="L6" s="285">
        <v>11600</v>
      </c>
      <c r="M6" s="285">
        <v>4700</v>
      </c>
      <c r="N6" s="285">
        <v>300</v>
      </c>
      <c r="O6" s="285">
        <v>2400</v>
      </c>
      <c r="P6" s="285">
        <v>0</v>
      </c>
      <c r="Q6" s="285">
        <v>0</v>
      </c>
      <c r="R6" s="285">
        <v>3100</v>
      </c>
      <c r="S6" s="285">
        <v>3400</v>
      </c>
      <c r="T6" s="285">
        <v>4200</v>
      </c>
      <c r="U6" s="285">
        <v>3300</v>
      </c>
      <c r="V6" s="285">
        <v>3200</v>
      </c>
      <c r="W6" s="285">
        <v>100</v>
      </c>
      <c r="X6" s="285">
        <v>0</v>
      </c>
      <c r="Y6" s="285">
        <v>3400</v>
      </c>
      <c r="Z6" s="285">
        <v>0</v>
      </c>
      <c r="AA6" s="285">
        <v>3000</v>
      </c>
      <c r="AB6" s="285">
        <v>3400</v>
      </c>
      <c r="AC6" s="285">
        <v>3000</v>
      </c>
      <c r="AD6" s="286">
        <v>200</v>
      </c>
      <c r="AE6" s="287">
        <v>91100</v>
      </c>
      <c r="AF6" s="121"/>
      <c r="AG6" s="121"/>
    </row>
    <row r="7" spans="1:33" ht="30" customHeight="1">
      <c r="A7" s="288"/>
      <c r="B7" s="289" t="s">
        <v>191</v>
      </c>
      <c r="C7" s="35">
        <v>615000</v>
      </c>
      <c r="D7" s="36">
        <v>297000</v>
      </c>
      <c r="E7" s="36">
        <v>40600</v>
      </c>
      <c r="F7" s="36">
        <v>59700</v>
      </c>
      <c r="G7" s="36">
        <v>27600</v>
      </c>
      <c r="H7" s="36">
        <v>75900</v>
      </c>
      <c r="I7" s="36">
        <v>0</v>
      </c>
      <c r="J7" s="36">
        <v>53300</v>
      </c>
      <c r="K7" s="36">
        <v>3500</v>
      </c>
      <c r="L7" s="36">
        <v>10000</v>
      </c>
      <c r="M7" s="36">
        <v>3700</v>
      </c>
      <c r="N7" s="36">
        <v>0</v>
      </c>
      <c r="O7" s="36">
        <v>2300</v>
      </c>
      <c r="P7" s="36">
        <v>0</v>
      </c>
      <c r="Q7" s="36">
        <v>0</v>
      </c>
      <c r="R7" s="36">
        <v>3400</v>
      </c>
      <c r="S7" s="36">
        <v>3400</v>
      </c>
      <c r="T7" s="36">
        <v>4200</v>
      </c>
      <c r="U7" s="36">
        <v>3000</v>
      </c>
      <c r="V7" s="36">
        <v>2800</v>
      </c>
      <c r="W7" s="36">
        <v>100</v>
      </c>
      <c r="X7" s="36">
        <v>0</v>
      </c>
      <c r="Y7" s="36">
        <v>3200</v>
      </c>
      <c r="Z7" s="36">
        <v>0</v>
      </c>
      <c r="AA7" s="36">
        <v>2800</v>
      </c>
      <c r="AB7" s="36">
        <v>3600</v>
      </c>
      <c r="AC7" s="36">
        <v>2600</v>
      </c>
      <c r="AD7" s="36">
        <v>200</v>
      </c>
      <c r="AE7" s="37">
        <v>12100</v>
      </c>
      <c r="AF7" s="121"/>
      <c r="AG7" s="121"/>
    </row>
    <row r="8" spans="1:33" ht="30" customHeight="1">
      <c r="A8" s="290"/>
      <c r="B8" s="291" t="s">
        <v>77</v>
      </c>
      <c r="C8" s="112">
        <v>73200</v>
      </c>
      <c r="D8" s="113">
        <v>-4000</v>
      </c>
      <c r="E8" s="114">
        <v>-1700</v>
      </c>
      <c r="F8" s="114">
        <v>-600</v>
      </c>
      <c r="G8" s="114">
        <v>-1500</v>
      </c>
      <c r="H8" s="114">
        <v>3600</v>
      </c>
      <c r="I8" s="114">
        <v>0</v>
      </c>
      <c r="J8" s="114">
        <v>-6200</v>
      </c>
      <c r="K8" s="114">
        <v>600</v>
      </c>
      <c r="L8" s="114">
        <v>1600</v>
      </c>
      <c r="M8" s="114">
        <v>1000</v>
      </c>
      <c r="N8" s="94">
        <v>300</v>
      </c>
      <c r="O8" s="94">
        <v>100</v>
      </c>
      <c r="P8" s="114">
        <v>0</v>
      </c>
      <c r="Q8" s="94">
        <v>0</v>
      </c>
      <c r="R8" s="114">
        <v>-300</v>
      </c>
      <c r="S8" s="114">
        <v>0</v>
      </c>
      <c r="T8" s="114">
        <v>0</v>
      </c>
      <c r="U8" s="114">
        <v>300</v>
      </c>
      <c r="V8" s="114">
        <v>400</v>
      </c>
      <c r="W8" s="94">
        <v>0</v>
      </c>
      <c r="X8" s="114">
        <v>0</v>
      </c>
      <c r="Y8" s="114">
        <v>200</v>
      </c>
      <c r="Z8" s="94">
        <v>0</v>
      </c>
      <c r="AA8" s="114">
        <v>200</v>
      </c>
      <c r="AB8" s="114">
        <v>-200</v>
      </c>
      <c r="AC8" s="114">
        <v>400</v>
      </c>
      <c r="AD8" s="94">
        <v>0</v>
      </c>
      <c r="AE8" s="115">
        <v>79000</v>
      </c>
    </row>
    <row r="9" spans="1:33" ht="30" customHeight="1">
      <c r="A9" s="290"/>
      <c r="B9" s="292" t="s">
        <v>73</v>
      </c>
      <c r="C9" s="38">
        <v>1.1190243902439025</v>
      </c>
      <c r="D9" s="39">
        <v>0.98653198653198648</v>
      </c>
      <c r="E9" s="40">
        <v>0.95812807881773399</v>
      </c>
      <c r="F9" s="40">
        <v>0.98994974874371855</v>
      </c>
      <c r="G9" s="40">
        <v>0.94565217391304346</v>
      </c>
      <c r="H9" s="40">
        <v>1.0474308300395256</v>
      </c>
      <c r="I9" s="40" t="s">
        <v>195</v>
      </c>
      <c r="J9" s="40">
        <v>0.8836772983114447</v>
      </c>
      <c r="K9" s="40">
        <v>1.1714285714285715</v>
      </c>
      <c r="L9" s="40">
        <v>1.1599999999999999</v>
      </c>
      <c r="M9" s="40">
        <v>1.2702702702702702</v>
      </c>
      <c r="N9" s="40" t="s">
        <v>202</v>
      </c>
      <c r="O9" s="40">
        <v>1.0434782608695652</v>
      </c>
      <c r="P9" s="40" t="s">
        <v>195</v>
      </c>
      <c r="Q9" s="40" t="s">
        <v>195</v>
      </c>
      <c r="R9" s="40">
        <v>0.91176470588235292</v>
      </c>
      <c r="S9" s="40">
        <v>1</v>
      </c>
      <c r="T9" s="40">
        <v>1</v>
      </c>
      <c r="U9" s="40">
        <v>1.1000000000000001</v>
      </c>
      <c r="V9" s="40">
        <v>1.1428571428571428</v>
      </c>
      <c r="W9" s="40">
        <v>1</v>
      </c>
      <c r="X9" s="40" t="s">
        <v>195</v>
      </c>
      <c r="Y9" s="40">
        <v>1.0625</v>
      </c>
      <c r="Z9" s="40" t="s">
        <v>195</v>
      </c>
      <c r="AA9" s="40">
        <v>1.0714285714285714</v>
      </c>
      <c r="AB9" s="40">
        <v>0.94444444444444442</v>
      </c>
      <c r="AC9" s="40">
        <v>1.1538461538461537</v>
      </c>
      <c r="AD9" s="40">
        <v>1</v>
      </c>
      <c r="AE9" s="41">
        <v>7.5289256198347108</v>
      </c>
    </row>
    <row r="10" spans="1:33" ht="30" customHeight="1" thickBot="1">
      <c r="A10" s="293"/>
      <c r="B10" s="294" t="s">
        <v>112</v>
      </c>
      <c r="C10" s="42">
        <v>1</v>
      </c>
      <c r="D10" s="43">
        <v>0.42574832897413545</v>
      </c>
      <c r="E10" s="44">
        <v>5.6524266201685554E-2</v>
      </c>
      <c r="F10" s="45">
        <v>8.5876198779424581E-2</v>
      </c>
      <c r="G10" s="45">
        <v>3.7925021795989541E-2</v>
      </c>
      <c r="H10" s="45">
        <v>0.11551874455100261</v>
      </c>
      <c r="I10" s="45">
        <v>0</v>
      </c>
      <c r="J10" s="45">
        <v>6.8439407149084572E-2</v>
      </c>
      <c r="K10" s="45">
        <v>5.9575704736995055E-3</v>
      </c>
      <c r="L10" s="45">
        <v>1.6855565242662018E-2</v>
      </c>
      <c r="M10" s="45">
        <v>6.8294100552165069E-3</v>
      </c>
      <c r="N10" s="45">
        <v>4.3591979075850045E-4</v>
      </c>
      <c r="O10" s="45">
        <v>3.4873583260680036E-3</v>
      </c>
      <c r="P10" s="45">
        <v>0</v>
      </c>
      <c r="Q10" s="45">
        <v>0</v>
      </c>
      <c r="R10" s="45">
        <v>4.5045045045045045E-3</v>
      </c>
      <c r="S10" s="45">
        <v>4.9404242952630047E-3</v>
      </c>
      <c r="T10" s="45">
        <v>6.1028770706190059E-3</v>
      </c>
      <c r="U10" s="45">
        <v>4.7951176983435052E-3</v>
      </c>
      <c r="V10" s="45">
        <v>4.6498111014240048E-3</v>
      </c>
      <c r="W10" s="45">
        <v>1.4530659691950015E-4</v>
      </c>
      <c r="X10" s="45">
        <v>0</v>
      </c>
      <c r="Y10" s="45">
        <v>4.9404242952630047E-3</v>
      </c>
      <c r="Z10" s="45">
        <v>0</v>
      </c>
      <c r="AA10" s="45">
        <v>4.3591979075850041E-3</v>
      </c>
      <c r="AB10" s="45">
        <v>4.9404242952630047E-3</v>
      </c>
      <c r="AC10" s="45">
        <v>4.3591979075850041E-3</v>
      </c>
      <c r="AD10" s="45">
        <v>2.906131938390003E-4</v>
      </c>
      <c r="AE10" s="46">
        <v>0.13237430979366463</v>
      </c>
    </row>
    <row r="11" spans="1:33" ht="30" customHeight="1" thickBot="1">
      <c r="A11" s="295" t="s">
        <v>74</v>
      </c>
      <c r="B11" s="296" t="s">
        <v>75</v>
      </c>
      <c r="C11" s="297">
        <v>5672400</v>
      </c>
      <c r="D11" s="298">
        <v>2421500</v>
      </c>
      <c r="E11" s="299">
        <v>316300</v>
      </c>
      <c r="F11" s="299">
        <v>520800</v>
      </c>
      <c r="G11" s="299">
        <v>215300</v>
      </c>
      <c r="H11" s="299">
        <v>598200</v>
      </c>
      <c r="I11" s="299">
        <v>0</v>
      </c>
      <c r="J11" s="299">
        <v>428400</v>
      </c>
      <c r="K11" s="299">
        <v>32500</v>
      </c>
      <c r="L11" s="299">
        <v>85300</v>
      </c>
      <c r="M11" s="299">
        <v>30600</v>
      </c>
      <c r="N11" s="299">
        <v>300</v>
      </c>
      <c r="O11" s="299">
        <v>10800</v>
      </c>
      <c r="P11" s="299">
        <v>10500</v>
      </c>
      <c r="Q11" s="299">
        <v>0</v>
      </c>
      <c r="R11" s="299">
        <v>22500</v>
      </c>
      <c r="S11" s="299">
        <v>28800</v>
      </c>
      <c r="T11" s="299">
        <v>32900</v>
      </c>
      <c r="U11" s="299">
        <v>29800</v>
      </c>
      <c r="V11" s="299">
        <v>24100</v>
      </c>
      <c r="W11" s="299">
        <v>100</v>
      </c>
      <c r="X11" s="299">
        <v>0</v>
      </c>
      <c r="Y11" s="299">
        <v>25700</v>
      </c>
      <c r="Z11" s="299">
        <v>0</v>
      </c>
      <c r="AA11" s="299">
        <v>22300</v>
      </c>
      <c r="AB11" s="299">
        <v>27500</v>
      </c>
      <c r="AC11" s="299">
        <v>22800</v>
      </c>
      <c r="AD11" s="299">
        <v>26400</v>
      </c>
      <c r="AE11" s="300">
        <v>739000</v>
      </c>
      <c r="AF11" s="121"/>
      <c r="AG11" s="121"/>
    </row>
    <row r="12" spans="1:33" ht="30" customHeight="1">
      <c r="A12" s="116" t="s">
        <v>153</v>
      </c>
      <c r="B12" s="301" t="s">
        <v>76</v>
      </c>
      <c r="C12" s="47">
        <v>4243300</v>
      </c>
      <c r="D12" s="48">
        <v>2147800</v>
      </c>
      <c r="E12" s="48">
        <v>293800</v>
      </c>
      <c r="F12" s="48">
        <v>432100</v>
      </c>
      <c r="G12" s="48">
        <v>180200</v>
      </c>
      <c r="H12" s="48">
        <v>494800</v>
      </c>
      <c r="I12" s="48">
        <v>200</v>
      </c>
      <c r="J12" s="48">
        <v>390900</v>
      </c>
      <c r="K12" s="48">
        <v>29100</v>
      </c>
      <c r="L12" s="48">
        <v>67100</v>
      </c>
      <c r="M12" s="48">
        <v>26600</v>
      </c>
      <c r="N12" s="48">
        <v>200</v>
      </c>
      <c r="O12" s="48">
        <v>5100</v>
      </c>
      <c r="P12" s="48">
        <v>4300</v>
      </c>
      <c r="Q12" s="48">
        <v>0</v>
      </c>
      <c r="R12" s="48">
        <v>17200</v>
      </c>
      <c r="S12" s="48">
        <v>21200</v>
      </c>
      <c r="T12" s="48">
        <v>25200</v>
      </c>
      <c r="U12" s="48">
        <v>14100</v>
      </c>
      <c r="V12" s="48">
        <v>14500</v>
      </c>
      <c r="W12" s="48">
        <v>100</v>
      </c>
      <c r="X12" s="48">
        <v>400</v>
      </c>
      <c r="Y12" s="48">
        <v>14300</v>
      </c>
      <c r="Z12" s="48">
        <v>0</v>
      </c>
      <c r="AA12" s="48">
        <v>15400</v>
      </c>
      <c r="AB12" s="48">
        <v>20300</v>
      </c>
      <c r="AC12" s="48">
        <v>13200</v>
      </c>
      <c r="AD12" s="48">
        <v>300</v>
      </c>
      <c r="AE12" s="49">
        <v>14900</v>
      </c>
      <c r="AF12" s="126"/>
    </row>
    <row r="13" spans="1:33" ht="30" customHeight="1">
      <c r="A13" s="290"/>
      <c r="B13" s="302" t="s">
        <v>77</v>
      </c>
      <c r="C13" s="112">
        <v>1429100</v>
      </c>
      <c r="D13" s="113">
        <v>273700</v>
      </c>
      <c r="E13" s="114">
        <v>22500</v>
      </c>
      <c r="F13" s="114">
        <v>88700</v>
      </c>
      <c r="G13" s="114">
        <v>35100</v>
      </c>
      <c r="H13" s="114">
        <v>103400</v>
      </c>
      <c r="I13" s="114">
        <v>-200</v>
      </c>
      <c r="J13" s="114">
        <v>37500</v>
      </c>
      <c r="K13" s="114">
        <v>3400</v>
      </c>
      <c r="L13" s="114">
        <v>18200</v>
      </c>
      <c r="M13" s="114">
        <v>4000</v>
      </c>
      <c r="N13" s="94">
        <v>100</v>
      </c>
      <c r="O13" s="114">
        <v>5700</v>
      </c>
      <c r="P13" s="114">
        <v>6200</v>
      </c>
      <c r="Q13" s="94">
        <v>0</v>
      </c>
      <c r="R13" s="114">
        <v>5300</v>
      </c>
      <c r="S13" s="114">
        <v>7600</v>
      </c>
      <c r="T13" s="114">
        <v>7700</v>
      </c>
      <c r="U13" s="114">
        <v>15700</v>
      </c>
      <c r="V13" s="114">
        <v>9600</v>
      </c>
      <c r="W13" s="94">
        <v>0</v>
      </c>
      <c r="X13" s="114">
        <v>-400</v>
      </c>
      <c r="Y13" s="114">
        <v>11400</v>
      </c>
      <c r="Z13" s="94">
        <v>0</v>
      </c>
      <c r="AA13" s="114">
        <v>6900</v>
      </c>
      <c r="AB13" s="114">
        <v>7200</v>
      </c>
      <c r="AC13" s="114">
        <v>9600</v>
      </c>
      <c r="AD13" s="114">
        <v>26100</v>
      </c>
      <c r="AE13" s="115">
        <v>724100</v>
      </c>
    </row>
    <row r="14" spans="1:33" ht="30" customHeight="1">
      <c r="A14" s="290"/>
      <c r="B14" s="303" t="s">
        <v>78</v>
      </c>
      <c r="C14" s="38">
        <v>1.336789762684703</v>
      </c>
      <c r="D14" s="39">
        <v>1.1274327218549214</v>
      </c>
      <c r="E14" s="40">
        <v>1.0765827093260723</v>
      </c>
      <c r="F14" s="40">
        <v>1.2052765563526961</v>
      </c>
      <c r="G14" s="40">
        <v>1.1947835738068813</v>
      </c>
      <c r="H14" s="40">
        <v>1.2089733225545676</v>
      </c>
      <c r="I14" s="40" t="s">
        <v>140</v>
      </c>
      <c r="J14" s="40">
        <v>1.0959324635456638</v>
      </c>
      <c r="K14" s="40">
        <v>1.1168384879725086</v>
      </c>
      <c r="L14" s="40">
        <v>1.2712369597615498</v>
      </c>
      <c r="M14" s="40">
        <v>1.1503759398496241</v>
      </c>
      <c r="N14" s="40">
        <v>1.5</v>
      </c>
      <c r="O14" s="40">
        <v>2.1176470588235294</v>
      </c>
      <c r="P14" s="40">
        <v>2.441860465116279</v>
      </c>
      <c r="Q14" s="40" t="s">
        <v>195</v>
      </c>
      <c r="R14" s="40">
        <v>1.308139534883721</v>
      </c>
      <c r="S14" s="40">
        <v>1.3584905660377358</v>
      </c>
      <c r="T14" s="40">
        <v>1.3055555555555556</v>
      </c>
      <c r="U14" s="40">
        <v>2.1134751773049647</v>
      </c>
      <c r="V14" s="40">
        <v>1.6620689655172414</v>
      </c>
      <c r="W14" s="40">
        <v>1</v>
      </c>
      <c r="X14" s="40" t="s">
        <v>140</v>
      </c>
      <c r="Y14" s="40">
        <v>1.7972027972027973</v>
      </c>
      <c r="Z14" s="40" t="s">
        <v>195</v>
      </c>
      <c r="AA14" s="40">
        <v>1.448051948051948</v>
      </c>
      <c r="AB14" s="40">
        <v>1.354679802955665</v>
      </c>
      <c r="AC14" s="40">
        <v>1.7272727272727273</v>
      </c>
      <c r="AD14" s="40">
        <v>88</v>
      </c>
      <c r="AE14" s="41">
        <v>49.597315436241608</v>
      </c>
    </row>
    <row r="15" spans="1:33" ht="30" customHeight="1" thickBot="1">
      <c r="A15" s="293"/>
      <c r="B15" s="304" t="s">
        <v>113</v>
      </c>
      <c r="C15" s="50">
        <v>1</v>
      </c>
      <c r="D15" s="45">
        <v>0.42689161554192229</v>
      </c>
      <c r="E15" s="44">
        <v>5.5761229814540583E-2</v>
      </c>
      <c r="F15" s="45">
        <v>9.1812989210916018E-2</v>
      </c>
      <c r="G15" s="45">
        <v>3.7955715393836825E-2</v>
      </c>
      <c r="H15" s="45">
        <v>0.10545800719272266</v>
      </c>
      <c r="I15" s="45">
        <v>0</v>
      </c>
      <c r="J15" s="45">
        <v>7.5523587899301886E-2</v>
      </c>
      <c r="K15" s="45">
        <v>5.7294972145828923E-3</v>
      </c>
      <c r="L15" s="45">
        <v>1.5037726535505254E-2</v>
      </c>
      <c r="M15" s="45">
        <v>5.3945419928072775E-3</v>
      </c>
      <c r="N15" s="45">
        <v>5.2887666596149776E-5</v>
      </c>
      <c r="O15" s="45">
        <v>1.9039559974613921E-3</v>
      </c>
      <c r="P15" s="45">
        <v>1.8510683308652423E-3</v>
      </c>
      <c r="Q15" s="45">
        <v>0</v>
      </c>
      <c r="R15" s="45">
        <v>3.9665749947112331E-3</v>
      </c>
      <c r="S15" s="45">
        <v>5.0772159932303785E-3</v>
      </c>
      <c r="T15" s="45">
        <v>5.8000141033777586E-3</v>
      </c>
      <c r="U15" s="45">
        <v>5.2535082152175448E-3</v>
      </c>
      <c r="V15" s="45">
        <v>4.2486425498906985E-3</v>
      </c>
      <c r="W15" s="45">
        <v>1.7629222198716593E-5</v>
      </c>
      <c r="X15" s="45">
        <v>0</v>
      </c>
      <c r="Y15" s="45">
        <v>4.5307101050701647E-3</v>
      </c>
      <c r="Z15" s="45">
        <v>0</v>
      </c>
      <c r="AA15" s="45">
        <v>3.9313165503138004E-3</v>
      </c>
      <c r="AB15" s="45">
        <v>4.8480361046470627E-3</v>
      </c>
      <c r="AC15" s="45">
        <v>4.0194626613073835E-3</v>
      </c>
      <c r="AD15" s="45">
        <v>4.6541146604611805E-3</v>
      </c>
      <c r="AE15" s="46">
        <v>0.13027995204851561</v>
      </c>
    </row>
    <row r="16" spans="1:33" ht="30" customHeight="1" thickBot="1">
      <c r="A16" s="295" t="s">
        <v>79</v>
      </c>
      <c r="B16" s="305" t="s">
        <v>80</v>
      </c>
      <c r="C16" s="297">
        <v>7568700</v>
      </c>
      <c r="D16" s="299">
        <v>3260600</v>
      </c>
      <c r="E16" s="299">
        <v>431100</v>
      </c>
      <c r="F16" s="299">
        <v>703200</v>
      </c>
      <c r="G16" s="299">
        <v>293500</v>
      </c>
      <c r="H16" s="299">
        <v>815500</v>
      </c>
      <c r="I16" s="299">
        <v>100</v>
      </c>
      <c r="J16" s="299">
        <v>591900</v>
      </c>
      <c r="K16" s="299">
        <v>44600</v>
      </c>
      <c r="L16" s="299">
        <v>114200</v>
      </c>
      <c r="M16" s="299">
        <v>43400</v>
      </c>
      <c r="N16" s="299">
        <v>300</v>
      </c>
      <c r="O16" s="299">
        <v>17800</v>
      </c>
      <c r="P16" s="299">
        <v>10800</v>
      </c>
      <c r="Q16" s="299">
        <v>100</v>
      </c>
      <c r="R16" s="299">
        <v>31200</v>
      </c>
      <c r="S16" s="299">
        <v>38600</v>
      </c>
      <c r="T16" s="299">
        <v>45600</v>
      </c>
      <c r="U16" s="299">
        <v>39600</v>
      </c>
      <c r="V16" s="299">
        <v>32600</v>
      </c>
      <c r="W16" s="299">
        <v>400</v>
      </c>
      <c r="X16" s="299">
        <v>100</v>
      </c>
      <c r="Y16" s="299">
        <v>35100</v>
      </c>
      <c r="Z16" s="299">
        <v>0</v>
      </c>
      <c r="AA16" s="299">
        <v>30700</v>
      </c>
      <c r="AB16" s="299">
        <v>37600</v>
      </c>
      <c r="AC16" s="299">
        <v>31900</v>
      </c>
      <c r="AD16" s="299">
        <v>26800</v>
      </c>
      <c r="AE16" s="300">
        <v>891400</v>
      </c>
      <c r="AF16" s="126"/>
    </row>
    <row r="17" spans="1:32" ht="30" customHeight="1">
      <c r="A17" s="116" t="s">
        <v>154</v>
      </c>
      <c r="B17" s="301" t="s">
        <v>81</v>
      </c>
      <c r="C17" s="47">
        <v>5062800</v>
      </c>
      <c r="D17" s="48">
        <v>2554600</v>
      </c>
      <c r="E17" s="48">
        <v>354600</v>
      </c>
      <c r="F17" s="48">
        <v>515400</v>
      </c>
      <c r="G17" s="48">
        <v>211600</v>
      </c>
      <c r="H17" s="48">
        <v>604400</v>
      </c>
      <c r="I17" s="48">
        <v>200</v>
      </c>
      <c r="J17" s="48">
        <v>467500</v>
      </c>
      <c r="K17" s="48">
        <v>37200</v>
      </c>
      <c r="L17" s="48">
        <v>81400</v>
      </c>
      <c r="M17" s="48">
        <v>32200</v>
      </c>
      <c r="N17" s="48">
        <v>200</v>
      </c>
      <c r="O17" s="48">
        <v>5700</v>
      </c>
      <c r="P17" s="48">
        <v>4600</v>
      </c>
      <c r="Q17" s="48">
        <v>0</v>
      </c>
      <c r="R17" s="48">
        <v>18900</v>
      </c>
      <c r="S17" s="48">
        <v>23500</v>
      </c>
      <c r="T17" s="48">
        <v>31300</v>
      </c>
      <c r="U17" s="48">
        <v>16600</v>
      </c>
      <c r="V17" s="48">
        <v>15900</v>
      </c>
      <c r="W17" s="48">
        <v>100</v>
      </c>
      <c r="X17" s="48">
        <v>400</v>
      </c>
      <c r="Y17" s="48">
        <v>15600</v>
      </c>
      <c r="Z17" s="48">
        <v>0</v>
      </c>
      <c r="AA17" s="48">
        <v>18900</v>
      </c>
      <c r="AB17" s="48">
        <v>22300</v>
      </c>
      <c r="AC17" s="48">
        <v>14400</v>
      </c>
      <c r="AD17" s="48">
        <v>400</v>
      </c>
      <c r="AE17" s="51">
        <v>14900</v>
      </c>
      <c r="AF17" s="126"/>
    </row>
    <row r="18" spans="1:32" ht="30" customHeight="1">
      <c r="A18" s="290"/>
      <c r="B18" s="302" t="s">
        <v>77</v>
      </c>
      <c r="C18" s="112">
        <v>2505900</v>
      </c>
      <c r="D18" s="113">
        <v>706000</v>
      </c>
      <c r="E18" s="114">
        <v>76500</v>
      </c>
      <c r="F18" s="114">
        <v>187800</v>
      </c>
      <c r="G18" s="114">
        <v>81900</v>
      </c>
      <c r="H18" s="114">
        <v>211100</v>
      </c>
      <c r="I18" s="114">
        <v>-100</v>
      </c>
      <c r="J18" s="114">
        <v>124400</v>
      </c>
      <c r="K18" s="114">
        <v>7400</v>
      </c>
      <c r="L18" s="114">
        <v>32800</v>
      </c>
      <c r="M18" s="114">
        <v>11200</v>
      </c>
      <c r="N18" s="94">
        <v>100</v>
      </c>
      <c r="O18" s="94">
        <v>12100</v>
      </c>
      <c r="P18" s="114">
        <v>6200</v>
      </c>
      <c r="Q18" s="94">
        <v>100</v>
      </c>
      <c r="R18" s="114">
        <v>12300</v>
      </c>
      <c r="S18" s="114">
        <v>15100</v>
      </c>
      <c r="T18" s="114">
        <v>14300</v>
      </c>
      <c r="U18" s="114">
        <v>23000</v>
      </c>
      <c r="V18" s="114">
        <v>16700</v>
      </c>
      <c r="W18" s="94">
        <v>300</v>
      </c>
      <c r="X18" s="114">
        <v>-300</v>
      </c>
      <c r="Y18" s="114">
        <v>19500</v>
      </c>
      <c r="Z18" s="94">
        <v>0</v>
      </c>
      <c r="AA18" s="114">
        <v>11800</v>
      </c>
      <c r="AB18" s="114">
        <v>15300</v>
      </c>
      <c r="AC18" s="114">
        <v>17500</v>
      </c>
      <c r="AD18" s="94">
        <v>26400</v>
      </c>
      <c r="AE18" s="115">
        <v>876500</v>
      </c>
    </row>
    <row r="19" spans="1:32" ht="30" customHeight="1">
      <c r="A19" s="290"/>
      <c r="B19" s="303" t="s">
        <v>82</v>
      </c>
      <c r="C19" s="38">
        <v>1.4949632614363593</v>
      </c>
      <c r="D19" s="39">
        <v>1.2763642057464966</v>
      </c>
      <c r="E19" s="40">
        <v>1.2157360406091371</v>
      </c>
      <c r="F19" s="40">
        <v>1.3643771827706637</v>
      </c>
      <c r="G19" s="40">
        <v>1.3870510396975426</v>
      </c>
      <c r="H19" s="40">
        <v>1.3492720052945069</v>
      </c>
      <c r="I19" s="40">
        <v>0.5</v>
      </c>
      <c r="J19" s="40">
        <v>1.266096256684492</v>
      </c>
      <c r="K19" s="40">
        <v>1.1989247311827957</v>
      </c>
      <c r="L19" s="40">
        <v>1.402948402948403</v>
      </c>
      <c r="M19" s="40">
        <v>1.3478260869565217</v>
      </c>
      <c r="N19" s="40">
        <v>1.5</v>
      </c>
      <c r="O19" s="40">
        <v>3.1228070175438596</v>
      </c>
      <c r="P19" s="40">
        <v>2.347826086956522</v>
      </c>
      <c r="Q19" s="40" t="s">
        <v>202</v>
      </c>
      <c r="R19" s="40">
        <v>1.6507936507936507</v>
      </c>
      <c r="S19" s="40">
        <v>1.6425531914893616</v>
      </c>
      <c r="T19" s="40">
        <v>1.4568690095846646</v>
      </c>
      <c r="U19" s="40">
        <v>2.3855421686746987</v>
      </c>
      <c r="V19" s="40">
        <v>2.050314465408805</v>
      </c>
      <c r="W19" s="40">
        <v>4</v>
      </c>
      <c r="X19" s="40">
        <v>0.25</v>
      </c>
      <c r="Y19" s="40">
        <v>2.25</v>
      </c>
      <c r="Z19" s="40" t="s">
        <v>195</v>
      </c>
      <c r="AA19" s="40">
        <v>1.6243386243386244</v>
      </c>
      <c r="AB19" s="40">
        <v>1.6860986547085202</v>
      </c>
      <c r="AC19" s="40">
        <v>2.2152777777777777</v>
      </c>
      <c r="AD19" s="40">
        <v>67</v>
      </c>
      <c r="AE19" s="41">
        <v>59.825503355704697</v>
      </c>
    </row>
    <row r="20" spans="1:32" ht="30" customHeight="1" thickBot="1">
      <c r="A20" s="290"/>
      <c r="B20" s="304" t="s">
        <v>114</v>
      </c>
      <c r="C20" s="50">
        <v>1</v>
      </c>
      <c r="D20" s="45">
        <v>0.4308005337772669</v>
      </c>
      <c r="E20" s="44">
        <v>5.6958262317174678E-2</v>
      </c>
      <c r="F20" s="45">
        <v>9.2908953981529194E-2</v>
      </c>
      <c r="G20" s="45">
        <v>3.8778125701903893E-2</v>
      </c>
      <c r="H20" s="45">
        <v>0.10774637652437011</v>
      </c>
      <c r="I20" s="45">
        <v>1.321230858667935E-5</v>
      </c>
      <c r="J20" s="45">
        <v>7.8203654524555077E-2</v>
      </c>
      <c r="K20" s="45">
        <v>5.8926896296589903E-3</v>
      </c>
      <c r="L20" s="45">
        <v>1.5088456405987818E-2</v>
      </c>
      <c r="M20" s="45">
        <v>5.734141926618838E-3</v>
      </c>
      <c r="N20" s="45">
        <v>3.9636925760038051E-5</v>
      </c>
      <c r="O20" s="45">
        <v>2.3517909284289243E-3</v>
      </c>
      <c r="P20" s="45">
        <v>1.42692932736137E-3</v>
      </c>
      <c r="Q20" s="45">
        <v>1.321230858667935E-5</v>
      </c>
      <c r="R20" s="45">
        <v>4.1222402790439573E-3</v>
      </c>
      <c r="S20" s="45">
        <v>5.0999511144582295E-3</v>
      </c>
      <c r="T20" s="45">
        <v>6.0248127155257836E-3</v>
      </c>
      <c r="U20" s="45">
        <v>5.2320742003250228E-3</v>
      </c>
      <c r="V20" s="45">
        <v>4.3072125992574687E-3</v>
      </c>
      <c r="W20" s="45">
        <v>5.2849234346717401E-5</v>
      </c>
      <c r="X20" s="45">
        <v>1.321230858667935E-5</v>
      </c>
      <c r="Y20" s="45">
        <v>4.6375203139244524E-3</v>
      </c>
      <c r="Z20" s="45">
        <v>0</v>
      </c>
      <c r="AA20" s="45">
        <v>4.0561787361105602E-3</v>
      </c>
      <c r="AB20" s="45">
        <v>4.9678280285914362E-3</v>
      </c>
      <c r="AC20" s="45">
        <v>4.2147264391507126E-3</v>
      </c>
      <c r="AD20" s="45">
        <v>3.540898701230066E-3</v>
      </c>
      <c r="AE20" s="46">
        <v>0.11777451874165973</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218</v>
      </c>
      <c r="E27" s="310">
        <v>266500</v>
      </c>
      <c r="F27" s="311">
        <v>26500</v>
      </c>
      <c r="G27" s="57"/>
      <c r="H27" s="56" t="s">
        <v>218</v>
      </c>
      <c r="I27" s="310">
        <v>508500</v>
      </c>
      <c r="J27" s="312">
        <v>86900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191</v>
      </c>
      <c r="E28" s="314">
        <v>268600</v>
      </c>
      <c r="F28" s="315">
        <v>28300</v>
      </c>
      <c r="G28" s="316"/>
      <c r="H28" s="58" t="s">
        <v>191</v>
      </c>
      <c r="I28" s="317">
        <v>507000</v>
      </c>
      <c r="J28" s="318">
        <v>94500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-2100</v>
      </c>
      <c r="F29" s="320">
        <v>-1800</v>
      </c>
      <c r="G29" s="262"/>
      <c r="H29" s="60" t="s">
        <v>77</v>
      </c>
      <c r="I29" s="319">
        <v>1500</v>
      </c>
      <c r="J29" s="320">
        <v>-7600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0.9921816827997022</v>
      </c>
      <c r="F30" s="322">
        <v>0.93639575971731448</v>
      </c>
      <c r="G30" s="262"/>
      <c r="H30" s="61" t="s">
        <v>124</v>
      </c>
      <c r="I30" s="321">
        <v>1.0029585798816567</v>
      </c>
      <c r="J30" s="323">
        <v>0.9195767195767196</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0.39604696091544062</v>
      </c>
      <c r="F31" s="326">
        <v>3.9381780353692969E-2</v>
      </c>
      <c r="G31" s="262"/>
      <c r="H31" s="63" t="s">
        <v>126</v>
      </c>
      <c r="I31" s="327">
        <v>0.85404769902586497</v>
      </c>
      <c r="J31" s="328">
        <v>0.14595230097413503</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52" priority="3" operator="equal">
      <formula>"△100%"</formula>
    </cfRule>
  </conditionalFormatting>
  <conditionalFormatting sqref="C19:AE19">
    <cfRule type="cellIs" dxfId="51" priority="2" operator="equal">
      <formula>"△100%"</formula>
    </cfRule>
  </conditionalFormatting>
  <conditionalFormatting sqref="I28:J28">
    <cfRule type="containsBlanks" dxfId="50" priority="4">
      <formula>LEN(TRIM(I28))=0</formula>
    </cfRule>
  </conditionalFormatting>
  <conditionalFormatting sqref="AE14">
    <cfRule type="cellIs" dxfId="49" priority="1" operator="equal">
      <formula>"△100%"</formula>
    </cfRule>
  </conditionalFormatting>
  <hyperlinks>
    <hyperlink ref="A1:B1" location="令和５年度!A1" display="令和５年度!A1" xr:uid="{D760C8EE-BBD1-41E5-8C9A-A7C68816F56A}"/>
  </hyperlinks>
  <pageMargins left="0.70866141732283472" right="0.70866141732283472" top="0.74803149606299213" bottom="0.74803149606299213" header="0.31496062992125984" footer="0.3149606299212598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11月（３表）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218</v>
      </c>
      <c r="C6" s="341">
        <v>91100</v>
      </c>
      <c r="D6" s="342">
        <v>34300</v>
      </c>
      <c r="E6" s="342">
        <v>24400</v>
      </c>
      <c r="F6" s="342">
        <v>6400</v>
      </c>
      <c r="G6" s="342">
        <v>10800</v>
      </c>
      <c r="H6" s="342">
        <v>3800</v>
      </c>
      <c r="I6" s="342">
        <v>1700</v>
      </c>
      <c r="J6" s="342">
        <v>800</v>
      </c>
      <c r="K6" s="342">
        <v>200</v>
      </c>
      <c r="L6" s="342">
        <v>300</v>
      </c>
      <c r="M6" s="342">
        <v>800</v>
      </c>
      <c r="N6" s="342">
        <v>300</v>
      </c>
      <c r="O6" s="342">
        <v>100</v>
      </c>
      <c r="P6" s="342">
        <v>1000</v>
      </c>
      <c r="Q6" s="343">
        <v>6200</v>
      </c>
      <c r="R6" s="121"/>
    </row>
    <row r="7" spans="1:18" ht="30" customHeight="1">
      <c r="A7" s="67"/>
      <c r="B7" s="344" t="s">
        <v>191</v>
      </c>
      <c r="C7" s="68">
        <v>12100</v>
      </c>
      <c r="D7" s="69">
        <v>5900</v>
      </c>
      <c r="E7" s="70">
        <v>0</v>
      </c>
      <c r="F7" s="70">
        <v>0</v>
      </c>
      <c r="G7" s="70">
        <v>5400</v>
      </c>
      <c r="H7" s="70">
        <v>300</v>
      </c>
      <c r="I7" s="70">
        <v>200</v>
      </c>
      <c r="J7" s="70">
        <v>100</v>
      </c>
      <c r="K7" s="70">
        <v>0</v>
      </c>
      <c r="L7" s="70">
        <v>0</v>
      </c>
      <c r="M7" s="70">
        <v>0</v>
      </c>
      <c r="N7" s="70">
        <v>0</v>
      </c>
      <c r="O7" s="71">
        <v>0</v>
      </c>
      <c r="P7" s="70">
        <v>100</v>
      </c>
      <c r="Q7" s="72">
        <v>100</v>
      </c>
      <c r="R7" s="121"/>
    </row>
    <row r="8" spans="1:18" ht="30" customHeight="1">
      <c r="A8" s="67"/>
      <c r="B8" s="73" t="s">
        <v>77</v>
      </c>
      <c r="C8" s="107">
        <v>79000</v>
      </c>
      <c r="D8" s="108">
        <v>28400</v>
      </c>
      <c r="E8" s="109">
        <v>24400</v>
      </c>
      <c r="F8" s="108">
        <v>6400</v>
      </c>
      <c r="G8" s="108">
        <v>5400</v>
      </c>
      <c r="H8" s="108">
        <v>3500</v>
      </c>
      <c r="I8" s="108">
        <v>1500</v>
      </c>
      <c r="J8" s="108">
        <v>700</v>
      </c>
      <c r="K8" s="108">
        <v>200</v>
      </c>
      <c r="L8" s="108">
        <v>300</v>
      </c>
      <c r="M8" s="108">
        <v>800</v>
      </c>
      <c r="N8" s="108">
        <v>300</v>
      </c>
      <c r="O8" s="108">
        <v>100</v>
      </c>
      <c r="P8" s="108">
        <v>900</v>
      </c>
      <c r="Q8" s="110">
        <v>6100</v>
      </c>
    </row>
    <row r="9" spans="1:18" ht="30" customHeight="1">
      <c r="A9" s="67"/>
      <c r="B9" s="74" t="s">
        <v>73</v>
      </c>
      <c r="C9" s="75">
        <v>7.5289256198347108</v>
      </c>
      <c r="D9" s="76">
        <v>5.8135593220338979</v>
      </c>
      <c r="E9" s="77" t="s">
        <v>202</v>
      </c>
      <c r="F9" s="76" t="s">
        <v>202</v>
      </c>
      <c r="G9" s="76">
        <v>2</v>
      </c>
      <c r="H9" s="76">
        <v>12.666666666666666</v>
      </c>
      <c r="I9" s="76">
        <v>8.5</v>
      </c>
      <c r="J9" s="76">
        <v>8</v>
      </c>
      <c r="K9" s="76" t="s">
        <v>202</v>
      </c>
      <c r="L9" s="76" t="s">
        <v>202</v>
      </c>
      <c r="M9" s="76" t="s">
        <v>202</v>
      </c>
      <c r="N9" s="76" t="s">
        <v>202</v>
      </c>
      <c r="O9" s="76" t="s">
        <v>202</v>
      </c>
      <c r="P9" s="76">
        <v>10</v>
      </c>
      <c r="Q9" s="78">
        <v>62</v>
      </c>
    </row>
    <row r="10" spans="1:18" ht="30" customHeight="1" thickBot="1">
      <c r="A10" s="111"/>
      <c r="B10" s="79" t="s">
        <v>113</v>
      </c>
      <c r="C10" s="80">
        <v>1</v>
      </c>
      <c r="D10" s="81">
        <v>0.37650933040614709</v>
      </c>
      <c r="E10" s="82">
        <v>0.26783754116355651</v>
      </c>
      <c r="F10" s="83">
        <v>7.025246981339188E-2</v>
      </c>
      <c r="G10" s="83">
        <v>0.11855104281009879</v>
      </c>
      <c r="H10" s="83">
        <v>4.1712403951701428E-2</v>
      </c>
      <c r="I10" s="83">
        <v>1.8660812294182216E-2</v>
      </c>
      <c r="J10" s="83">
        <v>8.7815587266739849E-3</v>
      </c>
      <c r="K10" s="83">
        <v>2.1953896816684962E-3</v>
      </c>
      <c r="L10" s="83">
        <v>3.2930845225027441E-3</v>
      </c>
      <c r="M10" s="83">
        <v>8.7815587266739849E-3</v>
      </c>
      <c r="N10" s="83">
        <v>3.2930845225027441E-3</v>
      </c>
      <c r="O10" s="83">
        <v>1.0976948408342481E-3</v>
      </c>
      <c r="P10" s="83">
        <v>1.0976948408342482E-2</v>
      </c>
      <c r="Q10" s="84">
        <v>6.8057080131723374E-2</v>
      </c>
    </row>
    <row r="11" spans="1:18" ht="30" customHeight="1" thickBot="1">
      <c r="A11" s="345" t="s">
        <v>74</v>
      </c>
      <c r="B11" s="346" t="s">
        <v>75</v>
      </c>
      <c r="C11" s="347">
        <v>739000</v>
      </c>
      <c r="D11" s="348">
        <v>323700</v>
      </c>
      <c r="E11" s="348">
        <v>176900</v>
      </c>
      <c r="F11" s="348">
        <v>30100</v>
      </c>
      <c r="G11" s="348">
        <v>92800</v>
      </c>
      <c r="H11" s="348">
        <v>20500</v>
      </c>
      <c r="I11" s="348">
        <v>6000</v>
      </c>
      <c r="J11" s="348">
        <v>5100</v>
      </c>
      <c r="K11" s="348">
        <v>1200</v>
      </c>
      <c r="L11" s="348">
        <v>4500</v>
      </c>
      <c r="M11" s="348">
        <v>3300</v>
      </c>
      <c r="N11" s="348">
        <v>2300</v>
      </c>
      <c r="O11" s="348">
        <v>1000</v>
      </c>
      <c r="P11" s="348">
        <v>4700</v>
      </c>
      <c r="Q11" s="349">
        <v>66900</v>
      </c>
      <c r="R11" s="121"/>
    </row>
    <row r="12" spans="1:18" ht="30" customHeight="1">
      <c r="A12" s="350" t="s">
        <v>153</v>
      </c>
      <c r="B12" s="85" t="s">
        <v>76</v>
      </c>
      <c r="C12" s="86">
        <v>14900</v>
      </c>
      <c r="D12" s="87">
        <v>7200</v>
      </c>
      <c r="E12" s="87">
        <v>100</v>
      </c>
      <c r="F12" s="87">
        <v>0</v>
      </c>
      <c r="G12" s="87">
        <v>6500</v>
      </c>
      <c r="H12" s="87">
        <v>500</v>
      </c>
      <c r="I12" s="87">
        <v>200</v>
      </c>
      <c r="J12" s="87">
        <v>200</v>
      </c>
      <c r="K12" s="87">
        <v>0</v>
      </c>
      <c r="L12" s="87">
        <v>0</v>
      </c>
      <c r="M12" s="87">
        <v>0</v>
      </c>
      <c r="N12" s="87">
        <v>0</v>
      </c>
      <c r="O12" s="87">
        <v>0</v>
      </c>
      <c r="P12" s="87">
        <v>100</v>
      </c>
      <c r="Q12" s="88">
        <v>100</v>
      </c>
      <c r="R12" s="121"/>
    </row>
    <row r="13" spans="1:18" ht="30" customHeight="1">
      <c r="A13" s="67"/>
      <c r="B13" s="89" t="s">
        <v>77</v>
      </c>
      <c r="C13" s="107">
        <v>724100</v>
      </c>
      <c r="D13" s="108">
        <v>316500</v>
      </c>
      <c r="E13" s="109">
        <v>176800</v>
      </c>
      <c r="F13" s="108">
        <v>30100</v>
      </c>
      <c r="G13" s="108">
        <v>86300</v>
      </c>
      <c r="H13" s="108">
        <v>20000</v>
      </c>
      <c r="I13" s="108">
        <v>5800</v>
      </c>
      <c r="J13" s="108">
        <v>4900</v>
      </c>
      <c r="K13" s="108">
        <v>1200</v>
      </c>
      <c r="L13" s="108">
        <v>4500</v>
      </c>
      <c r="M13" s="108">
        <v>3300</v>
      </c>
      <c r="N13" s="108">
        <v>2300</v>
      </c>
      <c r="O13" s="108">
        <v>1000</v>
      </c>
      <c r="P13" s="108">
        <v>4600</v>
      </c>
      <c r="Q13" s="110">
        <v>66800</v>
      </c>
    </row>
    <row r="14" spans="1:18" ht="30" customHeight="1">
      <c r="A14" s="67"/>
      <c r="B14" s="90" t="s">
        <v>78</v>
      </c>
      <c r="C14" s="75">
        <v>49.597315436241608</v>
      </c>
      <c r="D14" s="76">
        <v>44.958333333333336</v>
      </c>
      <c r="E14" s="77">
        <v>1769</v>
      </c>
      <c r="F14" s="76" t="s">
        <v>202</v>
      </c>
      <c r="G14" s="76">
        <v>14.276923076923078</v>
      </c>
      <c r="H14" s="76">
        <v>41</v>
      </c>
      <c r="I14" s="76">
        <v>30</v>
      </c>
      <c r="J14" s="76">
        <v>25.5</v>
      </c>
      <c r="K14" s="76" t="s">
        <v>202</v>
      </c>
      <c r="L14" s="76" t="s">
        <v>202</v>
      </c>
      <c r="M14" s="76" t="s">
        <v>202</v>
      </c>
      <c r="N14" s="76" t="s">
        <v>202</v>
      </c>
      <c r="O14" s="76" t="s">
        <v>202</v>
      </c>
      <c r="P14" s="76">
        <v>47</v>
      </c>
      <c r="Q14" s="78">
        <v>669</v>
      </c>
    </row>
    <row r="15" spans="1:18" ht="30" customHeight="1" thickBot="1">
      <c r="A15" s="111"/>
      <c r="B15" s="91" t="s">
        <v>113</v>
      </c>
      <c r="C15" s="92">
        <v>0.99999999999999978</v>
      </c>
      <c r="D15" s="83">
        <v>0.43802435723951283</v>
      </c>
      <c r="E15" s="83">
        <v>0.23937753721244925</v>
      </c>
      <c r="F15" s="83">
        <v>4.0730717185385658E-2</v>
      </c>
      <c r="G15" s="83">
        <v>0.12557510148849796</v>
      </c>
      <c r="H15" s="83">
        <v>2.7740189445196212E-2</v>
      </c>
      <c r="I15" s="83">
        <v>8.119079837618403E-3</v>
      </c>
      <c r="J15" s="83">
        <v>6.9012178619756431E-3</v>
      </c>
      <c r="K15" s="83">
        <v>1.6238159675236806E-3</v>
      </c>
      <c r="L15" s="83">
        <v>6.0893098782138022E-3</v>
      </c>
      <c r="M15" s="83">
        <v>4.4654939106901215E-3</v>
      </c>
      <c r="N15" s="83">
        <v>3.1123139377537213E-3</v>
      </c>
      <c r="O15" s="83">
        <v>1.3531799729364006E-3</v>
      </c>
      <c r="P15" s="83">
        <v>6.3599458728010828E-3</v>
      </c>
      <c r="Q15" s="84">
        <v>9.0527740189445191E-2</v>
      </c>
    </row>
    <row r="16" spans="1:18" ht="30" customHeight="1" thickBot="1">
      <c r="A16" s="345" t="s">
        <v>79</v>
      </c>
      <c r="B16" s="346" t="s">
        <v>80</v>
      </c>
      <c r="C16" s="347">
        <v>891400</v>
      </c>
      <c r="D16" s="348">
        <v>378900</v>
      </c>
      <c r="E16" s="348">
        <v>234000</v>
      </c>
      <c r="F16" s="348">
        <v>30800</v>
      </c>
      <c r="G16" s="348">
        <v>111600</v>
      </c>
      <c r="H16" s="348">
        <v>25500</v>
      </c>
      <c r="I16" s="348">
        <v>7400</v>
      </c>
      <c r="J16" s="348">
        <v>6400</v>
      </c>
      <c r="K16" s="348">
        <v>1900</v>
      </c>
      <c r="L16" s="348">
        <v>5700</v>
      </c>
      <c r="M16" s="348">
        <v>3900</v>
      </c>
      <c r="N16" s="348">
        <v>2800</v>
      </c>
      <c r="O16" s="348">
        <v>1200</v>
      </c>
      <c r="P16" s="348">
        <v>6000</v>
      </c>
      <c r="Q16" s="349">
        <v>75300</v>
      </c>
      <c r="R16" s="121"/>
    </row>
    <row r="17" spans="1:18" ht="30" customHeight="1">
      <c r="A17" s="350" t="s">
        <v>154</v>
      </c>
      <c r="B17" s="85" t="s">
        <v>81</v>
      </c>
      <c r="C17" s="86">
        <v>14900</v>
      </c>
      <c r="D17" s="87">
        <v>7200</v>
      </c>
      <c r="E17" s="87">
        <v>100</v>
      </c>
      <c r="F17" s="87">
        <v>0</v>
      </c>
      <c r="G17" s="87">
        <v>6500</v>
      </c>
      <c r="H17" s="87">
        <v>500</v>
      </c>
      <c r="I17" s="87">
        <v>200</v>
      </c>
      <c r="J17" s="87">
        <v>200</v>
      </c>
      <c r="K17" s="87">
        <v>0</v>
      </c>
      <c r="L17" s="87">
        <v>0</v>
      </c>
      <c r="M17" s="87">
        <v>0</v>
      </c>
      <c r="N17" s="87">
        <v>0</v>
      </c>
      <c r="O17" s="87">
        <v>0</v>
      </c>
      <c r="P17" s="87">
        <v>100</v>
      </c>
      <c r="Q17" s="93">
        <v>100</v>
      </c>
      <c r="R17" s="121"/>
    </row>
    <row r="18" spans="1:18" ht="30" customHeight="1">
      <c r="A18" s="67"/>
      <c r="B18" s="89" t="s">
        <v>77</v>
      </c>
      <c r="C18" s="107">
        <v>876500</v>
      </c>
      <c r="D18" s="108">
        <v>371700</v>
      </c>
      <c r="E18" s="109">
        <v>233900</v>
      </c>
      <c r="F18" s="108">
        <v>30800</v>
      </c>
      <c r="G18" s="108">
        <v>105100</v>
      </c>
      <c r="H18" s="108">
        <v>25000</v>
      </c>
      <c r="I18" s="108">
        <v>7200</v>
      </c>
      <c r="J18" s="108">
        <v>6200</v>
      </c>
      <c r="K18" s="108">
        <v>1900</v>
      </c>
      <c r="L18" s="108">
        <v>5700</v>
      </c>
      <c r="M18" s="108">
        <v>3900</v>
      </c>
      <c r="N18" s="108">
        <v>2800</v>
      </c>
      <c r="O18" s="108">
        <v>1200</v>
      </c>
      <c r="P18" s="108">
        <v>5900</v>
      </c>
      <c r="Q18" s="110">
        <v>75200</v>
      </c>
    </row>
    <row r="19" spans="1:18" ht="30" customHeight="1">
      <c r="A19" s="67"/>
      <c r="B19" s="90" t="s">
        <v>82</v>
      </c>
      <c r="C19" s="75">
        <v>59.825503355704697</v>
      </c>
      <c r="D19" s="76">
        <v>52.625</v>
      </c>
      <c r="E19" s="77">
        <v>2340</v>
      </c>
      <c r="F19" s="76" t="s">
        <v>202</v>
      </c>
      <c r="G19" s="76">
        <v>17.169230769230769</v>
      </c>
      <c r="H19" s="76">
        <v>51</v>
      </c>
      <c r="I19" s="76">
        <v>37</v>
      </c>
      <c r="J19" s="76">
        <v>32</v>
      </c>
      <c r="K19" s="351" t="s">
        <v>202</v>
      </c>
      <c r="L19" s="76" t="s">
        <v>202</v>
      </c>
      <c r="M19" s="76" t="s">
        <v>202</v>
      </c>
      <c r="N19" s="76" t="s">
        <v>202</v>
      </c>
      <c r="O19" s="76" t="s">
        <v>202</v>
      </c>
      <c r="P19" s="76">
        <v>60</v>
      </c>
      <c r="Q19" s="78">
        <v>753</v>
      </c>
    </row>
    <row r="20" spans="1:18" ht="30" customHeight="1" thickBot="1">
      <c r="A20" s="67"/>
      <c r="B20" s="91" t="s">
        <v>114</v>
      </c>
      <c r="C20" s="92">
        <v>0.99999999999999989</v>
      </c>
      <c r="D20" s="83">
        <v>0.42506170069553512</v>
      </c>
      <c r="E20" s="83">
        <v>0.26250841373120931</v>
      </c>
      <c r="F20" s="83">
        <v>3.4552389499663452E-2</v>
      </c>
      <c r="G20" s="83">
        <v>0.12519632039488446</v>
      </c>
      <c r="H20" s="83">
        <v>2.860668611173435E-2</v>
      </c>
      <c r="I20" s="83">
        <v>8.3015481265425167E-3</v>
      </c>
      <c r="J20" s="83">
        <v>7.1797172986313666E-3</v>
      </c>
      <c r="K20" s="83">
        <v>2.1314785730311868E-3</v>
      </c>
      <c r="L20" s="83">
        <v>6.3944357190935603E-3</v>
      </c>
      <c r="M20" s="83">
        <v>4.3751402288534887E-3</v>
      </c>
      <c r="N20" s="83">
        <v>3.141126318151223E-3</v>
      </c>
      <c r="O20" s="83">
        <v>1.3461969934933811E-3</v>
      </c>
      <c r="P20" s="83">
        <v>6.7309849674669058E-3</v>
      </c>
      <c r="Q20" s="84">
        <v>8.4473861341709672E-2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48" priority="2" operator="equal">
      <formula>"△100%"</formula>
    </cfRule>
  </conditionalFormatting>
  <conditionalFormatting sqref="C14:Q14">
    <cfRule type="cellIs" dxfId="47" priority="1" operator="equal">
      <formula>"△100%"</formula>
    </cfRule>
  </conditionalFormatting>
  <hyperlinks>
    <hyperlink ref="A1:B1" location="令和５年度!A1" display="令和５年度!A1" xr:uid="{AFD9DEB2-E77F-45BE-BB20-E619B1E7FC0E}"/>
  </hyperlinks>
  <pageMargins left="0.70866141732283472" right="0.70866141732283472" top="0.74803149606299213" bottom="0.74803149606299213" header="0.31496062992125984" footer="0.3149606299212598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12月（１表）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219</v>
      </c>
      <c r="C8" s="242">
        <v>666700</v>
      </c>
      <c r="D8" s="243">
        <v>571500</v>
      </c>
      <c r="E8" s="244">
        <v>95200</v>
      </c>
      <c r="F8" s="11">
        <v>655500</v>
      </c>
      <c r="G8" s="12">
        <v>566500</v>
      </c>
      <c r="H8" s="13">
        <v>89000</v>
      </c>
      <c r="I8" s="14">
        <v>11200</v>
      </c>
      <c r="J8" s="12">
        <v>5000</v>
      </c>
      <c r="K8" s="15">
        <v>6200</v>
      </c>
    </row>
    <row r="9" spans="1:17" ht="32.15" customHeight="1">
      <c r="A9" s="245"/>
      <c r="B9" s="246" t="s">
        <v>192</v>
      </c>
      <c r="C9" s="16">
        <v>635000</v>
      </c>
      <c r="D9" s="17">
        <v>602200</v>
      </c>
      <c r="E9" s="18">
        <v>32800</v>
      </c>
      <c r="F9" s="19">
        <v>633200</v>
      </c>
      <c r="G9" s="20">
        <v>600400</v>
      </c>
      <c r="H9" s="21">
        <v>32800</v>
      </c>
      <c r="I9" s="22">
        <v>1800</v>
      </c>
      <c r="J9" s="20">
        <v>1800</v>
      </c>
      <c r="K9" s="23">
        <v>0</v>
      </c>
    </row>
    <row r="10" spans="1:17" ht="32.15" customHeight="1">
      <c r="A10" s="247"/>
      <c r="B10" s="239" t="s">
        <v>72</v>
      </c>
      <c r="C10" s="97">
        <v>31700</v>
      </c>
      <c r="D10" s="98">
        <v>-30700</v>
      </c>
      <c r="E10" s="99">
        <v>62400</v>
      </c>
      <c r="F10" s="100">
        <v>22300</v>
      </c>
      <c r="G10" s="98">
        <v>-33900</v>
      </c>
      <c r="H10" s="101">
        <v>56200</v>
      </c>
      <c r="I10" s="102">
        <v>9400</v>
      </c>
      <c r="J10" s="98">
        <v>3200</v>
      </c>
      <c r="K10" s="103">
        <v>6200</v>
      </c>
    </row>
    <row r="11" spans="1:17" ht="32.15" customHeight="1" thickBot="1">
      <c r="A11" s="248"/>
      <c r="B11" s="249" t="s">
        <v>73</v>
      </c>
      <c r="C11" s="24">
        <v>1.0499212598425196</v>
      </c>
      <c r="D11" s="25">
        <v>0.94902025905014942</v>
      </c>
      <c r="E11" s="26">
        <v>2.9024390243902438</v>
      </c>
      <c r="F11" s="250">
        <v>1.0352179406190778</v>
      </c>
      <c r="G11" s="25">
        <v>0.94353764157228515</v>
      </c>
      <c r="H11" s="27">
        <v>2.7134146341463414</v>
      </c>
      <c r="I11" s="28">
        <v>6.2222222222222223</v>
      </c>
      <c r="J11" s="25">
        <v>2.7777777777777777</v>
      </c>
      <c r="K11" s="29" t="s">
        <v>202</v>
      </c>
    </row>
    <row r="12" spans="1:17" ht="32.15" customHeight="1" thickBot="1">
      <c r="A12" s="240" t="s">
        <v>74</v>
      </c>
      <c r="B12" s="251" t="s">
        <v>75</v>
      </c>
      <c r="C12" s="242">
        <v>6339100</v>
      </c>
      <c r="D12" s="252">
        <v>5504900</v>
      </c>
      <c r="E12" s="253">
        <v>834200</v>
      </c>
      <c r="F12" s="11">
        <v>6124500</v>
      </c>
      <c r="G12" s="12">
        <v>5456000</v>
      </c>
      <c r="H12" s="13">
        <v>668500</v>
      </c>
      <c r="I12" s="14">
        <v>214600</v>
      </c>
      <c r="J12" s="12">
        <v>48900</v>
      </c>
      <c r="K12" s="15">
        <v>165700</v>
      </c>
    </row>
    <row r="13" spans="1:17" ht="32.15" customHeight="1">
      <c r="A13" s="104" t="s">
        <v>155</v>
      </c>
      <c r="B13" s="254" t="s">
        <v>76</v>
      </c>
      <c r="C13" s="16">
        <v>4878300</v>
      </c>
      <c r="D13" s="17">
        <v>4830600</v>
      </c>
      <c r="E13" s="18">
        <v>47700</v>
      </c>
      <c r="F13" s="19">
        <v>4864600</v>
      </c>
      <c r="G13" s="17">
        <v>4816900</v>
      </c>
      <c r="H13" s="18">
        <v>47700</v>
      </c>
      <c r="I13" s="22">
        <v>13700</v>
      </c>
      <c r="J13" s="17">
        <v>13700</v>
      </c>
      <c r="K13" s="30">
        <v>0</v>
      </c>
    </row>
    <row r="14" spans="1:17" ht="32.15" customHeight="1">
      <c r="A14" s="247"/>
      <c r="B14" s="239" t="s">
        <v>77</v>
      </c>
      <c r="C14" s="97">
        <v>1460800</v>
      </c>
      <c r="D14" s="98">
        <v>674300</v>
      </c>
      <c r="E14" s="99">
        <v>786500</v>
      </c>
      <c r="F14" s="100">
        <v>1259900</v>
      </c>
      <c r="G14" s="98">
        <v>639100</v>
      </c>
      <c r="H14" s="101">
        <v>620800</v>
      </c>
      <c r="I14" s="102">
        <v>200900</v>
      </c>
      <c r="J14" s="98">
        <v>35200</v>
      </c>
      <c r="K14" s="103">
        <v>165700</v>
      </c>
    </row>
    <row r="15" spans="1:17" ht="32.15" customHeight="1" thickBot="1">
      <c r="A15" s="248"/>
      <c r="B15" s="249" t="s">
        <v>78</v>
      </c>
      <c r="C15" s="24">
        <v>1.2994485783982126</v>
      </c>
      <c r="D15" s="25">
        <v>1.1395892849749514</v>
      </c>
      <c r="E15" s="26">
        <v>17.488469601677149</v>
      </c>
      <c r="F15" s="250">
        <v>1.2589935452041279</v>
      </c>
      <c r="G15" s="25">
        <v>1.1326786937656999</v>
      </c>
      <c r="H15" s="27">
        <v>14.014675052410901</v>
      </c>
      <c r="I15" s="28">
        <v>15.664233576642335</v>
      </c>
      <c r="J15" s="25">
        <v>3.5693430656934306</v>
      </c>
      <c r="K15" s="29" t="s">
        <v>202</v>
      </c>
    </row>
    <row r="16" spans="1:17" ht="32.15" customHeight="1" thickBot="1">
      <c r="A16" s="240" t="s">
        <v>79</v>
      </c>
      <c r="B16" s="255" t="s">
        <v>80</v>
      </c>
      <c r="C16" s="242">
        <v>8235400</v>
      </c>
      <c r="D16" s="252">
        <v>7248800</v>
      </c>
      <c r="E16" s="253">
        <v>986600</v>
      </c>
      <c r="F16" s="11">
        <v>8002500</v>
      </c>
      <c r="G16" s="31">
        <v>7194700</v>
      </c>
      <c r="H16" s="32">
        <v>807800</v>
      </c>
      <c r="I16" s="14">
        <v>232900</v>
      </c>
      <c r="J16" s="31">
        <v>54100</v>
      </c>
      <c r="K16" s="33">
        <v>178800</v>
      </c>
    </row>
    <row r="17" spans="1:11" ht="32.15" customHeight="1">
      <c r="A17" s="104" t="s">
        <v>156</v>
      </c>
      <c r="B17" s="254" t="s">
        <v>81</v>
      </c>
      <c r="C17" s="16">
        <v>5697800</v>
      </c>
      <c r="D17" s="17">
        <v>5650100</v>
      </c>
      <c r="E17" s="18">
        <v>47700</v>
      </c>
      <c r="F17" s="19">
        <v>5681500</v>
      </c>
      <c r="G17" s="34">
        <v>5633800</v>
      </c>
      <c r="H17" s="18">
        <v>47700</v>
      </c>
      <c r="I17" s="22">
        <v>16300</v>
      </c>
      <c r="J17" s="34">
        <v>16300</v>
      </c>
      <c r="K17" s="30">
        <v>0</v>
      </c>
    </row>
    <row r="18" spans="1:11" ht="32.15" customHeight="1">
      <c r="A18" s="247"/>
      <c r="B18" s="239" t="s">
        <v>77</v>
      </c>
      <c r="C18" s="97">
        <v>2537600</v>
      </c>
      <c r="D18" s="98">
        <v>1598700</v>
      </c>
      <c r="E18" s="99">
        <v>938900</v>
      </c>
      <c r="F18" s="100">
        <v>2321000</v>
      </c>
      <c r="G18" s="98">
        <v>1560900</v>
      </c>
      <c r="H18" s="101">
        <v>760100</v>
      </c>
      <c r="I18" s="102">
        <v>216600</v>
      </c>
      <c r="J18" s="98">
        <v>37800</v>
      </c>
      <c r="K18" s="103">
        <v>178800</v>
      </c>
    </row>
    <row r="19" spans="1:11" ht="32.15" customHeight="1" thickBot="1">
      <c r="A19" s="247"/>
      <c r="B19" s="249" t="s">
        <v>82</v>
      </c>
      <c r="C19" s="24">
        <v>1.445364877672084</v>
      </c>
      <c r="D19" s="25">
        <v>1.2829507442346153</v>
      </c>
      <c r="E19" s="26">
        <v>20.683438155136269</v>
      </c>
      <c r="F19" s="250">
        <v>1.4085188770571151</v>
      </c>
      <c r="G19" s="25">
        <v>1.2770598885299442</v>
      </c>
      <c r="H19" s="27">
        <v>16.935010482180292</v>
      </c>
      <c r="I19" s="28">
        <v>14.288343558282209</v>
      </c>
      <c r="J19" s="25">
        <v>3.3190184049079754</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2800</v>
      </c>
      <c r="F21" s="259" t="s">
        <v>205</v>
      </c>
      <c r="G21" s="256"/>
      <c r="H21" s="256"/>
      <c r="I21" s="256"/>
      <c r="J21" s="256"/>
      <c r="K21" s="358">
        <v>12</v>
      </c>
    </row>
  </sheetData>
  <mergeCells count="7">
    <mergeCell ref="A1:B1"/>
    <mergeCell ref="C4:E5"/>
    <mergeCell ref="F5:K5"/>
    <mergeCell ref="D6:D7"/>
    <mergeCell ref="E6:E7"/>
    <mergeCell ref="F6:F7"/>
    <mergeCell ref="I6:I7"/>
  </mergeCells>
  <phoneticPr fontId="2"/>
  <conditionalFormatting sqref="C11:K11">
    <cfRule type="cellIs" dxfId="46" priority="3" operator="equal">
      <formula>"△100%"</formula>
    </cfRule>
  </conditionalFormatting>
  <conditionalFormatting sqref="C15:K15">
    <cfRule type="cellIs" dxfId="45" priority="2" operator="equal">
      <formula>"△100%"</formula>
    </cfRule>
  </conditionalFormatting>
  <conditionalFormatting sqref="C19:K19">
    <cfRule type="cellIs" dxfId="44" priority="1" operator="equal">
      <formula>"△100%"</formula>
    </cfRule>
  </conditionalFormatting>
  <conditionalFormatting sqref="E21">
    <cfRule type="containsBlanks" dxfId="43" priority="4">
      <formula>LEN(TRIM(E21))=0</formula>
    </cfRule>
  </conditionalFormatting>
  <hyperlinks>
    <hyperlink ref="A1:B1" location="令和５年度!A1" display="令和５年度!A1" xr:uid="{0CA5B2DA-36A5-441E-871C-B4CB68AC823B}"/>
  </hyperlinks>
  <pageMargins left="0.70866141732283472" right="0.70866141732283472" top="0.74803149606299213" bottom="0.74803149606299213" header="0.31496062992125984" footer="0.3149606299212598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12月（２表）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219</v>
      </c>
      <c r="C6" s="284">
        <v>666700</v>
      </c>
      <c r="D6" s="285">
        <v>282500</v>
      </c>
      <c r="E6" s="285">
        <v>38900</v>
      </c>
      <c r="F6" s="285">
        <v>52400</v>
      </c>
      <c r="G6" s="285">
        <v>24900</v>
      </c>
      <c r="H6" s="285">
        <v>75200</v>
      </c>
      <c r="I6" s="285">
        <v>0</v>
      </c>
      <c r="J6" s="285">
        <v>46100</v>
      </c>
      <c r="K6" s="285">
        <v>4000</v>
      </c>
      <c r="L6" s="285">
        <v>9600</v>
      </c>
      <c r="M6" s="285">
        <v>4100</v>
      </c>
      <c r="N6" s="285">
        <v>100</v>
      </c>
      <c r="O6" s="285">
        <v>2400</v>
      </c>
      <c r="P6" s="285">
        <v>800</v>
      </c>
      <c r="Q6" s="285">
        <v>0</v>
      </c>
      <c r="R6" s="285">
        <v>2800</v>
      </c>
      <c r="S6" s="285">
        <v>2700</v>
      </c>
      <c r="T6" s="285">
        <v>4100</v>
      </c>
      <c r="U6" s="285">
        <v>3500</v>
      </c>
      <c r="V6" s="285">
        <v>2600</v>
      </c>
      <c r="W6" s="285">
        <v>100</v>
      </c>
      <c r="X6" s="285">
        <v>0</v>
      </c>
      <c r="Y6" s="285">
        <v>2900</v>
      </c>
      <c r="Z6" s="285">
        <v>0</v>
      </c>
      <c r="AA6" s="285">
        <v>2400</v>
      </c>
      <c r="AB6" s="285">
        <v>3000</v>
      </c>
      <c r="AC6" s="285">
        <v>3000</v>
      </c>
      <c r="AD6" s="286">
        <v>3400</v>
      </c>
      <c r="AE6" s="287">
        <v>95200</v>
      </c>
      <c r="AF6" s="121"/>
      <c r="AG6" s="121"/>
    </row>
    <row r="7" spans="1:33" ht="30" customHeight="1">
      <c r="A7" s="288"/>
      <c r="B7" s="289" t="s">
        <v>192</v>
      </c>
      <c r="C7" s="35">
        <v>635000</v>
      </c>
      <c r="D7" s="36">
        <v>297800</v>
      </c>
      <c r="E7" s="36">
        <v>39600</v>
      </c>
      <c r="F7" s="36">
        <v>58300</v>
      </c>
      <c r="G7" s="36">
        <v>26300</v>
      </c>
      <c r="H7" s="36">
        <v>75200</v>
      </c>
      <c r="I7" s="36">
        <v>100</v>
      </c>
      <c r="J7" s="36">
        <v>55700</v>
      </c>
      <c r="K7" s="36">
        <v>3600</v>
      </c>
      <c r="L7" s="36">
        <v>9200</v>
      </c>
      <c r="M7" s="36">
        <v>4000</v>
      </c>
      <c r="N7" s="36">
        <v>0</v>
      </c>
      <c r="O7" s="36">
        <v>2300</v>
      </c>
      <c r="P7" s="36">
        <v>900</v>
      </c>
      <c r="Q7" s="36">
        <v>0</v>
      </c>
      <c r="R7" s="36">
        <v>3200</v>
      </c>
      <c r="S7" s="36">
        <v>3500</v>
      </c>
      <c r="T7" s="36">
        <v>4300</v>
      </c>
      <c r="U7" s="36">
        <v>2900</v>
      </c>
      <c r="V7" s="36">
        <v>2700</v>
      </c>
      <c r="W7" s="36">
        <v>400</v>
      </c>
      <c r="X7" s="36">
        <v>0</v>
      </c>
      <c r="Y7" s="36">
        <v>3100</v>
      </c>
      <c r="Z7" s="36">
        <v>0</v>
      </c>
      <c r="AA7" s="36">
        <v>2400</v>
      </c>
      <c r="AB7" s="36">
        <v>3500</v>
      </c>
      <c r="AC7" s="36">
        <v>2800</v>
      </c>
      <c r="AD7" s="36">
        <v>400</v>
      </c>
      <c r="AE7" s="37">
        <v>32800</v>
      </c>
      <c r="AF7" s="121"/>
      <c r="AG7" s="121"/>
    </row>
    <row r="8" spans="1:33" ht="30" customHeight="1">
      <c r="A8" s="290"/>
      <c r="B8" s="291" t="s">
        <v>77</v>
      </c>
      <c r="C8" s="112">
        <v>31700</v>
      </c>
      <c r="D8" s="113">
        <v>-15300</v>
      </c>
      <c r="E8" s="114">
        <v>-700</v>
      </c>
      <c r="F8" s="114">
        <v>-5900</v>
      </c>
      <c r="G8" s="114">
        <v>-1400</v>
      </c>
      <c r="H8" s="114">
        <v>0</v>
      </c>
      <c r="I8" s="114">
        <v>-100</v>
      </c>
      <c r="J8" s="114">
        <v>-9600</v>
      </c>
      <c r="K8" s="114">
        <v>400</v>
      </c>
      <c r="L8" s="114">
        <v>400</v>
      </c>
      <c r="M8" s="114">
        <v>100</v>
      </c>
      <c r="N8" s="94">
        <v>100</v>
      </c>
      <c r="O8" s="94">
        <v>100</v>
      </c>
      <c r="P8" s="114">
        <v>-100</v>
      </c>
      <c r="Q8" s="94">
        <v>0</v>
      </c>
      <c r="R8" s="114">
        <v>-400</v>
      </c>
      <c r="S8" s="114">
        <v>-800</v>
      </c>
      <c r="T8" s="114">
        <v>-200</v>
      </c>
      <c r="U8" s="114">
        <v>600</v>
      </c>
      <c r="V8" s="114">
        <v>-100</v>
      </c>
      <c r="W8" s="94">
        <v>-300</v>
      </c>
      <c r="X8" s="114">
        <v>0</v>
      </c>
      <c r="Y8" s="114">
        <v>-200</v>
      </c>
      <c r="Z8" s="94">
        <v>0</v>
      </c>
      <c r="AA8" s="114">
        <v>0</v>
      </c>
      <c r="AB8" s="114">
        <v>-500</v>
      </c>
      <c r="AC8" s="114">
        <v>200</v>
      </c>
      <c r="AD8" s="94">
        <v>3000</v>
      </c>
      <c r="AE8" s="115">
        <v>62400</v>
      </c>
    </row>
    <row r="9" spans="1:33" ht="30" customHeight="1">
      <c r="A9" s="290"/>
      <c r="B9" s="292" t="s">
        <v>73</v>
      </c>
      <c r="C9" s="38">
        <v>1.0499212598425196</v>
      </c>
      <c r="D9" s="39">
        <v>0.94862323707186036</v>
      </c>
      <c r="E9" s="40">
        <v>0.98232323232323238</v>
      </c>
      <c r="F9" s="40">
        <v>0.89879931389365353</v>
      </c>
      <c r="G9" s="40">
        <v>0.94676806083650189</v>
      </c>
      <c r="H9" s="40">
        <v>1</v>
      </c>
      <c r="I9" s="40" t="s">
        <v>140</v>
      </c>
      <c r="J9" s="40">
        <v>0.82764811490125678</v>
      </c>
      <c r="K9" s="40">
        <v>1.1111111111111112</v>
      </c>
      <c r="L9" s="40">
        <v>1.0434782608695652</v>
      </c>
      <c r="M9" s="40">
        <v>1.0249999999999999</v>
      </c>
      <c r="N9" s="40" t="s">
        <v>202</v>
      </c>
      <c r="O9" s="40">
        <v>1.0434782608695652</v>
      </c>
      <c r="P9" s="40">
        <v>0.88888888888888884</v>
      </c>
      <c r="Q9" s="40" t="s">
        <v>195</v>
      </c>
      <c r="R9" s="40">
        <v>0.875</v>
      </c>
      <c r="S9" s="40">
        <v>0.77142857142857146</v>
      </c>
      <c r="T9" s="40">
        <v>0.95348837209302328</v>
      </c>
      <c r="U9" s="40">
        <v>1.2068965517241379</v>
      </c>
      <c r="V9" s="40">
        <v>0.96296296296296291</v>
      </c>
      <c r="W9" s="40">
        <v>0.25</v>
      </c>
      <c r="X9" s="40" t="s">
        <v>195</v>
      </c>
      <c r="Y9" s="40">
        <v>0.93548387096774188</v>
      </c>
      <c r="Z9" s="40" t="s">
        <v>195</v>
      </c>
      <c r="AA9" s="40">
        <v>1</v>
      </c>
      <c r="AB9" s="40">
        <v>0.8571428571428571</v>
      </c>
      <c r="AC9" s="40">
        <v>1.0714285714285714</v>
      </c>
      <c r="AD9" s="40">
        <v>8.5</v>
      </c>
      <c r="AE9" s="41">
        <v>2.9024390243902438</v>
      </c>
    </row>
    <row r="10" spans="1:33" ht="30" customHeight="1" thickBot="1">
      <c r="A10" s="293"/>
      <c r="B10" s="294" t="s">
        <v>112</v>
      </c>
      <c r="C10" s="42">
        <v>1</v>
      </c>
      <c r="D10" s="43">
        <v>0.42372881355932202</v>
      </c>
      <c r="E10" s="44">
        <v>5.8347082645867708E-2</v>
      </c>
      <c r="F10" s="45">
        <v>7.8596070196490175E-2</v>
      </c>
      <c r="G10" s="45">
        <v>3.7348132593370331E-2</v>
      </c>
      <c r="H10" s="45">
        <v>0.1127943602819859</v>
      </c>
      <c r="I10" s="45">
        <v>0</v>
      </c>
      <c r="J10" s="45">
        <v>6.9146542672866351E-2</v>
      </c>
      <c r="K10" s="45">
        <v>5.9997000149992503E-3</v>
      </c>
      <c r="L10" s="45">
        <v>1.43992800359982E-2</v>
      </c>
      <c r="M10" s="45">
        <v>6.1496925153742311E-3</v>
      </c>
      <c r="N10" s="45">
        <v>1.4999250037498125E-4</v>
      </c>
      <c r="O10" s="45">
        <v>3.5998200089995499E-3</v>
      </c>
      <c r="P10" s="45">
        <v>1.19994000299985E-3</v>
      </c>
      <c r="Q10" s="45">
        <v>0</v>
      </c>
      <c r="R10" s="45">
        <v>4.1997900104994747E-3</v>
      </c>
      <c r="S10" s="45">
        <v>4.0497975101244938E-3</v>
      </c>
      <c r="T10" s="45">
        <v>6.1496925153742311E-3</v>
      </c>
      <c r="U10" s="45">
        <v>5.2497375131243442E-3</v>
      </c>
      <c r="V10" s="45">
        <v>3.8998050097495125E-3</v>
      </c>
      <c r="W10" s="45">
        <v>1.4999250037498125E-4</v>
      </c>
      <c r="X10" s="45">
        <v>0</v>
      </c>
      <c r="Y10" s="45">
        <v>4.3497825108744564E-3</v>
      </c>
      <c r="Z10" s="45">
        <v>0</v>
      </c>
      <c r="AA10" s="45">
        <v>3.5998200089995499E-3</v>
      </c>
      <c r="AB10" s="45">
        <v>4.4997750112494373E-3</v>
      </c>
      <c r="AC10" s="45">
        <v>4.4997750112494373E-3</v>
      </c>
      <c r="AD10" s="45">
        <v>5.0997450127493625E-3</v>
      </c>
      <c r="AE10" s="46">
        <v>0.14279286035698216</v>
      </c>
    </row>
    <row r="11" spans="1:33" ht="30" customHeight="1" thickBot="1">
      <c r="A11" s="295" t="s">
        <v>74</v>
      </c>
      <c r="B11" s="296" t="s">
        <v>75</v>
      </c>
      <c r="C11" s="297">
        <v>6339100</v>
      </c>
      <c r="D11" s="298">
        <v>2704000</v>
      </c>
      <c r="E11" s="299">
        <v>355200</v>
      </c>
      <c r="F11" s="299">
        <v>573200</v>
      </c>
      <c r="G11" s="299">
        <v>240200</v>
      </c>
      <c r="H11" s="299">
        <v>673400</v>
      </c>
      <c r="I11" s="299">
        <v>0</v>
      </c>
      <c r="J11" s="299">
        <v>474500</v>
      </c>
      <c r="K11" s="299">
        <v>36500</v>
      </c>
      <c r="L11" s="299">
        <v>94900</v>
      </c>
      <c r="M11" s="299">
        <v>34700</v>
      </c>
      <c r="N11" s="299">
        <v>400</v>
      </c>
      <c r="O11" s="299">
        <v>13200</v>
      </c>
      <c r="P11" s="299">
        <v>11300</v>
      </c>
      <c r="Q11" s="299">
        <v>0</v>
      </c>
      <c r="R11" s="299">
        <v>25300</v>
      </c>
      <c r="S11" s="299">
        <v>31500</v>
      </c>
      <c r="T11" s="299">
        <v>37000</v>
      </c>
      <c r="U11" s="299">
        <v>33300</v>
      </c>
      <c r="V11" s="299">
        <v>26700</v>
      </c>
      <c r="W11" s="299">
        <v>200</v>
      </c>
      <c r="X11" s="299">
        <v>0</v>
      </c>
      <c r="Y11" s="299">
        <v>28600</v>
      </c>
      <c r="Z11" s="299">
        <v>0</v>
      </c>
      <c r="AA11" s="299">
        <v>24700</v>
      </c>
      <c r="AB11" s="299">
        <v>30500</v>
      </c>
      <c r="AC11" s="299">
        <v>25800</v>
      </c>
      <c r="AD11" s="299">
        <v>29800</v>
      </c>
      <c r="AE11" s="300">
        <v>834200</v>
      </c>
      <c r="AF11" s="121"/>
      <c r="AG11" s="121"/>
    </row>
    <row r="12" spans="1:33" ht="30" customHeight="1">
      <c r="A12" s="116" t="s">
        <v>155</v>
      </c>
      <c r="B12" s="301" t="s">
        <v>76</v>
      </c>
      <c r="C12" s="47">
        <v>4878300</v>
      </c>
      <c r="D12" s="48">
        <v>2445600</v>
      </c>
      <c r="E12" s="48">
        <v>333400</v>
      </c>
      <c r="F12" s="48">
        <v>490400</v>
      </c>
      <c r="G12" s="48">
        <v>206500</v>
      </c>
      <c r="H12" s="48">
        <v>570000</v>
      </c>
      <c r="I12" s="48">
        <v>300</v>
      </c>
      <c r="J12" s="48">
        <v>446600</v>
      </c>
      <c r="K12" s="48">
        <v>32700</v>
      </c>
      <c r="L12" s="48">
        <v>76300</v>
      </c>
      <c r="M12" s="48">
        <v>30600</v>
      </c>
      <c r="N12" s="48">
        <v>200</v>
      </c>
      <c r="O12" s="48">
        <v>7400</v>
      </c>
      <c r="P12" s="48">
        <v>5200</v>
      </c>
      <c r="Q12" s="48">
        <v>0</v>
      </c>
      <c r="R12" s="48">
        <v>20400</v>
      </c>
      <c r="S12" s="48">
        <v>24700</v>
      </c>
      <c r="T12" s="48">
        <v>29500</v>
      </c>
      <c r="U12" s="48">
        <v>17000</v>
      </c>
      <c r="V12" s="48">
        <v>17200</v>
      </c>
      <c r="W12" s="48">
        <v>500</v>
      </c>
      <c r="X12" s="48">
        <v>400</v>
      </c>
      <c r="Y12" s="48">
        <v>17400</v>
      </c>
      <c r="Z12" s="48">
        <v>0</v>
      </c>
      <c r="AA12" s="48">
        <v>17800</v>
      </c>
      <c r="AB12" s="48">
        <v>23800</v>
      </c>
      <c r="AC12" s="48">
        <v>16000</v>
      </c>
      <c r="AD12" s="48">
        <v>700</v>
      </c>
      <c r="AE12" s="49">
        <v>47700</v>
      </c>
      <c r="AF12" s="126"/>
    </row>
    <row r="13" spans="1:33" ht="30" customHeight="1">
      <c r="A13" s="290"/>
      <c r="B13" s="302" t="s">
        <v>77</v>
      </c>
      <c r="C13" s="112">
        <v>1460800</v>
      </c>
      <c r="D13" s="113">
        <v>258400</v>
      </c>
      <c r="E13" s="114">
        <v>21800</v>
      </c>
      <c r="F13" s="114">
        <v>82800</v>
      </c>
      <c r="G13" s="114">
        <v>33700</v>
      </c>
      <c r="H13" s="114">
        <v>103400</v>
      </c>
      <c r="I13" s="114">
        <v>-300</v>
      </c>
      <c r="J13" s="114">
        <v>27900</v>
      </c>
      <c r="K13" s="114">
        <v>3800</v>
      </c>
      <c r="L13" s="114">
        <v>18600</v>
      </c>
      <c r="M13" s="114">
        <v>4100</v>
      </c>
      <c r="N13" s="94">
        <v>200</v>
      </c>
      <c r="O13" s="114">
        <v>5800</v>
      </c>
      <c r="P13" s="114">
        <v>6100</v>
      </c>
      <c r="Q13" s="94">
        <v>0</v>
      </c>
      <c r="R13" s="114">
        <v>4900</v>
      </c>
      <c r="S13" s="114">
        <v>6800</v>
      </c>
      <c r="T13" s="114">
        <v>7500</v>
      </c>
      <c r="U13" s="114">
        <v>16300</v>
      </c>
      <c r="V13" s="114">
        <v>9500</v>
      </c>
      <c r="W13" s="94">
        <v>-300</v>
      </c>
      <c r="X13" s="114">
        <v>-400</v>
      </c>
      <c r="Y13" s="114">
        <v>11200</v>
      </c>
      <c r="Z13" s="94">
        <v>0</v>
      </c>
      <c r="AA13" s="114">
        <v>6900</v>
      </c>
      <c r="AB13" s="114">
        <v>6700</v>
      </c>
      <c r="AC13" s="114">
        <v>9800</v>
      </c>
      <c r="AD13" s="114">
        <v>29100</v>
      </c>
      <c r="AE13" s="115">
        <v>786500</v>
      </c>
    </row>
    <row r="14" spans="1:33" ht="30" customHeight="1">
      <c r="A14" s="290"/>
      <c r="B14" s="303" t="s">
        <v>78</v>
      </c>
      <c r="C14" s="38">
        <v>1.2994485783982126</v>
      </c>
      <c r="D14" s="39">
        <v>1.1056591429506051</v>
      </c>
      <c r="E14" s="40">
        <v>1.0653869226154769</v>
      </c>
      <c r="F14" s="40">
        <v>1.1688417618270799</v>
      </c>
      <c r="G14" s="40">
        <v>1.1631961259079904</v>
      </c>
      <c r="H14" s="40">
        <v>1.1814035087719299</v>
      </c>
      <c r="I14" s="40" t="s">
        <v>140</v>
      </c>
      <c r="J14" s="40">
        <v>1.0624720107478729</v>
      </c>
      <c r="K14" s="40">
        <v>1.1162079510703364</v>
      </c>
      <c r="L14" s="40">
        <v>1.2437745740498034</v>
      </c>
      <c r="M14" s="40">
        <v>1.1339869281045751</v>
      </c>
      <c r="N14" s="40">
        <v>2</v>
      </c>
      <c r="O14" s="40">
        <v>1.7837837837837838</v>
      </c>
      <c r="P14" s="40">
        <v>2.1730769230769229</v>
      </c>
      <c r="Q14" s="40" t="s">
        <v>195</v>
      </c>
      <c r="R14" s="40">
        <v>1.2401960784313726</v>
      </c>
      <c r="S14" s="40">
        <v>1.2753036437246963</v>
      </c>
      <c r="T14" s="40">
        <v>1.2542372881355932</v>
      </c>
      <c r="U14" s="40">
        <v>1.9588235294117646</v>
      </c>
      <c r="V14" s="40">
        <v>1.5523255813953489</v>
      </c>
      <c r="W14" s="40">
        <v>0.4</v>
      </c>
      <c r="X14" s="40" t="s">
        <v>140</v>
      </c>
      <c r="Y14" s="40">
        <v>1.6436781609195403</v>
      </c>
      <c r="Z14" s="40" t="s">
        <v>195</v>
      </c>
      <c r="AA14" s="40">
        <v>1.3876404494382022</v>
      </c>
      <c r="AB14" s="40">
        <v>1.2815126050420169</v>
      </c>
      <c r="AC14" s="40">
        <v>1.6125</v>
      </c>
      <c r="AD14" s="40">
        <v>42.571428571428569</v>
      </c>
      <c r="AE14" s="41">
        <v>17.488469601677149</v>
      </c>
    </row>
    <row r="15" spans="1:33" ht="30" customHeight="1" thickBot="1">
      <c r="A15" s="293"/>
      <c r="B15" s="304" t="s">
        <v>113</v>
      </c>
      <c r="C15" s="50">
        <v>1</v>
      </c>
      <c r="D15" s="45">
        <v>0.42655897524885233</v>
      </c>
      <c r="E15" s="44">
        <v>5.6033190831506048E-2</v>
      </c>
      <c r="F15" s="45">
        <v>9.0422930699941631E-2</v>
      </c>
      <c r="G15" s="45">
        <v>3.789181429540471E-2</v>
      </c>
      <c r="H15" s="45">
        <v>0.10622959095139689</v>
      </c>
      <c r="I15" s="45">
        <v>0</v>
      </c>
      <c r="J15" s="45">
        <v>7.4852897098957261E-2</v>
      </c>
      <c r="K15" s="45">
        <v>5.757915161458251E-3</v>
      </c>
      <c r="L15" s="45">
        <v>1.4970579419791453E-2</v>
      </c>
      <c r="M15" s="45">
        <v>5.4739631808931868E-3</v>
      </c>
      <c r="N15" s="45">
        <v>6.3100440125569876E-5</v>
      </c>
      <c r="O15" s="45">
        <v>2.0823145241438061E-3</v>
      </c>
      <c r="P15" s="45">
        <v>1.782587433547349E-3</v>
      </c>
      <c r="Q15" s="45">
        <v>0</v>
      </c>
      <c r="R15" s="45">
        <v>3.9911028379422944E-3</v>
      </c>
      <c r="S15" s="45">
        <v>4.969159659888628E-3</v>
      </c>
      <c r="T15" s="45">
        <v>5.8367907116152135E-3</v>
      </c>
      <c r="U15" s="45">
        <v>5.2531116404536922E-3</v>
      </c>
      <c r="V15" s="45">
        <v>4.211954378381789E-3</v>
      </c>
      <c r="W15" s="45">
        <v>3.1550220062784938E-5</v>
      </c>
      <c r="X15" s="45">
        <v>0</v>
      </c>
      <c r="Y15" s="45">
        <v>4.511681468978246E-3</v>
      </c>
      <c r="Z15" s="45">
        <v>0</v>
      </c>
      <c r="AA15" s="45">
        <v>3.8964521777539399E-3</v>
      </c>
      <c r="AB15" s="45">
        <v>4.8114085595747031E-3</v>
      </c>
      <c r="AC15" s="45">
        <v>4.0699783880992569E-3</v>
      </c>
      <c r="AD15" s="45">
        <v>4.7009827893549558E-3</v>
      </c>
      <c r="AE15" s="46">
        <v>0.13159596788187597</v>
      </c>
    </row>
    <row r="16" spans="1:33" ht="30" customHeight="1" thickBot="1">
      <c r="A16" s="295" t="s">
        <v>79</v>
      </c>
      <c r="B16" s="305" t="s">
        <v>80</v>
      </c>
      <c r="C16" s="297">
        <v>8235400</v>
      </c>
      <c r="D16" s="299">
        <v>3543100</v>
      </c>
      <c r="E16" s="299">
        <v>470000</v>
      </c>
      <c r="F16" s="299">
        <v>755600</v>
      </c>
      <c r="G16" s="299">
        <v>318400</v>
      </c>
      <c r="H16" s="299">
        <v>890700</v>
      </c>
      <c r="I16" s="299">
        <v>100</v>
      </c>
      <c r="J16" s="299">
        <v>638000</v>
      </c>
      <c r="K16" s="299">
        <v>48600</v>
      </c>
      <c r="L16" s="299">
        <v>123800</v>
      </c>
      <c r="M16" s="299">
        <v>47500</v>
      </c>
      <c r="N16" s="299">
        <v>400</v>
      </c>
      <c r="O16" s="299">
        <v>20200</v>
      </c>
      <c r="P16" s="299">
        <v>11600</v>
      </c>
      <c r="Q16" s="299">
        <v>100</v>
      </c>
      <c r="R16" s="299">
        <v>34000</v>
      </c>
      <c r="S16" s="299">
        <v>41300</v>
      </c>
      <c r="T16" s="299">
        <v>49700</v>
      </c>
      <c r="U16" s="299">
        <v>43100</v>
      </c>
      <c r="V16" s="299">
        <v>35200</v>
      </c>
      <c r="W16" s="299">
        <v>500</v>
      </c>
      <c r="X16" s="299">
        <v>100</v>
      </c>
      <c r="Y16" s="299">
        <v>38000</v>
      </c>
      <c r="Z16" s="299">
        <v>0</v>
      </c>
      <c r="AA16" s="299">
        <v>33100</v>
      </c>
      <c r="AB16" s="299">
        <v>40600</v>
      </c>
      <c r="AC16" s="299">
        <v>34900</v>
      </c>
      <c r="AD16" s="299">
        <v>30200</v>
      </c>
      <c r="AE16" s="300">
        <v>986600</v>
      </c>
      <c r="AF16" s="126"/>
    </row>
    <row r="17" spans="1:32" ht="30" customHeight="1">
      <c r="A17" s="116" t="s">
        <v>156</v>
      </c>
      <c r="B17" s="301" t="s">
        <v>81</v>
      </c>
      <c r="C17" s="47">
        <v>5697800</v>
      </c>
      <c r="D17" s="48">
        <v>2852400</v>
      </c>
      <c r="E17" s="48">
        <v>394200</v>
      </c>
      <c r="F17" s="48">
        <v>573700</v>
      </c>
      <c r="G17" s="48">
        <v>237900</v>
      </c>
      <c r="H17" s="48">
        <v>679600</v>
      </c>
      <c r="I17" s="48">
        <v>300</v>
      </c>
      <c r="J17" s="48">
        <v>523200</v>
      </c>
      <c r="K17" s="48">
        <v>40800</v>
      </c>
      <c r="L17" s="48">
        <v>90600</v>
      </c>
      <c r="M17" s="48">
        <v>36200</v>
      </c>
      <c r="N17" s="48">
        <v>200</v>
      </c>
      <c r="O17" s="48">
        <v>8000</v>
      </c>
      <c r="P17" s="48">
        <v>5500</v>
      </c>
      <c r="Q17" s="48">
        <v>0</v>
      </c>
      <c r="R17" s="48">
        <v>22100</v>
      </c>
      <c r="S17" s="48">
        <v>27000</v>
      </c>
      <c r="T17" s="48">
        <v>35600</v>
      </c>
      <c r="U17" s="48">
        <v>19500</v>
      </c>
      <c r="V17" s="48">
        <v>18600</v>
      </c>
      <c r="W17" s="48">
        <v>500</v>
      </c>
      <c r="X17" s="48">
        <v>400</v>
      </c>
      <c r="Y17" s="48">
        <v>18700</v>
      </c>
      <c r="Z17" s="48">
        <v>0</v>
      </c>
      <c r="AA17" s="48">
        <v>21300</v>
      </c>
      <c r="AB17" s="48">
        <v>25800</v>
      </c>
      <c r="AC17" s="48">
        <v>17200</v>
      </c>
      <c r="AD17" s="48">
        <v>800</v>
      </c>
      <c r="AE17" s="51">
        <v>47700</v>
      </c>
      <c r="AF17" s="126"/>
    </row>
    <row r="18" spans="1:32" ht="30" customHeight="1">
      <c r="A18" s="290"/>
      <c r="B18" s="302" t="s">
        <v>77</v>
      </c>
      <c r="C18" s="112">
        <v>2537600</v>
      </c>
      <c r="D18" s="113">
        <v>690700</v>
      </c>
      <c r="E18" s="114">
        <v>75800</v>
      </c>
      <c r="F18" s="114">
        <v>181900</v>
      </c>
      <c r="G18" s="114">
        <v>80500</v>
      </c>
      <c r="H18" s="114">
        <v>211100</v>
      </c>
      <c r="I18" s="114">
        <v>-200</v>
      </c>
      <c r="J18" s="114">
        <v>114800</v>
      </c>
      <c r="K18" s="114">
        <v>7800</v>
      </c>
      <c r="L18" s="114">
        <v>33200</v>
      </c>
      <c r="M18" s="114">
        <v>11300</v>
      </c>
      <c r="N18" s="94">
        <v>200</v>
      </c>
      <c r="O18" s="94">
        <v>12200</v>
      </c>
      <c r="P18" s="114">
        <v>6100</v>
      </c>
      <c r="Q18" s="94">
        <v>100</v>
      </c>
      <c r="R18" s="114">
        <v>11900</v>
      </c>
      <c r="S18" s="114">
        <v>14300</v>
      </c>
      <c r="T18" s="114">
        <v>14100</v>
      </c>
      <c r="U18" s="114">
        <v>23600</v>
      </c>
      <c r="V18" s="114">
        <v>16600</v>
      </c>
      <c r="W18" s="94">
        <v>0</v>
      </c>
      <c r="X18" s="114">
        <v>-300</v>
      </c>
      <c r="Y18" s="114">
        <v>19300</v>
      </c>
      <c r="Z18" s="94">
        <v>0</v>
      </c>
      <c r="AA18" s="114">
        <v>11800</v>
      </c>
      <c r="AB18" s="114">
        <v>14800</v>
      </c>
      <c r="AC18" s="114">
        <v>17700</v>
      </c>
      <c r="AD18" s="94">
        <v>29400</v>
      </c>
      <c r="AE18" s="115">
        <v>938900</v>
      </c>
    </row>
    <row r="19" spans="1:32" ht="30" customHeight="1">
      <c r="A19" s="290"/>
      <c r="B19" s="303" t="s">
        <v>82</v>
      </c>
      <c r="C19" s="38">
        <v>1.445364877672084</v>
      </c>
      <c r="D19" s="39">
        <v>1.2421469639601739</v>
      </c>
      <c r="E19" s="40">
        <v>1.1922881785895485</v>
      </c>
      <c r="F19" s="40">
        <v>1.3170646679449189</v>
      </c>
      <c r="G19" s="40">
        <v>1.3383774695250106</v>
      </c>
      <c r="H19" s="40">
        <v>1.3106238964096528</v>
      </c>
      <c r="I19" s="40">
        <v>0.33333333333333331</v>
      </c>
      <c r="J19" s="40">
        <v>1.2194189602446484</v>
      </c>
      <c r="K19" s="40">
        <v>1.1911764705882353</v>
      </c>
      <c r="L19" s="40">
        <v>1.3664459161147904</v>
      </c>
      <c r="M19" s="40">
        <v>1.3121546961325967</v>
      </c>
      <c r="N19" s="40">
        <v>2</v>
      </c>
      <c r="O19" s="40">
        <v>2.5249999999999999</v>
      </c>
      <c r="P19" s="40">
        <v>2.1090909090909089</v>
      </c>
      <c r="Q19" s="40" t="s">
        <v>202</v>
      </c>
      <c r="R19" s="40">
        <v>1.5384615384615385</v>
      </c>
      <c r="S19" s="40">
        <v>1.5296296296296297</v>
      </c>
      <c r="T19" s="40">
        <v>1.396067415730337</v>
      </c>
      <c r="U19" s="40">
        <v>2.2102564102564104</v>
      </c>
      <c r="V19" s="40">
        <v>1.89247311827957</v>
      </c>
      <c r="W19" s="40">
        <v>1</v>
      </c>
      <c r="X19" s="40">
        <v>0.25</v>
      </c>
      <c r="Y19" s="40">
        <v>2.0320855614973263</v>
      </c>
      <c r="Z19" s="40" t="s">
        <v>195</v>
      </c>
      <c r="AA19" s="40">
        <v>1.5539906103286385</v>
      </c>
      <c r="AB19" s="40">
        <v>1.5736434108527131</v>
      </c>
      <c r="AC19" s="40">
        <v>2.0290697674418605</v>
      </c>
      <c r="AD19" s="40">
        <v>37.75</v>
      </c>
      <c r="AE19" s="41">
        <v>20.683438155136269</v>
      </c>
    </row>
    <row r="20" spans="1:32" ht="30" customHeight="1" thickBot="1">
      <c r="A20" s="290"/>
      <c r="B20" s="304" t="s">
        <v>114</v>
      </c>
      <c r="C20" s="50">
        <v>1</v>
      </c>
      <c r="D20" s="45">
        <v>0.43022803992520098</v>
      </c>
      <c r="E20" s="44">
        <v>5.7070694805352505E-2</v>
      </c>
      <c r="F20" s="45">
        <v>9.1750248925370953E-2</v>
      </c>
      <c r="G20" s="45">
        <v>3.8662360055370715E-2</v>
      </c>
      <c r="H20" s="45">
        <v>0.1081550380066542</v>
      </c>
      <c r="I20" s="45">
        <v>1.2142701022415427E-5</v>
      </c>
      <c r="J20" s="45">
        <v>7.7470432523010418E-2</v>
      </c>
      <c r="K20" s="45">
        <v>5.9013526968938971E-3</v>
      </c>
      <c r="L20" s="45">
        <v>1.5032663865750298E-2</v>
      </c>
      <c r="M20" s="45">
        <v>5.7677829856473276E-3</v>
      </c>
      <c r="N20" s="45">
        <v>4.8570804089661707E-5</v>
      </c>
      <c r="O20" s="45">
        <v>2.4528256065279161E-3</v>
      </c>
      <c r="P20" s="45">
        <v>1.4085533186001895E-3</v>
      </c>
      <c r="Q20" s="45">
        <v>1.2142701022415427E-5</v>
      </c>
      <c r="R20" s="45">
        <v>4.1285183476212446E-3</v>
      </c>
      <c r="S20" s="45">
        <v>5.0149355222575713E-3</v>
      </c>
      <c r="T20" s="45">
        <v>6.0349224081404666E-3</v>
      </c>
      <c r="U20" s="45">
        <v>5.2335041406610487E-3</v>
      </c>
      <c r="V20" s="45">
        <v>4.2742307598902301E-3</v>
      </c>
      <c r="W20" s="45">
        <v>6.0713505112077131E-5</v>
      </c>
      <c r="X20" s="45">
        <v>1.2142701022415427E-5</v>
      </c>
      <c r="Y20" s="45">
        <v>4.6142263885178619E-3</v>
      </c>
      <c r="Z20" s="45">
        <v>0</v>
      </c>
      <c r="AA20" s="45">
        <v>4.0192340384195063E-3</v>
      </c>
      <c r="AB20" s="45">
        <v>4.9299366151006633E-3</v>
      </c>
      <c r="AC20" s="45">
        <v>4.2378026568229837E-3</v>
      </c>
      <c r="AD20" s="45">
        <v>3.6670957087694585E-3</v>
      </c>
      <c r="AE20" s="46">
        <v>0.11979988828715059</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219</v>
      </c>
      <c r="E27" s="310">
        <v>256600</v>
      </c>
      <c r="F27" s="311">
        <v>25900</v>
      </c>
      <c r="G27" s="57"/>
      <c r="H27" s="56" t="s">
        <v>219</v>
      </c>
      <c r="I27" s="310">
        <v>484500</v>
      </c>
      <c r="J27" s="312">
        <v>82000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192</v>
      </c>
      <c r="E28" s="314">
        <v>270400</v>
      </c>
      <c r="F28" s="315">
        <v>27500</v>
      </c>
      <c r="G28" s="316"/>
      <c r="H28" s="58" t="s">
        <v>192</v>
      </c>
      <c r="I28" s="317">
        <v>507600</v>
      </c>
      <c r="J28" s="318">
        <v>92800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-13800</v>
      </c>
      <c r="F29" s="320">
        <v>-1600</v>
      </c>
      <c r="G29" s="262"/>
      <c r="H29" s="60" t="s">
        <v>77</v>
      </c>
      <c r="I29" s="319">
        <v>-23100</v>
      </c>
      <c r="J29" s="320">
        <v>-10800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0.94896449704142016</v>
      </c>
      <c r="F30" s="322">
        <v>0.94181818181818178</v>
      </c>
      <c r="G30" s="262"/>
      <c r="H30" s="61" t="s">
        <v>124</v>
      </c>
      <c r="I30" s="321">
        <v>0.95449172576832153</v>
      </c>
      <c r="J30" s="323">
        <v>0.88362068965517238</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0.39145690312738368</v>
      </c>
      <c r="F31" s="326">
        <v>3.9511823035850498E-2</v>
      </c>
      <c r="G31" s="262"/>
      <c r="H31" s="63" t="s">
        <v>126</v>
      </c>
      <c r="I31" s="327">
        <v>0.85525154457193298</v>
      </c>
      <c r="J31" s="328">
        <v>0.14474845542806708</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42" priority="3" operator="equal">
      <formula>"△100%"</formula>
    </cfRule>
  </conditionalFormatting>
  <conditionalFormatting sqref="C19:AE19">
    <cfRule type="cellIs" dxfId="41" priority="2" operator="equal">
      <formula>"△100%"</formula>
    </cfRule>
  </conditionalFormatting>
  <conditionalFormatting sqref="I28:J28">
    <cfRule type="containsBlanks" dxfId="40" priority="4">
      <formula>LEN(TRIM(I28))=0</formula>
    </cfRule>
  </conditionalFormatting>
  <conditionalFormatting sqref="AE14">
    <cfRule type="cellIs" dxfId="39" priority="1" operator="equal">
      <formula>"△100%"</formula>
    </cfRule>
  </conditionalFormatting>
  <hyperlinks>
    <hyperlink ref="A1:B1" location="令和５年度!A1" display="令和５年度!A1" xr:uid="{CDEA62E3-66A9-4048-9FF1-C3C4F6FFA4A3}"/>
  </hyperlinks>
  <pageMargins left="0.70866141732283472" right="0.70866141732283472" top="0.74803149606299213" bottom="0.74803149606299213" header="0.31496062992125984" footer="0.3149606299212598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12月（３表）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219</v>
      </c>
      <c r="C6" s="341">
        <v>95200</v>
      </c>
      <c r="D6" s="342">
        <v>35700</v>
      </c>
      <c r="E6" s="342">
        <v>26900</v>
      </c>
      <c r="F6" s="342">
        <v>4200</v>
      </c>
      <c r="G6" s="342">
        <v>16300</v>
      </c>
      <c r="H6" s="342">
        <v>2000</v>
      </c>
      <c r="I6" s="342">
        <v>600</v>
      </c>
      <c r="J6" s="342">
        <v>500</v>
      </c>
      <c r="K6" s="342">
        <v>100</v>
      </c>
      <c r="L6" s="342">
        <v>400</v>
      </c>
      <c r="M6" s="342">
        <v>2600</v>
      </c>
      <c r="N6" s="342">
        <v>900</v>
      </c>
      <c r="O6" s="342">
        <v>200</v>
      </c>
      <c r="P6" s="342">
        <v>500</v>
      </c>
      <c r="Q6" s="343">
        <v>4300</v>
      </c>
      <c r="R6" s="121"/>
    </row>
    <row r="7" spans="1:18" ht="30" customHeight="1">
      <c r="A7" s="67"/>
      <c r="B7" s="344" t="s">
        <v>192</v>
      </c>
      <c r="C7" s="68">
        <v>32800</v>
      </c>
      <c r="D7" s="69">
        <v>10400</v>
      </c>
      <c r="E7" s="70">
        <v>12300</v>
      </c>
      <c r="F7" s="70">
        <v>200</v>
      </c>
      <c r="G7" s="70">
        <v>7500</v>
      </c>
      <c r="H7" s="70">
        <v>800</v>
      </c>
      <c r="I7" s="70">
        <v>300</v>
      </c>
      <c r="J7" s="70">
        <v>200</v>
      </c>
      <c r="K7" s="70">
        <v>100</v>
      </c>
      <c r="L7" s="70">
        <v>100</v>
      </c>
      <c r="M7" s="70">
        <v>200</v>
      </c>
      <c r="N7" s="70">
        <v>200</v>
      </c>
      <c r="O7" s="71">
        <v>0</v>
      </c>
      <c r="P7" s="70">
        <v>200</v>
      </c>
      <c r="Q7" s="72">
        <v>300</v>
      </c>
      <c r="R7" s="121"/>
    </row>
    <row r="8" spans="1:18" ht="30" customHeight="1">
      <c r="A8" s="67"/>
      <c r="B8" s="73" t="s">
        <v>77</v>
      </c>
      <c r="C8" s="107">
        <v>62400</v>
      </c>
      <c r="D8" s="108">
        <v>25300</v>
      </c>
      <c r="E8" s="109">
        <v>14600</v>
      </c>
      <c r="F8" s="108">
        <v>4000</v>
      </c>
      <c r="G8" s="108">
        <v>8800</v>
      </c>
      <c r="H8" s="108">
        <v>1200</v>
      </c>
      <c r="I8" s="108">
        <v>300</v>
      </c>
      <c r="J8" s="108">
        <v>300</v>
      </c>
      <c r="K8" s="108">
        <v>0</v>
      </c>
      <c r="L8" s="108">
        <v>300</v>
      </c>
      <c r="M8" s="108">
        <v>2400</v>
      </c>
      <c r="N8" s="108">
        <v>700</v>
      </c>
      <c r="O8" s="108">
        <v>200</v>
      </c>
      <c r="P8" s="108">
        <v>300</v>
      </c>
      <c r="Q8" s="110">
        <v>4000</v>
      </c>
    </row>
    <row r="9" spans="1:18" ht="30" customHeight="1">
      <c r="A9" s="67"/>
      <c r="B9" s="74" t="s">
        <v>73</v>
      </c>
      <c r="C9" s="75">
        <v>2.9024390243902438</v>
      </c>
      <c r="D9" s="76">
        <v>3.4326923076923075</v>
      </c>
      <c r="E9" s="77">
        <v>2.1869918699186992</v>
      </c>
      <c r="F9" s="76">
        <v>21</v>
      </c>
      <c r="G9" s="76">
        <v>2.1733333333333333</v>
      </c>
      <c r="H9" s="76">
        <v>2.5</v>
      </c>
      <c r="I9" s="76">
        <v>2</v>
      </c>
      <c r="J9" s="76">
        <v>2.5</v>
      </c>
      <c r="K9" s="76">
        <v>1</v>
      </c>
      <c r="L9" s="76">
        <v>4</v>
      </c>
      <c r="M9" s="76">
        <v>13</v>
      </c>
      <c r="N9" s="76">
        <v>4.5</v>
      </c>
      <c r="O9" s="76" t="s">
        <v>202</v>
      </c>
      <c r="P9" s="76">
        <v>2.5</v>
      </c>
      <c r="Q9" s="78">
        <v>14.333333333333334</v>
      </c>
    </row>
    <row r="10" spans="1:18" ht="30" customHeight="1" thickBot="1">
      <c r="A10" s="111"/>
      <c r="B10" s="79" t="s">
        <v>113</v>
      </c>
      <c r="C10" s="80">
        <v>0.99999999999999989</v>
      </c>
      <c r="D10" s="81">
        <v>0.375</v>
      </c>
      <c r="E10" s="82">
        <v>0.28256302521008403</v>
      </c>
      <c r="F10" s="83">
        <v>4.4117647058823532E-2</v>
      </c>
      <c r="G10" s="83">
        <v>0.17121848739495799</v>
      </c>
      <c r="H10" s="83">
        <v>2.100840336134454E-2</v>
      </c>
      <c r="I10" s="83">
        <v>6.3025210084033615E-3</v>
      </c>
      <c r="J10" s="83">
        <v>5.2521008403361349E-3</v>
      </c>
      <c r="K10" s="83">
        <v>1.0504201680672268E-3</v>
      </c>
      <c r="L10" s="83">
        <v>4.2016806722689074E-3</v>
      </c>
      <c r="M10" s="83">
        <v>2.7310924369747899E-2</v>
      </c>
      <c r="N10" s="83">
        <v>9.4537815126050414E-3</v>
      </c>
      <c r="O10" s="83">
        <v>2.1008403361344537E-3</v>
      </c>
      <c r="P10" s="83">
        <v>5.2521008403361349E-3</v>
      </c>
      <c r="Q10" s="84">
        <v>4.5168067226890755E-2</v>
      </c>
    </row>
    <row r="11" spans="1:18" ht="30" customHeight="1" thickBot="1">
      <c r="A11" s="345" t="s">
        <v>74</v>
      </c>
      <c r="B11" s="346" t="s">
        <v>75</v>
      </c>
      <c r="C11" s="347">
        <v>834200</v>
      </c>
      <c r="D11" s="348">
        <v>359400</v>
      </c>
      <c r="E11" s="348">
        <v>203800</v>
      </c>
      <c r="F11" s="348">
        <v>34300</v>
      </c>
      <c r="G11" s="348">
        <v>109100</v>
      </c>
      <c r="H11" s="348">
        <v>22500</v>
      </c>
      <c r="I11" s="348">
        <v>6600</v>
      </c>
      <c r="J11" s="348">
        <v>5600</v>
      </c>
      <c r="K11" s="348">
        <v>1300</v>
      </c>
      <c r="L11" s="348">
        <v>4900</v>
      </c>
      <c r="M11" s="348">
        <v>5900</v>
      </c>
      <c r="N11" s="348">
        <v>3200</v>
      </c>
      <c r="O11" s="348">
        <v>1200</v>
      </c>
      <c r="P11" s="348">
        <v>5200</v>
      </c>
      <c r="Q11" s="349">
        <v>71200</v>
      </c>
      <c r="R11" s="121"/>
    </row>
    <row r="12" spans="1:18" ht="30" customHeight="1">
      <c r="A12" s="350" t="s">
        <v>155</v>
      </c>
      <c r="B12" s="85" t="s">
        <v>76</v>
      </c>
      <c r="C12" s="86">
        <v>47700</v>
      </c>
      <c r="D12" s="87">
        <v>17600</v>
      </c>
      <c r="E12" s="87">
        <v>12400</v>
      </c>
      <c r="F12" s="87">
        <v>200</v>
      </c>
      <c r="G12" s="87">
        <v>14000</v>
      </c>
      <c r="H12" s="87">
        <v>1300</v>
      </c>
      <c r="I12" s="87">
        <v>500</v>
      </c>
      <c r="J12" s="87">
        <v>400</v>
      </c>
      <c r="K12" s="87">
        <v>100</v>
      </c>
      <c r="L12" s="87">
        <v>100</v>
      </c>
      <c r="M12" s="87">
        <v>200</v>
      </c>
      <c r="N12" s="87">
        <v>200</v>
      </c>
      <c r="O12" s="87">
        <v>0</v>
      </c>
      <c r="P12" s="87">
        <v>300</v>
      </c>
      <c r="Q12" s="88">
        <v>400</v>
      </c>
      <c r="R12" s="121"/>
    </row>
    <row r="13" spans="1:18" ht="30" customHeight="1">
      <c r="A13" s="67"/>
      <c r="B13" s="89" t="s">
        <v>77</v>
      </c>
      <c r="C13" s="107">
        <v>786500</v>
      </c>
      <c r="D13" s="108">
        <v>341800</v>
      </c>
      <c r="E13" s="109">
        <v>191400</v>
      </c>
      <c r="F13" s="108">
        <v>34100</v>
      </c>
      <c r="G13" s="108">
        <v>95100</v>
      </c>
      <c r="H13" s="108">
        <v>21200</v>
      </c>
      <c r="I13" s="108">
        <v>6100</v>
      </c>
      <c r="J13" s="108">
        <v>5200</v>
      </c>
      <c r="K13" s="108">
        <v>1200</v>
      </c>
      <c r="L13" s="108">
        <v>4800</v>
      </c>
      <c r="M13" s="108">
        <v>5700</v>
      </c>
      <c r="N13" s="108">
        <v>3000</v>
      </c>
      <c r="O13" s="108">
        <v>1200</v>
      </c>
      <c r="P13" s="108">
        <v>4900</v>
      </c>
      <c r="Q13" s="110">
        <v>70800</v>
      </c>
    </row>
    <row r="14" spans="1:18" ht="30" customHeight="1">
      <c r="A14" s="67"/>
      <c r="B14" s="90" t="s">
        <v>78</v>
      </c>
      <c r="C14" s="75">
        <v>17.488469601677149</v>
      </c>
      <c r="D14" s="76">
        <v>20.420454545454547</v>
      </c>
      <c r="E14" s="77">
        <v>16.43548387096774</v>
      </c>
      <c r="F14" s="76">
        <v>171.5</v>
      </c>
      <c r="G14" s="76">
        <v>7.7928571428571427</v>
      </c>
      <c r="H14" s="76">
        <v>17.307692307692307</v>
      </c>
      <c r="I14" s="76">
        <v>13.2</v>
      </c>
      <c r="J14" s="76">
        <v>14</v>
      </c>
      <c r="K14" s="76">
        <v>13</v>
      </c>
      <c r="L14" s="76">
        <v>49</v>
      </c>
      <c r="M14" s="76">
        <v>29.5</v>
      </c>
      <c r="N14" s="76">
        <v>16</v>
      </c>
      <c r="O14" s="76" t="s">
        <v>202</v>
      </c>
      <c r="P14" s="76">
        <v>17.333333333333332</v>
      </c>
      <c r="Q14" s="78">
        <v>178</v>
      </c>
    </row>
    <row r="15" spans="1:18" ht="30" customHeight="1" thickBot="1">
      <c r="A15" s="111"/>
      <c r="B15" s="91" t="s">
        <v>113</v>
      </c>
      <c r="C15" s="92">
        <v>1.0000000000000002</v>
      </c>
      <c r="D15" s="83">
        <v>0.43083193478782067</v>
      </c>
      <c r="E15" s="83">
        <v>0.24430592184128505</v>
      </c>
      <c r="F15" s="83">
        <v>4.1117238072404701E-2</v>
      </c>
      <c r="G15" s="83">
        <v>0.13078398465595781</v>
      </c>
      <c r="H15" s="83">
        <v>2.6971949172860225E-2</v>
      </c>
      <c r="I15" s="83">
        <v>7.911771757372333E-3</v>
      </c>
      <c r="J15" s="83">
        <v>6.7130184608007676E-3</v>
      </c>
      <c r="K15" s="83">
        <v>1.5583792855430353E-3</v>
      </c>
      <c r="L15" s="83">
        <v>5.8738911532006709E-3</v>
      </c>
      <c r="M15" s="83">
        <v>7.0726444497722371E-3</v>
      </c>
      <c r="N15" s="83">
        <v>3.8360105490290097E-3</v>
      </c>
      <c r="O15" s="83">
        <v>1.4385039558858787E-3</v>
      </c>
      <c r="P15" s="83">
        <v>6.2335171421721413E-3</v>
      </c>
      <c r="Q15" s="84">
        <v>8.5351234715895466E-2</v>
      </c>
    </row>
    <row r="16" spans="1:18" ht="30" customHeight="1" thickBot="1">
      <c r="A16" s="345" t="s">
        <v>79</v>
      </c>
      <c r="B16" s="346" t="s">
        <v>80</v>
      </c>
      <c r="C16" s="347">
        <v>986600</v>
      </c>
      <c r="D16" s="348">
        <v>414600</v>
      </c>
      <c r="E16" s="348">
        <v>260900</v>
      </c>
      <c r="F16" s="348">
        <v>35000</v>
      </c>
      <c r="G16" s="348">
        <v>127900</v>
      </c>
      <c r="H16" s="348">
        <v>27500</v>
      </c>
      <c r="I16" s="348">
        <v>8000</v>
      </c>
      <c r="J16" s="348">
        <v>6900</v>
      </c>
      <c r="K16" s="348">
        <v>2000</v>
      </c>
      <c r="L16" s="348">
        <v>6100</v>
      </c>
      <c r="M16" s="348">
        <v>6500</v>
      </c>
      <c r="N16" s="348">
        <v>3700</v>
      </c>
      <c r="O16" s="348">
        <v>1400</v>
      </c>
      <c r="P16" s="348">
        <v>6500</v>
      </c>
      <c r="Q16" s="349">
        <v>79600</v>
      </c>
      <c r="R16" s="121"/>
    </row>
    <row r="17" spans="1:18" ht="30" customHeight="1">
      <c r="A17" s="350" t="s">
        <v>156</v>
      </c>
      <c r="B17" s="85" t="s">
        <v>81</v>
      </c>
      <c r="C17" s="86">
        <v>47700</v>
      </c>
      <c r="D17" s="87">
        <v>17600</v>
      </c>
      <c r="E17" s="87">
        <v>12400</v>
      </c>
      <c r="F17" s="87">
        <v>200</v>
      </c>
      <c r="G17" s="87">
        <v>14000</v>
      </c>
      <c r="H17" s="87">
        <v>1300</v>
      </c>
      <c r="I17" s="87">
        <v>500</v>
      </c>
      <c r="J17" s="87">
        <v>400</v>
      </c>
      <c r="K17" s="87">
        <v>100</v>
      </c>
      <c r="L17" s="87">
        <v>100</v>
      </c>
      <c r="M17" s="87">
        <v>200</v>
      </c>
      <c r="N17" s="87">
        <v>200</v>
      </c>
      <c r="O17" s="87">
        <v>0</v>
      </c>
      <c r="P17" s="87">
        <v>300</v>
      </c>
      <c r="Q17" s="93">
        <v>400</v>
      </c>
      <c r="R17" s="121"/>
    </row>
    <row r="18" spans="1:18" ht="30" customHeight="1">
      <c r="A18" s="67"/>
      <c r="B18" s="89" t="s">
        <v>77</v>
      </c>
      <c r="C18" s="107">
        <v>938900</v>
      </c>
      <c r="D18" s="108">
        <v>397000</v>
      </c>
      <c r="E18" s="109">
        <v>248500</v>
      </c>
      <c r="F18" s="108">
        <v>34800</v>
      </c>
      <c r="G18" s="108">
        <v>113900</v>
      </c>
      <c r="H18" s="108">
        <v>26200</v>
      </c>
      <c r="I18" s="108">
        <v>7500</v>
      </c>
      <c r="J18" s="108">
        <v>6500</v>
      </c>
      <c r="K18" s="108">
        <v>1900</v>
      </c>
      <c r="L18" s="108">
        <v>6000</v>
      </c>
      <c r="M18" s="108">
        <v>6300</v>
      </c>
      <c r="N18" s="108">
        <v>3500</v>
      </c>
      <c r="O18" s="108">
        <v>1400</v>
      </c>
      <c r="P18" s="108">
        <v>6200</v>
      </c>
      <c r="Q18" s="110">
        <v>79200</v>
      </c>
    </row>
    <row r="19" spans="1:18" ht="30" customHeight="1">
      <c r="A19" s="67"/>
      <c r="B19" s="90" t="s">
        <v>82</v>
      </c>
      <c r="C19" s="75">
        <v>20.683438155136269</v>
      </c>
      <c r="D19" s="76">
        <v>23.556818181818183</v>
      </c>
      <c r="E19" s="77">
        <v>21.04032258064516</v>
      </c>
      <c r="F19" s="76">
        <v>175</v>
      </c>
      <c r="G19" s="76">
        <v>9.1357142857142861</v>
      </c>
      <c r="H19" s="76">
        <v>21.153846153846153</v>
      </c>
      <c r="I19" s="76">
        <v>16</v>
      </c>
      <c r="J19" s="76">
        <v>17.25</v>
      </c>
      <c r="K19" s="351">
        <v>20</v>
      </c>
      <c r="L19" s="76">
        <v>61</v>
      </c>
      <c r="M19" s="76">
        <v>32.5</v>
      </c>
      <c r="N19" s="76">
        <v>18.5</v>
      </c>
      <c r="O19" s="76" t="s">
        <v>202</v>
      </c>
      <c r="P19" s="76">
        <v>21.666666666666668</v>
      </c>
      <c r="Q19" s="78">
        <v>199</v>
      </c>
    </row>
    <row r="20" spans="1:18" ht="30" customHeight="1" thickBot="1">
      <c r="A20" s="67"/>
      <c r="B20" s="91" t="s">
        <v>114</v>
      </c>
      <c r="C20" s="92">
        <v>1</v>
      </c>
      <c r="D20" s="83">
        <v>0.42023109669572267</v>
      </c>
      <c r="E20" s="83">
        <v>0.26444354348266774</v>
      </c>
      <c r="F20" s="83">
        <v>3.5475369957429559E-2</v>
      </c>
      <c r="G20" s="83">
        <v>0.12963713764443544</v>
      </c>
      <c r="H20" s="83">
        <v>2.7873504966551794E-2</v>
      </c>
      <c r="I20" s="83">
        <v>8.1086559902696122E-3</v>
      </c>
      <c r="J20" s="83">
        <v>6.993715791607541E-3</v>
      </c>
      <c r="K20" s="83">
        <v>2.027163997567403E-3</v>
      </c>
      <c r="L20" s="83">
        <v>6.1828501925805801E-3</v>
      </c>
      <c r="M20" s="83">
        <v>6.5882829920940605E-3</v>
      </c>
      <c r="N20" s="83">
        <v>3.7502533954996958E-3</v>
      </c>
      <c r="O20" s="83">
        <v>1.4190147982971822E-3</v>
      </c>
      <c r="P20" s="83">
        <v>6.5882829920940605E-3</v>
      </c>
      <c r="Q20" s="84">
        <v>8.0681127103182648E-2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38" priority="2" operator="equal">
      <formula>"△100%"</formula>
    </cfRule>
  </conditionalFormatting>
  <conditionalFormatting sqref="C14:Q14">
    <cfRule type="cellIs" dxfId="37" priority="1" operator="equal">
      <formula>"△100%"</formula>
    </cfRule>
  </conditionalFormatting>
  <hyperlinks>
    <hyperlink ref="A1:B1" location="令和５年度!A1" display="令和５年度!A1" xr:uid="{41F281FC-F6D3-49AB-99A1-84216481CA89}"/>
  </hyperlink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４月（１表）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201</v>
      </c>
      <c r="C8" s="242">
        <v>669800</v>
      </c>
      <c r="D8" s="243">
        <v>603100</v>
      </c>
      <c r="E8" s="244">
        <v>66700</v>
      </c>
      <c r="F8" s="11">
        <v>661900</v>
      </c>
      <c r="G8" s="12">
        <v>601700</v>
      </c>
      <c r="H8" s="13">
        <v>60200</v>
      </c>
      <c r="I8" s="14">
        <v>7900</v>
      </c>
      <c r="J8" s="12">
        <v>1400</v>
      </c>
      <c r="K8" s="15">
        <v>6500</v>
      </c>
    </row>
    <row r="9" spans="1:17" ht="32.15" customHeight="1">
      <c r="A9" s="245"/>
      <c r="B9" s="246" t="s">
        <v>184</v>
      </c>
      <c r="C9" s="16">
        <v>409000</v>
      </c>
      <c r="D9" s="17">
        <v>409000</v>
      </c>
      <c r="E9" s="18">
        <v>0</v>
      </c>
      <c r="F9" s="19">
        <v>407800</v>
      </c>
      <c r="G9" s="20">
        <v>407800</v>
      </c>
      <c r="H9" s="21">
        <v>0</v>
      </c>
      <c r="I9" s="22">
        <v>1200</v>
      </c>
      <c r="J9" s="20">
        <v>1200</v>
      </c>
      <c r="K9" s="23">
        <v>0</v>
      </c>
    </row>
    <row r="10" spans="1:17" ht="32.15" customHeight="1">
      <c r="A10" s="247"/>
      <c r="B10" s="239" t="s">
        <v>72</v>
      </c>
      <c r="C10" s="97">
        <v>260800</v>
      </c>
      <c r="D10" s="98">
        <v>194100</v>
      </c>
      <c r="E10" s="99">
        <v>66700</v>
      </c>
      <c r="F10" s="100">
        <v>254100</v>
      </c>
      <c r="G10" s="98">
        <v>193900</v>
      </c>
      <c r="H10" s="101">
        <v>60200</v>
      </c>
      <c r="I10" s="102">
        <v>6700</v>
      </c>
      <c r="J10" s="98">
        <v>200</v>
      </c>
      <c r="K10" s="103">
        <v>6500</v>
      </c>
    </row>
    <row r="11" spans="1:17" ht="32.15" customHeight="1" thickBot="1">
      <c r="A11" s="248"/>
      <c r="B11" s="249" t="s">
        <v>73</v>
      </c>
      <c r="C11" s="24">
        <v>1.6376528117359412</v>
      </c>
      <c r="D11" s="25">
        <v>1.4745721271393644</v>
      </c>
      <c r="E11" s="26" t="s">
        <v>202</v>
      </c>
      <c r="F11" s="250">
        <v>1.6230995586071604</v>
      </c>
      <c r="G11" s="25">
        <v>1.4754781755762629</v>
      </c>
      <c r="H11" s="27" t="s">
        <v>202</v>
      </c>
      <c r="I11" s="28">
        <v>6.583333333333333</v>
      </c>
      <c r="J11" s="25">
        <v>1.1666666666666667</v>
      </c>
      <c r="K11" s="29" t="s">
        <v>202</v>
      </c>
    </row>
    <row r="12" spans="1:17" ht="32.15" customHeight="1" thickBot="1">
      <c r="A12" s="240" t="s">
        <v>74</v>
      </c>
      <c r="B12" s="251" t="s">
        <v>75</v>
      </c>
      <c r="C12" s="242">
        <v>669800</v>
      </c>
      <c r="D12" s="252">
        <v>603100</v>
      </c>
      <c r="E12" s="253">
        <v>66700</v>
      </c>
      <c r="F12" s="11">
        <v>661900</v>
      </c>
      <c r="G12" s="12">
        <v>601700</v>
      </c>
      <c r="H12" s="13">
        <v>60200</v>
      </c>
      <c r="I12" s="14">
        <v>7900</v>
      </c>
      <c r="J12" s="12">
        <v>1400</v>
      </c>
      <c r="K12" s="15">
        <v>6500</v>
      </c>
    </row>
    <row r="13" spans="1:17" ht="32.15" customHeight="1">
      <c r="A13" s="104" t="s">
        <v>203</v>
      </c>
      <c r="B13" s="254" t="s">
        <v>76</v>
      </c>
      <c r="C13" s="16">
        <v>409000</v>
      </c>
      <c r="D13" s="17">
        <v>409000</v>
      </c>
      <c r="E13" s="18">
        <v>0</v>
      </c>
      <c r="F13" s="19">
        <v>407800</v>
      </c>
      <c r="G13" s="17">
        <v>407800</v>
      </c>
      <c r="H13" s="18">
        <v>0</v>
      </c>
      <c r="I13" s="22">
        <v>1200</v>
      </c>
      <c r="J13" s="17">
        <v>1200</v>
      </c>
      <c r="K13" s="30">
        <v>0</v>
      </c>
    </row>
    <row r="14" spans="1:17" ht="32.15" customHeight="1">
      <c r="A14" s="247"/>
      <c r="B14" s="239" t="s">
        <v>77</v>
      </c>
      <c r="C14" s="97">
        <v>260800</v>
      </c>
      <c r="D14" s="98">
        <v>194100</v>
      </c>
      <c r="E14" s="99">
        <v>66700</v>
      </c>
      <c r="F14" s="100">
        <v>254100</v>
      </c>
      <c r="G14" s="98">
        <v>193900</v>
      </c>
      <c r="H14" s="101">
        <v>60200</v>
      </c>
      <c r="I14" s="102">
        <v>6700</v>
      </c>
      <c r="J14" s="98">
        <v>200</v>
      </c>
      <c r="K14" s="103">
        <v>6500</v>
      </c>
    </row>
    <row r="15" spans="1:17" ht="32.15" customHeight="1" thickBot="1">
      <c r="A15" s="248"/>
      <c r="B15" s="249" t="s">
        <v>78</v>
      </c>
      <c r="C15" s="24">
        <v>1.6376528117359412</v>
      </c>
      <c r="D15" s="25">
        <v>1.4745721271393644</v>
      </c>
      <c r="E15" s="26" t="s">
        <v>202</v>
      </c>
      <c r="F15" s="250">
        <v>1.6230995586071604</v>
      </c>
      <c r="G15" s="25">
        <v>1.4754781755762629</v>
      </c>
      <c r="H15" s="27" t="s">
        <v>202</v>
      </c>
      <c r="I15" s="28">
        <v>6.583333333333333</v>
      </c>
      <c r="J15" s="25">
        <v>1.1666666666666667</v>
      </c>
      <c r="K15" s="29" t="s">
        <v>202</v>
      </c>
    </row>
    <row r="16" spans="1:17" ht="32.15" customHeight="1" thickBot="1">
      <c r="A16" s="240" t="s">
        <v>79</v>
      </c>
      <c r="B16" s="255" t="s">
        <v>80</v>
      </c>
      <c r="C16" s="242">
        <v>2566100</v>
      </c>
      <c r="D16" s="252">
        <v>2347000</v>
      </c>
      <c r="E16" s="253">
        <v>219100</v>
      </c>
      <c r="F16" s="11">
        <v>2539900</v>
      </c>
      <c r="G16" s="31">
        <v>2340400</v>
      </c>
      <c r="H16" s="32">
        <v>199500</v>
      </c>
      <c r="I16" s="14">
        <v>26200</v>
      </c>
      <c r="J16" s="31">
        <v>6600</v>
      </c>
      <c r="K16" s="33">
        <v>19600</v>
      </c>
    </row>
    <row r="17" spans="1:11" ht="32.15" customHeight="1">
      <c r="A17" s="104" t="s">
        <v>139</v>
      </c>
      <c r="B17" s="254" t="s">
        <v>81</v>
      </c>
      <c r="C17" s="16">
        <v>1228500</v>
      </c>
      <c r="D17" s="17">
        <v>1228500</v>
      </c>
      <c r="E17" s="18">
        <v>0</v>
      </c>
      <c r="F17" s="19">
        <v>1224700</v>
      </c>
      <c r="G17" s="34">
        <v>1224700</v>
      </c>
      <c r="H17" s="18">
        <v>0</v>
      </c>
      <c r="I17" s="22">
        <v>3800</v>
      </c>
      <c r="J17" s="34">
        <v>3800</v>
      </c>
      <c r="K17" s="30">
        <v>0</v>
      </c>
    </row>
    <row r="18" spans="1:11" ht="32.15" customHeight="1">
      <c r="A18" s="247"/>
      <c r="B18" s="239" t="s">
        <v>77</v>
      </c>
      <c r="C18" s="97">
        <v>1337600</v>
      </c>
      <c r="D18" s="98">
        <v>1118500</v>
      </c>
      <c r="E18" s="99">
        <v>219100</v>
      </c>
      <c r="F18" s="100">
        <v>1315200</v>
      </c>
      <c r="G18" s="98">
        <v>1115700</v>
      </c>
      <c r="H18" s="101">
        <v>199500</v>
      </c>
      <c r="I18" s="102">
        <v>22400</v>
      </c>
      <c r="J18" s="98">
        <v>2800</v>
      </c>
      <c r="K18" s="103">
        <v>19600</v>
      </c>
    </row>
    <row r="19" spans="1:11" ht="32.15" customHeight="1" thickBot="1">
      <c r="A19" s="247"/>
      <c r="B19" s="249" t="s">
        <v>82</v>
      </c>
      <c r="C19" s="24">
        <v>2.0888074888074888</v>
      </c>
      <c r="D19" s="25">
        <v>1.9104599104599105</v>
      </c>
      <c r="E19" s="26" t="s">
        <v>202</v>
      </c>
      <c r="F19" s="250">
        <v>2.0738956479137749</v>
      </c>
      <c r="G19" s="25">
        <v>1.9109986119049562</v>
      </c>
      <c r="H19" s="27" t="s">
        <v>202</v>
      </c>
      <c r="I19" s="28">
        <v>6.8947368421052628</v>
      </c>
      <c r="J19" s="25">
        <v>1.736842105263158</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2700</v>
      </c>
      <c r="F21" s="259" t="s">
        <v>205</v>
      </c>
      <c r="G21" s="256"/>
      <c r="H21" s="256"/>
      <c r="I21" s="256"/>
      <c r="J21" s="256"/>
      <c r="K21" s="256"/>
    </row>
  </sheetData>
  <mergeCells count="7">
    <mergeCell ref="A1:B1"/>
    <mergeCell ref="C4:E5"/>
    <mergeCell ref="F5:K5"/>
    <mergeCell ref="D6:D7"/>
    <mergeCell ref="E6:E7"/>
    <mergeCell ref="F6:F7"/>
    <mergeCell ref="I6:I7"/>
  </mergeCells>
  <phoneticPr fontId="2"/>
  <conditionalFormatting sqref="C11:K11">
    <cfRule type="cellIs" dxfId="126" priority="3" operator="equal">
      <formula>"△100%"</formula>
    </cfRule>
  </conditionalFormatting>
  <conditionalFormatting sqref="C15:K15">
    <cfRule type="cellIs" dxfId="125" priority="2" operator="equal">
      <formula>"△100%"</formula>
    </cfRule>
  </conditionalFormatting>
  <conditionalFormatting sqref="C19:K19">
    <cfRule type="cellIs" dxfId="124" priority="1" operator="equal">
      <formula>"△100%"</formula>
    </cfRule>
  </conditionalFormatting>
  <conditionalFormatting sqref="E21">
    <cfRule type="containsBlanks" dxfId="123" priority="4">
      <formula>LEN(TRIM(E21))=0</formula>
    </cfRule>
  </conditionalFormatting>
  <hyperlinks>
    <hyperlink ref="A1:B1" location="令和５年度!A1" display="令和５年度!A1" xr:uid="{BA2E1768-4F67-44E0-BF95-2B756BD907EA}"/>
  </hyperlinks>
  <pageMargins left="0.70866141732283472" right="0.70866141732283472" top="0.74803149606299213" bottom="0.74803149606299213" header="0.31496062992125984" footer="0.3149606299212598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１月（１表）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tr">
        <f>"令和"&amp;[1]年月情報!C3&amp;"年"&amp;[1]年月情報!E3&amp;"月"</f>
        <v>令和6年1月</v>
      </c>
      <c r="C8" s="242">
        <f>SUM(D8:E8)</f>
        <v>629200</v>
      </c>
      <c r="D8" s="243">
        <f>SUM(G8,J8)</f>
        <v>508800</v>
      </c>
      <c r="E8" s="244">
        <f>SUM(H8,K8)</f>
        <v>120400</v>
      </c>
      <c r="F8" s="11">
        <f>SUM(G8:H8)</f>
        <v>597700</v>
      </c>
      <c r="G8" s="12">
        <f>'[1]（国内）航路別入域観光客数'!AU22</f>
        <v>504800</v>
      </c>
      <c r="H8" s="13">
        <f>'[1]（外国）国籍別入域観光客数'!X11</f>
        <v>92900</v>
      </c>
      <c r="I8" s="14">
        <f>SUM(J8:K8)</f>
        <v>31500</v>
      </c>
      <c r="J8" s="12">
        <f>'[1]（国内）航路別入域観光客数'!AU31</f>
        <v>4000</v>
      </c>
      <c r="K8" s="15">
        <f>'[1]（外国）国籍別入域観光客数'!X19</f>
        <v>27500</v>
      </c>
    </row>
    <row r="9" spans="1:17" ht="32.15" customHeight="1">
      <c r="A9" s="245"/>
      <c r="B9" s="246" t="str">
        <f>"令和"&amp;[1]年月情報!C5&amp;"年"&amp;[1]年月情報!E3&amp;"月"</f>
        <v>令和5年1月</v>
      </c>
      <c r="C9" s="16">
        <f>SUM(D9:E9)</f>
        <v>532200</v>
      </c>
      <c r="D9" s="17">
        <f>SUM(G9,J9)</f>
        <v>487400</v>
      </c>
      <c r="E9" s="18">
        <f>SUM(H9,K9)</f>
        <v>44800</v>
      </c>
      <c r="F9" s="19">
        <f>SUM(G9:H9)</f>
        <v>530700</v>
      </c>
      <c r="G9" s="20">
        <f>VLOOKUP([1]【入力】国内輸送客!$C$2,[1]累計表【年度】!$A$37:$M$49,7,FALSE)</f>
        <v>485900</v>
      </c>
      <c r="H9" s="21">
        <f>VLOOKUP([1]【入力】国内輸送客!$C$2,[1]累計表【年度】!$A$37:M$49,8,FALSE)</f>
        <v>44800</v>
      </c>
      <c r="I9" s="22">
        <f>SUM(J9:K9)</f>
        <v>1500</v>
      </c>
      <c r="J9" s="20">
        <f>VLOOKUP([1]【入力】国内輸送客!$C$2,[1]累計表【年度】!$A$37:$M$49,11,FALSE)</f>
        <v>1500</v>
      </c>
      <c r="K9" s="23">
        <f>VLOOKUP([1]【入力】国内輸送客!$C$2,[1]累計表【年度】!$A$37:Q$49,12,FALSE)</f>
        <v>0</v>
      </c>
    </row>
    <row r="10" spans="1:17" ht="32.15" customHeight="1">
      <c r="A10" s="247"/>
      <c r="B10" s="239" t="s">
        <v>72</v>
      </c>
      <c r="C10" s="97">
        <f t="shared" ref="C10:E10" si="0">C8-C9</f>
        <v>97000</v>
      </c>
      <c r="D10" s="98">
        <f t="shared" si="0"/>
        <v>21400</v>
      </c>
      <c r="E10" s="99">
        <f t="shared" si="0"/>
        <v>75600</v>
      </c>
      <c r="F10" s="100">
        <f>F8-F9</f>
        <v>67000</v>
      </c>
      <c r="G10" s="98">
        <f t="shared" ref="G10:K10" si="1">G8-G9</f>
        <v>18900</v>
      </c>
      <c r="H10" s="101">
        <f t="shared" si="1"/>
        <v>48100</v>
      </c>
      <c r="I10" s="102">
        <f t="shared" si="1"/>
        <v>30000</v>
      </c>
      <c r="J10" s="98">
        <f t="shared" si="1"/>
        <v>2500</v>
      </c>
      <c r="K10" s="103">
        <f t="shared" si="1"/>
        <v>27500</v>
      </c>
    </row>
    <row r="11" spans="1:17" ht="32.15" customHeight="1" thickBot="1">
      <c r="A11" s="248"/>
      <c r="B11" s="249" t="s">
        <v>73</v>
      </c>
      <c r="C11" s="24">
        <f t="shared" ref="C11:I11" si="2">IF(AND(C8=0,C9=0),"-",IF(AND(C8&gt;0,C9&gt;0),C8/C9,IF(C8=0,"皆減","皆増")))</f>
        <v>1.1822623074032319</v>
      </c>
      <c r="D11" s="25">
        <f t="shared" si="2"/>
        <v>1.043906442347148</v>
      </c>
      <c r="E11" s="26">
        <f t="shared" si="2"/>
        <v>2.6875</v>
      </c>
      <c r="F11" s="250">
        <f t="shared" si="2"/>
        <v>1.126248351234219</v>
      </c>
      <c r="G11" s="25">
        <f t="shared" si="2"/>
        <v>1.0388968923646842</v>
      </c>
      <c r="H11" s="27">
        <f t="shared" si="2"/>
        <v>2.0736607142857144</v>
      </c>
      <c r="I11" s="28">
        <f t="shared" si="2"/>
        <v>21</v>
      </c>
      <c r="J11" s="25">
        <f>IF(AND(J8=0,J9=0),"-",IF(AND(J8&gt;0,J9&gt;0),J8/J9,IF(J8=0,"皆減","皆増")))</f>
        <v>2.6666666666666665</v>
      </c>
      <c r="K11" s="29" t="str">
        <f>IF(AND(K8=0,K9=0),"-",IF(AND(K8&gt;0,K9&gt;0),K8/K9,IF(K8=0,"皆減","皆増")))</f>
        <v>皆増</v>
      </c>
    </row>
    <row r="12" spans="1:17" ht="32.15" customHeight="1" thickBot="1">
      <c r="A12" s="240" t="s">
        <v>74</v>
      </c>
      <c r="B12" s="251" t="s">
        <v>75</v>
      </c>
      <c r="C12" s="242">
        <f>SUM(D12:E12)</f>
        <v>6968300</v>
      </c>
      <c r="D12" s="252">
        <f>SUM(G12,J12)</f>
        <v>6013700</v>
      </c>
      <c r="E12" s="253">
        <f>SUM(H12,K12)</f>
        <v>954600</v>
      </c>
      <c r="F12" s="11">
        <f>SUM(G12:H12)</f>
        <v>6722200</v>
      </c>
      <c r="G12" s="12">
        <f>[1]累計表【年度】!G18</f>
        <v>5960800</v>
      </c>
      <c r="H12" s="13">
        <f>[1]累計表【年度】!H18</f>
        <v>761400</v>
      </c>
      <c r="I12" s="14">
        <f>SUM(J12:K12)</f>
        <v>246100</v>
      </c>
      <c r="J12" s="12">
        <f>[1]累計表【年度】!K18</f>
        <v>52900</v>
      </c>
      <c r="K12" s="15">
        <f>[1]累計表【年度】!L18</f>
        <v>193200</v>
      </c>
    </row>
    <row r="13" spans="1:17" ht="32.15" customHeight="1">
      <c r="A13" s="104" t="str">
        <f>IF([1]年月情報!E3=4,"４月累計","4月～"&amp;[1]年月情報!E3&amp;"月
累計")</f>
        <v>4月～1月
累計</v>
      </c>
      <c r="B13" s="254" t="s">
        <v>76</v>
      </c>
      <c r="C13" s="16">
        <f>SUM(D13:E13)</f>
        <v>5410500</v>
      </c>
      <c r="D13" s="17">
        <f>SUM(G13,J13)</f>
        <v>5318000</v>
      </c>
      <c r="E13" s="18">
        <f>SUM(H13,K13)</f>
        <v>92500</v>
      </c>
      <c r="F13" s="19">
        <f>SUM(G13:H13)</f>
        <v>5395300</v>
      </c>
      <c r="G13" s="17">
        <f>[1]累計表【年度】!G33</f>
        <v>5302800</v>
      </c>
      <c r="H13" s="18">
        <f>[1]累計表【年度】!H33</f>
        <v>92500</v>
      </c>
      <c r="I13" s="22">
        <f>SUM(J13:K13)</f>
        <v>15200</v>
      </c>
      <c r="J13" s="17">
        <f>[1]累計表【年度】!K33</f>
        <v>15200</v>
      </c>
      <c r="K13" s="30">
        <f>[1]累計表【年度】!L33</f>
        <v>0</v>
      </c>
    </row>
    <row r="14" spans="1:17" ht="32.15" customHeight="1">
      <c r="A14" s="359"/>
      <c r="B14" s="239" t="s">
        <v>77</v>
      </c>
      <c r="C14" s="97">
        <f>C12-C13</f>
        <v>1557800</v>
      </c>
      <c r="D14" s="98">
        <f>D12-D13</f>
        <v>695700</v>
      </c>
      <c r="E14" s="99">
        <f t="shared" ref="E14:K14" si="3">E12-E13</f>
        <v>862100</v>
      </c>
      <c r="F14" s="100">
        <f t="shared" si="3"/>
        <v>1326900</v>
      </c>
      <c r="G14" s="98">
        <f t="shared" si="3"/>
        <v>658000</v>
      </c>
      <c r="H14" s="101">
        <f t="shared" si="3"/>
        <v>668900</v>
      </c>
      <c r="I14" s="102">
        <f t="shared" si="3"/>
        <v>230900</v>
      </c>
      <c r="J14" s="98">
        <f t="shared" si="3"/>
        <v>37700</v>
      </c>
      <c r="K14" s="103">
        <f t="shared" si="3"/>
        <v>193200</v>
      </c>
    </row>
    <row r="15" spans="1:17" ht="32.15" customHeight="1" thickBot="1">
      <c r="A15" s="248"/>
      <c r="B15" s="249" t="s">
        <v>78</v>
      </c>
      <c r="C15" s="24">
        <f t="shared" ref="C15:I15" si="4">IF(AND(C12=0,C13=0),"-",IF(AND(C12&gt;0,C13&gt;0),C12/C13,IF(C12=0,"皆減","皆増")))</f>
        <v>1.287921633860087</v>
      </c>
      <c r="D15" s="25">
        <f t="shared" si="4"/>
        <v>1.1308198570891312</v>
      </c>
      <c r="E15" s="26">
        <f t="shared" si="4"/>
        <v>10.32</v>
      </c>
      <c r="F15" s="250">
        <f t="shared" si="4"/>
        <v>1.2459362778714806</v>
      </c>
      <c r="G15" s="25">
        <f t="shared" si="4"/>
        <v>1.124085388851173</v>
      </c>
      <c r="H15" s="27">
        <f t="shared" si="4"/>
        <v>8.2313513513513517</v>
      </c>
      <c r="I15" s="28">
        <f t="shared" si="4"/>
        <v>16.190789473684209</v>
      </c>
      <c r="J15" s="25">
        <f>IF(AND(J12=0,J13=0),"-",IF(AND(J12&gt;0,J13&gt;0),J12/J13,IF(J12=0,"皆減","皆増")))</f>
        <v>3.4802631578947367</v>
      </c>
      <c r="K15" s="29" t="str">
        <f>IF(AND(K12=0,K13=0),"-",IF(AND(K12&gt;0,K13&gt;0),K12/K13,IF(K12=0,"皆減","皆増")))</f>
        <v>皆増</v>
      </c>
    </row>
    <row r="16" spans="1:17" ht="32.15" customHeight="1" thickBot="1">
      <c r="A16" s="240" t="s">
        <v>79</v>
      </c>
      <c r="B16" s="255" t="s">
        <v>80</v>
      </c>
      <c r="C16" s="242">
        <f>SUM(D16:E16)</f>
        <v>629200</v>
      </c>
      <c r="D16" s="252">
        <f>SUM(G16,J16)</f>
        <v>508800</v>
      </c>
      <c r="E16" s="253">
        <f>SUM(H16,K16)</f>
        <v>120400</v>
      </c>
      <c r="F16" s="11">
        <f>SUM(G16:H16)</f>
        <v>597700</v>
      </c>
      <c r="G16" s="31">
        <f>[1]累計表【暦年】!G18</f>
        <v>504800</v>
      </c>
      <c r="H16" s="32">
        <f>[1]累計表【暦年】!H18</f>
        <v>92900</v>
      </c>
      <c r="I16" s="14">
        <f>SUM(J16:K16)</f>
        <v>31500</v>
      </c>
      <c r="J16" s="31">
        <f>[1]累計表【暦年】!K18</f>
        <v>4000</v>
      </c>
      <c r="K16" s="33">
        <f>[1]累計表【暦年】!L18</f>
        <v>27500</v>
      </c>
    </row>
    <row r="17" spans="1:11" ht="32.15" customHeight="1">
      <c r="A17" s="104" t="str">
        <f>IF([1]年月情報!E3=1,"１月累計","1月～"&amp;[1]年月情報!E3&amp;"月
累計")</f>
        <v>１月累計</v>
      </c>
      <c r="B17" s="254" t="s">
        <v>81</v>
      </c>
      <c r="C17" s="16">
        <f>SUM(D17:E17)</f>
        <v>532200</v>
      </c>
      <c r="D17" s="17">
        <f>SUM(G17,J17)</f>
        <v>487400</v>
      </c>
      <c r="E17" s="18">
        <f>SUM(H17,K17)</f>
        <v>44800</v>
      </c>
      <c r="F17" s="19">
        <f>SUM(G17:H17)</f>
        <v>530700</v>
      </c>
      <c r="G17" s="34">
        <f>[1]累計表【暦年】!G33</f>
        <v>485900</v>
      </c>
      <c r="H17" s="18">
        <f>[1]累計表【暦年】!H33</f>
        <v>44800</v>
      </c>
      <c r="I17" s="22">
        <f>SUM(J17:K17)</f>
        <v>1500</v>
      </c>
      <c r="J17" s="34">
        <f>[1]累計表【暦年】!K33</f>
        <v>1500</v>
      </c>
      <c r="K17" s="30">
        <f>[1]累計表【暦年】!L33</f>
        <v>0</v>
      </c>
    </row>
    <row r="18" spans="1:11" ht="32.15" customHeight="1">
      <c r="A18" s="359"/>
      <c r="B18" s="239" t="s">
        <v>77</v>
      </c>
      <c r="C18" s="97">
        <f>C16-C17</f>
        <v>97000</v>
      </c>
      <c r="D18" s="98">
        <f t="shared" ref="D18:K18" si="5">D16-D17</f>
        <v>21400</v>
      </c>
      <c r="E18" s="99">
        <f t="shared" si="5"/>
        <v>75600</v>
      </c>
      <c r="F18" s="100">
        <f>F16-F17</f>
        <v>67000</v>
      </c>
      <c r="G18" s="98">
        <f t="shared" si="5"/>
        <v>18900</v>
      </c>
      <c r="H18" s="101">
        <f t="shared" si="5"/>
        <v>48100</v>
      </c>
      <c r="I18" s="102">
        <f t="shared" si="5"/>
        <v>30000</v>
      </c>
      <c r="J18" s="98">
        <f t="shared" si="5"/>
        <v>2500</v>
      </c>
      <c r="K18" s="103">
        <f t="shared" si="5"/>
        <v>27500</v>
      </c>
    </row>
    <row r="19" spans="1:11" ht="32.15" customHeight="1" thickBot="1">
      <c r="A19" s="247"/>
      <c r="B19" s="249" t="s">
        <v>82</v>
      </c>
      <c r="C19" s="24">
        <f t="shared" ref="C19:I19" si="6">IF(AND(C16=0,C17=0),"-",IF(AND(C16&gt;0,C17&gt;0),C16/C17,IF(C16=0,"皆減","皆増")))</f>
        <v>1.1822623074032319</v>
      </c>
      <c r="D19" s="25">
        <f t="shared" si="6"/>
        <v>1.043906442347148</v>
      </c>
      <c r="E19" s="26">
        <f t="shared" si="6"/>
        <v>2.6875</v>
      </c>
      <c r="F19" s="250">
        <f t="shared" si="6"/>
        <v>1.126248351234219</v>
      </c>
      <c r="G19" s="25">
        <f t="shared" si="6"/>
        <v>1.0388968923646842</v>
      </c>
      <c r="H19" s="27">
        <f t="shared" si="6"/>
        <v>2.0736607142857144</v>
      </c>
      <c r="I19" s="28">
        <f t="shared" si="6"/>
        <v>21</v>
      </c>
      <c r="J19" s="25">
        <f>IF(AND(J16=0,J17=0),"-",IF(AND(J16&gt;0,J17&gt;0),J16/J17,IF(J16=0,"皆減","皆増")))</f>
        <v>2.6666666666666665</v>
      </c>
      <c r="K19" s="29" t="str">
        <f>IF(AND(K16=0,K17=0),"-",IF(AND(K16&gt;0,K17&gt;0),K16/K17,IF(K16=0,"皆減","皆増")))</f>
        <v>皆増</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f>'[1]（外国）国籍別入域観光客数'!W19</f>
        <v>10900</v>
      </c>
      <c r="F21" s="259" t="s">
        <v>205</v>
      </c>
      <c r="G21" s="256"/>
      <c r="H21" s="256"/>
      <c r="I21" s="256"/>
      <c r="J21" s="256"/>
      <c r="K21" s="358">
        <f>[1]年月情報!E3</f>
        <v>1</v>
      </c>
    </row>
  </sheetData>
  <mergeCells count="7">
    <mergeCell ref="A1:B1"/>
    <mergeCell ref="C4:E5"/>
    <mergeCell ref="F5:K5"/>
    <mergeCell ref="D6:D7"/>
    <mergeCell ref="E6:E7"/>
    <mergeCell ref="F6:F7"/>
    <mergeCell ref="I6:I7"/>
  </mergeCells>
  <phoneticPr fontId="2"/>
  <conditionalFormatting sqref="C11:K11">
    <cfRule type="cellIs" dxfId="36" priority="5" operator="equal">
      <formula>"△100%"</formula>
    </cfRule>
  </conditionalFormatting>
  <conditionalFormatting sqref="C15:K15">
    <cfRule type="cellIs" dxfId="35" priority="3" operator="equal">
      <formula>"△100%"</formula>
    </cfRule>
  </conditionalFormatting>
  <conditionalFormatting sqref="C19:K19">
    <cfRule type="cellIs" dxfId="34" priority="1" operator="equal">
      <formula>"△100%"</formula>
    </cfRule>
  </conditionalFormatting>
  <conditionalFormatting sqref="E21">
    <cfRule type="containsBlanks" dxfId="33" priority="7">
      <formula>LEN(TRIM(E21))=0</formula>
    </cfRule>
  </conditionalFormatting>
  <hyperlinks>
    <hyperlink ref="A1:B1" location="令和５年度!A1" display="令和５年度!A1" xr:uid="{1791F8A0-96F5-4DFA-925C-78E55BE13EA6}"/>
  </hyperlinks>
  <pageMargins left="0.70866141732283472" right="0.70866141732283472" top="0.74803149606299213" bottom="0.74803149606299213" header="0.31496062992125984" footer="0.31496062992125984"/>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１月（２表）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tr">
        <f>[1]月報第１表!B8</f>
        <v>令和6年1月</v>
      </c>
      <c r="C6" s="284">
        <f>SUM(D6:AE6)</f>
        <v>629200</v>
      </c>
      <c r="D6" s="285">
        <f>'[1]（国内）航路別入域観光客数'!B35</f>
        <v>240800</v>
      </c>
      <c r="E6" s="285">
        <f>'[1]（国内）航路別入域観光客数'!C35</f>
        <v>35100</v>
      </c>
      <c r="F6" s="285">
        <f>'[1]（国内）航路別入域観光客数'!D35</f>
        <v>48300</v>
      </c>
      <c r="G6" s="285">
        <f>'[1]（国内）航路別入域観光客数'!E35</f>
        <v>23700</v>
      </c>
      <c r="H6" s="285">
        <f>'[1]（国内）航路別入域観光客数'!F35</f>
        <v>67500</v>
      </c>
      <c r="I6" s="285">
        <f>'[1]（国内）航路別入域観光客数'!G35</f>
        <v>0</v>
      </c>
      <c r="J6" s="285">
        <f>'[1]（国内）航路別入域観光客数'!H35</f>
        <v>44300</v>
      </c>
      <c r="K6" s="285">
        <f>'[1]（国内）航路別入域観光客数'!I35</f>
        <v>4000</v>
      </c>
      <c r="L6" s="285">
        <f>'[1]（国内）航路別入域観光客数'!J35</f>
        <v>9600</v>
      </c>
      <c r="M6" s="285">
        <f>'[1]（国内）航路別入域観光客数'!K35</f>
        <v>4000</v>
      </c>
      <c r="N6" s="285">
        <f>'[1]（国内）航路別入域観光客数'!L35</f>
        <v>100</v>
      </c>
      <c r="O6" s="285">
        <f>'[1]（国内）航路別入域観光客数'!M35</f>
        <v>1500</v>
      </c>
      <c r="P6" s="285">
        <f>'[1]（国内）航路別入域観光客数'!N35</f>
        <v>500</v>
      </c>
      <c r="Q6" s="285">
        <f>'[1]（国内）航路別入域観光客数'!O35</f>
        <v>0</v>
      </c>
      <c r="R6" s="285">
        <f>'[1]（国内）航路別入域観光客数'!P35</f>
        <v>2400</v>
      </c>
      <c r="S6" s="285">
        <f>'[1]（国内）航路別入域観光客数'!Q35</f>
        <v>3100</v>
      </c>
      <c r="T6" s="285">
        <f>'[1]（国内）航路別入域観光客数'!R35</f>
        <v>3500</v>
      </c>
      <c r="U6" s="285">
        <f>'[1]（国内）航路別入域観光客数'!S35</f>
        <v>2800</v>
      </c>
      <c r="V6" s="285">
        <f>'[1]（国内）航路別入域観光客数'!T35</f>
        <v>2600</v>
      </c>
      <c r="W6" s="285">
        <f>'[1]（国内）航路別入域観光客数'!U35</f>
        <v>200</v>
      </c>
      <c r="X6" s="285">
        <f>'[1]（国内）航路別入域観光客数'!V35</f>
        <v>0</v>
      </c>
      <c r="Y6" s="285">
        <f>'[1]（国内）航路別入域観光客数'!W35</f>
        <v>3400</v>
      </c>
      <c r="Z6" s="285">
        <f>'[1]（国内）航路別入域観光客数'!X35</f>
        <v>0</v>
      </c>
      <c r="AA6" s="285">
        <f>'[1]（国内）航路別入域観光客数'!Y35</f>
        <v>2800</v>
      </c>
      <c r="AB6" s="285">
        <f>'[1]（国内）航路別入域観光客数'!Z35</f>
        <v>3300</v>
      </c>
      <c r="AC6" s="285">
        <f>'[1]（国内）航路別入域観光客数'!AA35</f>
        <v>2200</v>
      </c>
      <c r="AD6" s="286">
        <f>SUM('[1]（国内）航路別入域観光客数'!AB35:AT35)</f>
        <v>3100</v>
      </c>
      <c r="AE6" s="287">
        <f>[1]月報第１表!E8</f>
        <v>120400</v>
      </c>
      <c r="AF6" s="121"/>
      <c r="AG6" s="121"/>
    </row>
    <row r="7" spans="1:33" ht="30" customHeight="1">
      <c r="A7" s="288"/>
      <c r="B7" s="289" t="str">
        <f>[1]月報第１表!B9</f>
        <v>令和5年1月</v>
      </c>
      <c r="C7" s="35">
        <f>SUM(D7:AE7)</f>
        <v>532200</v>
      </c>
      <c r="D7" s="36">
        <f>VLOOKUP([1]【入力】国内輸送客!$C$2,[1]累計表【年度】!$N$37:$BG$49,2,FALSE)</f>
        <v>235700</v>
      </c>
      <c r="E7" s="36">
        <f>VLOOKUP([1]【入力】国内輸送客!$C$2,[1]累計表【年度】!$N$37:$BG$49,3,FALSE)</f>
        <v>32400</v>
      </c>
      <c r="F7" s="36">
        <f>VLOOKUP([1]【入力】国内輸送客!$C$2,[1]累計表【年度】!$N$37:$BG$49,4,FALSE)</f>
        <v>45000</v>
      </c>
      <c r="G7" s="36">
        <f>VLOOKUP([1]【入力】国内輸送客!$C$2,[1]累計表【年度】!$N$37:$BG$49,5,FALSE)</f>
        <v>22700</v>
      </c>
      <c r="H7" s="36">
        <f>VLOOKUP([1]【入力】国内輸送客!$C$2,[1]累計表【年度】!$N$37:$BG$49,6,FALSE)</f>
        <v>61800</v>
      </c>
      <c r="I7" s="36">
        <f>VLOOKUP([1]【入力】国内輸送客!$C$2,[1]累計表【年度】!$N$37:$BG$49,7,FALSE)</f>
        <v>100</v>
      </c>
      <c r="J7" s="36">
        <f>VLOOKUP([1]【入力】国内輸送客!$C$2,[1]累計表【年度】!$N$37:$BG$49,8,FALSE)</f>
        <v>46100</v>
      </c>
      <c r="K7" s="36">
        <f>VLOOKUP([1]【入力】国内輸送客!$C$2,[1]累計表【年度】!$N$37:$BG$49,9,FALSE)</f>
        <v>3800</v>
      </c>
      <c r="L7" s="36">
        <f>VLOOKUP([1]【入力】国内輸送客!$C$2,[1]累計表【年度】!$N$37:$BG$49,10,FALSE)</f>
        <v>8700</v>
      </c>
      <c r="M7" s="36">
        <f>VLOOKUP([1]【入力】国内輸送客!$C$2,[1]累計表【年度】!$N$37:$BG$49,11,FALSE)</f>
        <v>4200</v>
      </c>
      <c r="N7" s="36">
        <f>VLOOKUP([1]【入力】国内輸送客!$C$2,[1]累計表【年度】!$N$37:$BG$49,12,FALSE)</f>
        <v>0</v>
      </c>
      <c r="O7" s="36">
        <f>VLOOKUP([1]【入力】国内輸送客!$C$2,[1]累計表【年度】!$N$37:$BG$49,13,FALSE)</f>
        <v>1700</v>
      </c>
      <c r="P7" s="36">
        <f>VLOOKUP([1]【入力】国内輸送客!$C$2,[1]累計表【年度】!$N$37:$BG$49,14,FALSE)</f>
        <v>300</v>
      </c>
      <c r="Q7" s="36">
        <f>VLOOKUP([1]【入力】国内輸送客!$C$2,[1]累計表【年度】!$N$37:$BG$49,15,FALSE)</f>
        <v>0</v>
      </c>
      <c r="R7" s="36">
        <f>VLOOKUP([1]【入力】国内輸送客!$C$2,[1]累計表【年度】!$N$37:$BG$49,16,FALSE)</f>
        <v>2200</v>
      </c>
      <c r="S7" s="36">
        <f>VLOOKUP([1]【入力】国内輸送客!$C$2,[1]累計表【年度】!$N$37:$BG$49,17,FALSE)</f>
        <v>2500</v>
      </c>
      <c r="T7" s="36">
        <f>VLOOKUP([1]【入力】国内輸送客!$C$2,[1]累計表【年度】!$N$37:$BG$49,18,FALSE)</f>
        <v>3800</v>
      </c>
      <c r="U7" s="36">
        <f>VLOOKUP([1]【入力】国内輸送客!$C$2,[1]累計表【年度】!$N$37:$BG$49,19,FALSE)</f>
        <v>2800</v>
      </c>
      <c r="V7" s="36">
        <f>VLOOKUP([1]【入力】国内輸送客!$C$2,[1]累計表【年度】!$N$37:$BG$49,20,FALSE)</f>
        <v>2500</v>
      </c>
      <c r="W7" s="36">
        <f>VLOOKUP([1]【入力】国内輸送客!$C$2,[1]累計表【年度】!$N$37:$BG$49,21,FALSE)</f>
        <v>200</v>
      </c>
      <c r="X7" s="36">
        <f>VLOOKUP([1]【入力】国内輸送客!$C$2,[1]累計表【年度】!$N$37:$BG$49,22,FALSE)</f>
        <v>100</v>
      </c>
      <c r="Y7" s="36">
        <f>VLOOKUP([1]【入力】国内輸送客!$C$2,[1]累計表【年度】!$N$37:$BG$49,23,FALSE)</f>
        <v>2800</v>
      </c>
      <c r="Z7" s="36">
        <f>VLOOKUP([1]【入力】国内輸送客!$C$2,[1]累計表【年度】!$N$37:$BG$49,24,FALSE)</f>
        <v>0</v>
      </c>
      <c r="AA7" s="36">
        <f>VLOOKUP([1]【入力】国内輸送客!$C$2,[1]累計表【年度】!$N$37:$BG$49,25,FALSE)</f>
        <v>2400</v>
      </c>
      <c r="AB7" s="36">
        <f>VLOOKUP([1]【入力】国内輸送客!$C$2,[1]累計表【年度】!$N$37:$BG$49,26,FALSE)</f>
        <v>2900</v>
      </c>
      <c r="AC7" s="36">
        <f>VLOOKUP([1]【入力】国内輸送客!$C$2,[1]累計表【年度】!$N$37:$BG$49,27,FALSE)</f>
        <v>2500</v>
      </c>
      <c r="AD7" s="36">
        <f>VLOOKUP([1]【入力】国内輸送客!C2,[1]累計表【年度】!A37:E48,3,FALSE)-SUM([1]月報第２表!D7:AC7)</f>
        <v>200</v>
      </c>
      <c r="AE7" s="37">
        <f>VLOOKUP([1]【入力】国内輸送客!C2,[1]累計表【年度】!A37:E49,4,FALSE)</f>
        <v>44800</v>
      </c>
      <c r="AF7" s="121"/>
      <c r="AG7" s="121"/>
    </row>
    <row r="8" spans="1:33" ht="30" customHeight="1">
      <c r="A8" s="290"/>
      <c r="B8" s="291" t="s">
        <v>77</v>
      </c>
      <c r="C8" s="112">
        <f>C6-C7</f>
        <v>97000</v>
      </c>
      <c r="D8" s="113">
        <f>D6-D7</f>
        <v>5100</v>
      </c>
      <c r="E8" s="114">
        <f t="shared" ref="E8:AE8" si="0">E6-E7</f>
        <v>2700</v>
      </c>
      <c r="F8" s="114">
        <f t="shared" si="0"/>
        <v>3300</v>
      </c>
      <c r="G8" s="114">
        <f t="shared" si="0"/>
        <v>1000</v>
      </c>
      <c r="H8" s="114">
        <f t="shared" si="0"/>
        <v>5700</v>
      </c>
      <c r="I8" s="114">
        <f t="shared" si="0"/>
        <v>-100</v>
      </c>
      <c r="J8" s="114">
        <f t="shared" si="0"/>
        <v>-1800</v>
      </c>
      <c r="K8" s="114">
        <f t="shared" si="0"/>
        <v>200</v>
      </c>
      <c r="L8" s="114">
        <f t="shared" si="0"/>
        <v>900</v>
      </c>
      <c r="M8" s="114">
        <f t="shared" si="0"/>
        <v>-200</v>
      </c>
      <c r="N8" s="94">
        <f>N6-N7</f>
        <v>100</v>
      </c>
      <c r="O8" s="94">
        <f t="shared" si="0"/>
        <v>-200</v>
      </c>
      <c r="P8" s="114">
        <f t="shared" si="0"/>
        <v>200</v>
      </c>
      <c r="Q8" s="94">
        <f>Q6-Q7</f>
        <v>0</v>
      </c>
      <c r="R8" s="114">
        <f t="shared" si="0"/>
        <v>200</v>
      </c>
      <c r="S8" s="114">
        <f t="shared" si="0"/>
        <v>600</v>
      </c>
      <c r="T8" s="114">
        <f t="shared" si="0"/>
        <v>-300</v>
      </c>
      <c r="U8" s="114">
        <f t="shared" si="0"/>
        <v>0</v>
      </c>
      <c r="V8" s="114">
        <f t="shared" si="0"/>
        <v>100</v>
      </c>
      <c r="W8" s="94">
        <f t="shared" si="0"/>
        <v>0</v>
      </c>
      <c r="X8" s="114">
        <f t="shared" si="0"/>
        <v>-100</v>
      </c>
      <c r="Y8" s="114">
        <f t="shared" si="0"/>
        <v>600</v>
      </c>
      <c r="Z8" s="94">
        <f t="shared" si="0"/>
        <v>0</v>
      </c>
      <c r="AA8" s="114">
        <f t="shared" si="0"/>
        <v>400</v>
      </c>
      <c r="AB8" s="114">
        <f t="shared" si="0"/>
        <v>400</v>
      </c>
      <c r="AC8" s="114">
        <f t="shared" si="0"/>
        <v>-300</v>
      </c>
      <c r="AD8" s="94">
        <f t="shared" si="0"/>
        <v>2900</v>
      </c>
      <c r="AE8" s="115">
        <f t="shared" si="0"/>
        <v>75600</v>
      </c>
    </row>
    <row r="9" spans="1:33" ht="30" customHeight="1">
      <c r="A9" s="290"/>
      <c r="B9" s="292" t="s">
        <v>73</v>
      </c>
      <c r="C9" s="38">
        <f t="shared" ref="C9:AD9" si="1">IF(AND(C6=0,C7=0),"-",IF(AND(C6&gt;0,C7&gt;0),C6/C7,IF(C6=0,"皆減","皆増")))</f>
        <v>1.1822623074032319</v>
      </c>
      <c r="D9" s="39">
        <f t="shared" si="1"/>
        <v>1.0216376750106066</v>
      </c>
      <c r="E9" s="40">
        <f t="shared" si="1"/>
        <v>1.0833333333333333</v>
      </c>
      <c r="F9" s="40">
        <f t="shared" si="1"/>
        <v>1.0733333333333333</v>
      </c>
      <c r="G9" s="40">
        <f t="shared" si="1"/>
        <v>1.0440528634361232</v>
      </c>
      <c r="H9" s="40">
        <f t="shared" si="1"/>
        <v>1.0922330097087378</v>
      </c>
      <c r="I9" s="40" t="str">
        <f t="shared" si="1"/>
        <v>皆減</v>
      </c>
      <c r="J9" s="40">
        <f t="shared" si="1"/>
        <v>0.9609544468546638</v>
      </c>
      <c r="K9" s="40">
        <f t="shared" si="1"/>
        <v>1.0526315789473684</v>
      </c>
      <c r="L9" s="40">
        <f t="shared" si="1"/>
        <v>1.103448275862069</v>
      </c>
      <c r="M9" s="40">
        <f t="shared" si="1"/>
        <v>0.95238095238095233</v>
      </c>
      <c r="N9" s="40" t="str">
        <f t="shared" si="1"/>
        <v>皆増</v>
      </c>
      <c r="O9" s="40">
        <f t="shared" si="1"/>
        <v>0.88235294117647056</v>
      </c>
      <c r="P9" s="40">
        <f t="shared" si="1"/>
        <v>1.6666666666666667</v>
      </c>
      <c r="Q9" s="40" t="str">
        <f t="shared" si="1"/>
        <v>-</v>
      </c>
      <c r="R9" s="40">
        <f t="shared" si="1"/>
        <v>1.0909090909090908</v>
      </c>
      <c r="S9" s="40">
        <f t="shared" si="1"/>
        <v>1.24</v>
      </c>
      <c r="T9" s="40">
        <f t="shared" si="1"/>
        <v>0.92105263157894735</v>
      </c>
      <c r="U9" s="40">
        <f t="shared" si="1"/>
        <v>1</v>
      </c>
      <c r="V9" s="40">
        <f t="shared" si="1"/>
        <v>1.04</v>
      </c>
      <c r="W9" s="40">
        <f t="shared" si="1"/>
        <v>1</v>
      </c>
      <c r="X9" s="40" t="str">
        <f t="shared" si="1"/>
        <v>皆減</v>
      </c>
      <c r="Y9" s="40">
        <f t="shared" si="1"/>
        <v>1.2142857142857142</v>
      </c>
      <c r="Z9" s="40" t="str">
        <f t="shared" si="1"/>
        <v>-</v>
      </c>
      <c r="AA9" s="40">
        <f t="shared" si="1"/>
        <v>1.1666666666666667</v>
      </c>
      <c r="AB9" s="40">
        <f t="shared" si="1"/>
        <v>1.1379310344827587</v>
      </c>
      <c r="AC9" s="40">
        <f t="shared" si="1"/>
        <v>0.88</v>
      </c>
      <c r="AD9" s="40">
        <f t="shared" si="1"/>
        <v>15.5</v>
      </c>
      <c r="AE9" s="41">
        <f>IF(AND(AE6=0,AE7=0),"-",IF(AND(AE6&gt;0,AE7&gt;0),AE6/AE7,IF(AE6=0,"皆減","皆増")))</f>
        <v>2.6875</v>
      </c>
    </row>
    <row r="10" spans="1:33" ht="30" customHeight="1" thickBot="1">
      <c r="A10" s="293"/>
      <c r="B10" s="294" t="s">
        <v>112</v>
      </c>
      <c r="C10" s="42">
        <v>1</v>
      </c>
      <c r="D10" s="43">
        <f>D6/$C$6</f>
        <v>0.38270820089001906</v>
      </c>
      <c r="E10" s="44">
        <f>E6/$C$6</f>
        <v>5.578512396694215E-2</v>
      </c>
      <c r="F10" s="45">
        <f>F6/$C$6</f>
        <v>7.6764144945963134E-2</v>
      </c>
      <c r="G10" s="45">
        <f t="shared" ref="G10:AE10" si="2">G6/$C$6</f>
        <v>3.7666878575969488E-2</v>
      </c>
      <c r="H10" s="45">
        <f t="shared" si="2"/>
        <v>0.10727908455181183</v>
      </c>
      <c r="I10" s="45">
        <f t="shared" si="2"/>
        <v>0</v>
      </c>
      <c r="J10" s="45">
        <f t="shared" si="2"/>
        <v>7.0406865861411316E-2</v>
      </c>
      <c r="K10" s="45">
        <f t="shared" si="2"/>
        <v>6.3572790845518121E-3</v>
      </c>
      <c r="L10" s="45">
        <f t="shared" si="2"/>
        <v>1.5257469802924348E-2</v>
      </c>
      <c r="M10" s="45">
        <f t="shared" si="2"/>
        <v>6.3572790845518121E-3</v>
      </c>
      <c r="N10" s="45">
        <f t="shared" si="2"/>
        <v>1.589319771137953E-4</v>
      </c>
      <c r="O10" s="45">
        <f t="shared" si="2"/>
        <v>2.3839796567069293E-3</v>
      </c>
      <c r="P10" s="45">
        <f t="shared" si="2"/>
        <v>7.9465988556897652E-4</v>
      </c>
      <c r="Q10" s="45">
        <f t="shared" si="2"/>
        <v>0</v>
      </c>
      <c r="R10" s="45">
        <f t="shared" si="2"/>
        <v>3.8143674507310869E-3</v>
      </c>
      <c r="S10" s="45">
        <f t="shared" si="2"/>
        <v>4.9268912905276541E-3</v>
      </c>
      <c r="T10" s="45">
        <f t="shared" si="2"/>
        <v>5.562619198982835E-3</v>
      </c>
      <c r="U10" s="45">
        <f t="shared" si="2"/>
        <v>4.4500953591862687E-3</v>
      </c>
      <c r="V10" s="45">
        <f t="shared" si="2"/>
        <v>4.1322314049586778E-3</v>
      </c>
      <c r="W10" s="45">
        <f t="shared" si="2"/>
        <v>3.178639542275906E-4</v>
      </c>
      <c r="X10" s="45">
        <f t="shared" si="2"/>
        <v>0</v>
      </c>
      <c r="Y10" s="45">
        <f t="shared" si="2"/>
        <v>5.4036872218690404E-3</v>
      </c>
      <c r="Z10" s="45">
        <f t="shared" si="2"/>
        <v>0</v>
      </c>
      <c r="AA10" s="45">
        <f t="shared" si="2"/>
        <v>4.4500953591862687E-3</v>
      </c>
      <c r="AB10" s="45">
        <f t="shared" si="2"/>
        <v>5.244755244755245E-3</v>
      </c>
      <c r="AC10" s="45">
        <f t="shared" si="2"/>
        <v>3.4965034965034965E-3</v>
      </c>
      <c r="AD10" s="45">
        <f t="shared" si="2"/>
        <v>4.9268912905276541E-3</v>
      </c>
      <c r="AE10" s="46">
        <f t="shared" si="2"/>
        <v>0.19135410044500953</v>
      </c>
    </row>
    <row r="11" spans="1:33" ht="30" customHeight="1" thickBot="1">
      <c r="A11" s="295" t="s">
        <v>74</v>
      </c>
      <c r="B11" s="296" t="s">
        <v>75</v>
      </c>
      <c r="C11" s="297">
        <f>SUM(D11:AE11)</f>
        <v>6968300</v>
      </c>
      <c r="D11" s="298">
        <f>[1]累計表【年度】!O18</f>
        <v>2944800</v>
      </c>
      <c r="E11" s="299">
        <f>[1]累計表【年度】!P18</f>
        <v>390300</v>
      </c>
      <c r="F11" s="299">
        <f>[1]累計表【年度】!Q18</f>
        <v>621500</v>
      </c>
      <c r="G11" s="299">
        <f>[1]累計表【年度】!R18</f>
        <v>263900</v>
      </c>
      <c r="H11" s="299">
        <f>[1]累計表【年度】!S18</f>
        <v>740900</v>
      </c>
      <c r="I11" s="299">
        <f>[1]累計表【年度】!T18</f>
        <v>0</v>
      </c>
      <c r="J11" s="299">
        <f>[1]累計表【年度】!U18</f>
        <v>518800</v>
      </c>
      <c r="K11" s="299">
        <f>[1]累計表【年度】!V18</f>
        <v>40500</v>
      </c>
      <c r="L11" s="299">
        <f>[1]累計表【年度】!W18</f>
        <v>104500</v>
      </c>
      <c r="M11" s="299">
        <f>[1]累計表【年度】!X18</f>
        <v>38700</v>
      </c>
      <c r="N11" s="299">
        <f>[1]累計表【年度】!Y18</f>
        <v>500</v>
      </c>
      <c r="O11" s="299">
        <f>[1]累計表【年度】!Z18</f>
        <v>14700</v>
      </c>
      <c r="P11" s="299">
        <f>[1]累計表【年度】!AA18</f>
        <v>11800</v>
      </c>
      <c r="Q11" s="299">
        <f>[1]累計表【年度】!AB18</f>
        <v>0</v>
      </c>
      <c r="R11" s="299">
        <f>[1]累計表【年度】!AC18</f>
        <v>27700</v>
      </c>
      <c r="S11" s="299">
        <f>[1]累計表【年度】!AD18</f>
        <v>34600</v>
      </c>
      <c r="T11" s="299">
        <f>[1]累計表【年度】!AE18</f>
        <v>40500</v>
      </c>
      <c r="U11" s="299">
        <f>[1]累計表【年度】!AF18</f>
        <v>36100</v>
      </c>
      <c r="V11" s="299">
        <f>[1]累計表【年度】!AG18</f>
        <v>29300</v>
      </c>
      <c r="W11" s="299">
        <f>[1]累計表【年度】!AH18</f>
        <v>400</v>
      </c>
      <c r="X11" s="299">
        <f>[1]累計表【年度】!AI18</f>
        <v>0</v>
      </c>
      <c r="Y11" s="299">
        <f>[1]累計表【年度】!AJ18</f>
        <v>32000</v>
      </c>
      <c r="Z11" s="299">
        <f>[1]累計表【年度】!AK18</f>
        <v>0</v>
      </c>
      <c r="AA11" s="299">
        <f>[1]累計表【年度】!AL18</f>
        <v>27500</v>
      </c>
      <c r="AB11" s="299">
        <f>[1]累計表【年度】!AM18</f>
        <v>33800</v>
      </c>
      <c r="AC11" s="299">
        <f>[1]累計表【年度】!AN18</f>
        <v>28000</v>
      </c>
      <c r="AD11" s="299">
        <f>SUM([1]累計表【年度】!AO18:BG18)</f>
        <v>32900</v>
      </c>
      <c r="AE11" s="300">
        <f>[1]累計表【年度】!D18</f>
        <v>954600</v>
      </c>
      <c r="AF11" s="121"/>
      <c r="AG11" s="121"/>
    </row>
    <row r="12" spans="1:33" ht="30" customHeight="1">
      <c r="A12" s="116" t="str">
        <f>[1]月報第１表!A13</f>
        <v>4月～1月
累計</v>
      </c>
      <c r="B12" s="301" t="s">
        <v>76</v>
      </c>
      <c r="C12" s="47">
        <f>SUM(D12:AE12)</f>
        <v>5410500</v>
      </c>
      <c r="D12" s="48">
        <f>[1]累計表【年度】!O33</f>
        <v>2681300</v>
      </c>
      <c r="E12" s="48">
        <f>[1]累計表【年度】!P33</f>
        <v>365800</v>
      </c>
      <c r="F12" s="48">
        <f>[1]累計表【年度】!Q33</f>
        <v>535400</v>
      </c>
      <c r="G12" s="48">
        <f>[1]累計表【年度】!R33</f>
        <v>229200</v>
      </c>
      <c r="H12" s="48">
        <f>[1]累計表【年度】!S33</f>
        <v>631800</v>
      </c>
      <c r="I12" s="48">
        <f>[1]累計表【年度】!T33</f>
        <v>400</v>
      </c>
      <c r="J12" s="48">
        <f>[1]累計表【年度】!U33</f>
        <v>492700</v>
      </c>
      <c r="K12" s="48">
        <f>[1]累計表【年度】!V33</f>
        <v>36500</v>
      </c>
      <c r="L12" s="48">
        <f>[1]累計表【年度】!W33</f>
        <v>85000</v>
      </c>
      <c r="M12" s="48">
        <f>[1]累計表【年度】!X33</f>
        <v>34800</v>
      </c>
      <c r="N12" s="48">
        <f>[1]累計表【年度】!Y33</f>
        <v>200</v>
      </c>
      <c r="O12" s="48">
        <f>[1]累計表【年度】!Z33</f>
        <v>9100</v>
      </c>
      <c r="P12" s="48">
        <f>[1]累計表【年度】!AA33</f>
        <v>5500</v>
      </c>
      <c r="Q12" s="48">
        <f>[1]累計表【年度】!AB33</f>
        <v>0</v>
      </c>
      <c r="R12" s="48">
        <f>[1]累計表【年度】!AC33</f>
        <v>22600</v>
      </c>
      <c r="S12" s="48">
        <f>[1]累計表【年度】!AD33</f>
        <v>27200</v>
      </c>
      <c r="T12" s="48">
        <f>[1]累計表【年度】!AE33</f>
        <v>33300</v>
      </c>
      <c r="U12" s="48">
        <f>[1]累計表【年度】!AF33</f>
        <v>19800</v>
      </c>
      <c r="V12" s="48">
        <f>[1]累計表【年度】!AG33</f>
        <v>19700</v>
      </c>
      <c r="W12" s="48">
        <f>[1]累計表【年度】!AH33</f>
        <v>700</v>
      </c>
      <c r="X12" s="48">
        <f>[1]累計表【年度】!AI33</f>
        <v>500</v>
      </c>
      <c r="Y12" s="48">
        <f>[1]累計表【年度】!AJ33</f>
        <v>20200</v>
      </c>
      <c r="Z12" s="48">
        <f>[1]累計表【年度】!AK33</f>
        <v>0</v>
      </c>
      <c r="AA12" s="48">
        <f>[1]累計表【年度】!AL33</f>
        <v>20200</v>
      </c>
      <c r="AB12" s="48">
        <f>[1]累計表【年度】!AM33</f>
        <v>26700</v>
      </c>
      <c r="AC12" s="48">
        <f>[1]累計表【年度】!AN33</f>
        <v>18500</v>
      </c>
      <c r="AD12" s="48">
        <f>SUM([1]累計表【年度】!AO33:BG33)</f>
        <v>900</v>
      </c>
      <c r="AE12" s="49">
        <f>[1]累計表【年度】!D33</f>
        <v>92500</v>
      </c>
      <c r="AF12" s="126"/>
    </row>
    <row r="13" spans="1:33" ht="30" customHeight="1">
      <c r="A13" s="290"/>
      <c r="B13" s="302" t="s">
        <v>77</v>
      </c>
      <c r="C13" s="112">
        <f>C11-C12</f>
        <v>1557800</v>
      </c>
      <c r="D13" s="113">
        <f t="shared" ref="D13:AE13" si="3">D11-D12</f>
        <v>263500</v>
      </c>
      <c r="E13" s="114">
        <f t="shared" si="3"/>
        <v>24500</v>
      </c>
      <c r="F13" s="114">
        <f t="shared" si="3"/>
        <v>86100</v>
      </c>
      <c r="G13" s="114">
        <f t="shared" si="3"/>
        <v>34700</v>
      </c>
      <c r="H13" s="114">
        <f t="shared" si="3"/>
        <v>109100</v>
      </c>
      <c r="I13" s="114">
        <f t="shared" si="3"/>
        <v>-400</v>
      </c>
      <c r="J13" s="114">
        <f t="shared" si="3"/>
        <v>26100</v>
      </c>
      <c r="K13" s="114">
        <f t="shared" si="3"/>
        <v>4000</v>
      </c>
      <c r="L13" s="114">
        <f t="shared" si="3"/>
        <v>19500</v>
      </c>
      <c r="M13" s="114">
        <f t="shared" si="3"/>
        <v>3900</v>
      </c>
      <c r="N13" s="94">
        <f t="shared" si="3"/>
        <v>300</v>
      </c>
      <c r="O13" s="114">
        <f t="shared" si="3"/>
        <v>5600</v>
      </c>
      <c r="P13" s="114">
        <f t="shared" si="3"/>
        <v>6300</v>
      </c>
      <c r="Q13" s="94">
        <f t="shared" si="3"/>
        <v>0</v>
      </c>
      <c r="R13" s="114">
        <f t="shared" si="3"/>
        <v>5100</v>
      </c>
      <c r="S13" s="114">
        <f t="shared" si="3"/>
        <v>7400</v>
      </c>
      <c r="T13" s="114">
        <f t="shared" si="3"/>
        <v>7200</v>
      </c>
      <c r="U13" s="114">
        <f t="shared" si="3"/>
        <v>16300</v>
      </c>
      <c r="V13" s="114">
        <f t="shared" si="3"/>
        <v>9600</v>
      </c>
      <c r="W13" s="94">
        <f t="shared" si="3"/>
        <v>-300</v>
      </c>
      <c r="X13" s="114">
        <f t="shared" si="3"/>
        <v>-500</v>
      </c>
      <c r="Y13" s="114">
        <f t="shared" si="3"/>
        <v>11800</v>
      </c>
      <c r="Z13" s="94">
        <f t="shared" si="3"/>
        <v>0</v>
      </c>
      <c r="AA13" s="114">
        <f t="shared" si="3"/>
        <v>7300</v>
      </c>
      <c r="AB13" s="114">
        <f t="shared" si="3"/>
        <v>7100</v>
      </c>
      <c r="AC13" s="114">
        <f t="shared" si="3"/>
        <v>9500</v>
      </c>
      <c r="AD13" s="114">
        <f t="shared" si="3"/>
        <v>32000</v>
      </c>
      <c r="AE13" s="115">
        <f t="shared" si="3"/>
        <v>862100</v>
      </c>
    </row>
    <row r="14" spans="1:33" ht="30" customHeight="1">
      <c r="A14" s="290"/>
      <c r="B14" s="303" t="s">
        <v>78</v>
      </c>
      <c r="C14" s="38">
        <f t="shared" ref="C14:AD14" si="4">IF(AND(C11=0,C12=0),"-",IF(AND(C11&gt;0,C12&gt;0),C11/C12,IF(C11=0,"皆減","皆増")))</f>
        <v>1.287921633860087</v>
      </c>
      <c r="D14" s="39">
        <f t="shared" si="4"/>
        <v>1.0982732256741132</v>
      </c>
      <c r="E14" s="40">
        <f t="shared" si="4"/>
        <v>1.0669764898851832</v>
      </c>
      <c r="F14" s="40">
        <f t="shared" si="4"/>
        <v>1.1608143444153904</v>
      </c>
      <c r="G14" s="40">
        <f t="shared" si="4"/>
        <v>1.1513961605584642</v>
      </c>
      <c r="H14" s="40">
        <f t="shared" si="4"/>
        <v>1.1726812282367838</v>
      </c>
      <c r="I14" s="40" t="str">
        <f t="shared" si="4"/>
        <v>皆減</v>
      </c>
      <c r="J14" s="40">
        <f t="shared" si="4"/>
        <v>1.0529734118124618</v>
      </c>
      <c r="K14" s="40">
        <f t="shared" si="4"/>
        <v>1.1095890410958904</v>
      </c>
      <c r="L14" s="40">
        <f t="shared" si="4"/>
        <v>1.2294117647058824</v>
      </c>
      <c r="M14" s="40">
        <f t="shared" si="4"/>
        <v>1.1120689655172413</v>
      </c>
      <c r="N14" s="40">
        <f t="shared" si="4"/>
        <v>2.5</v>
      </c>
      <c r="O14" s="40">
        <f t="shared" si="4"/>
        <v>1.6153846153846154</v>
      </c>
      <c r="P14" s="40">
        <f t="shared" si="4"/>
        <v>2.1454545454545455</v>
      </c>
      <c r="Q14" s="40" t="str">
        <f t="shared" si="4"/>
        <v>-</v>
      </c>
      <c r="R14" s="40">
        <f t="shared" si="4"/>
        <v>1.2256637168141593</v>
      </c>
      <c r="S14" s="40">
        <f t="shared" si="4"/>
        <v>1.2720588235294117</v>
      </c>
      <c r="T14" s="40">
        <f t="shared" si="4"/>
        <v>1.2162162162162162</v>
      </c>
      <c r="U14" s="40">
        <f t="shared" si="4"/>
        <v>1.8232323232323233</v>
      </c>
      <c r="V14" s="40">
        <f t="shared" si="4"/>
        <v>1.4873096446700507</v>
      </c>
      <c r="W14" s="40">
        <f t="shared" si="4"/>
        <v>0.5714285714285714</v>
      </c>
      <c r="X14" s="40" t="str">
        <f t="shared" si="4"/>
        <v>皆減</v>
      </c>
      <c r="Y14" s="40">
        <f t="shared" si="4"/>
        <v>1.5841584158415842</v>
      </c>
      <c r="Z14" s="40" t="str">
        <f t="shared" si="4"/>
        <v>-</v>
      </c>
      <c r="AA14" s="40">
        <f t="shared" si="4"/>
        <v>1.3613861386138615</v>
      </c>
      <c r="AB14" s="40">
        <f t="shared" si="4"/>
        <v>1.2659176029962547</v>
      </c>
      <c r="AC14" s="40">
        <f t="shared" si="4"/>
        <v>1.5135135135135136</v>
      </c>
      <c r="AD14" s="40">
        <f t="shared" si="4"/>
        <v>36.555555555555557</v>
      </c>
      <c r="AE14" s="41">
        <f>IF(AND(AE11=0,AE12=0),"-",IF(AND(AE11&gt;0,AE12&gt;0),AE11/AE12,IF(AE11=0,"皆減","皆増")))</f>
        <v>10.32</v>
      </c>
    </row>
    <row r="15" spans="1:33" ht="30" customHeight="1" thickBot="1">
      <c r="A15" s="293"/>
      <c r="B15" s="304" t="s">
        <v>113</v>
      </c>
      <c r="C15" s="50">
        <v>1</v>
      </c>
      <c r="D15" s="45">
        <f>D11/$C$11</f>
        <v>0.42259948624485166</v>
      </c>
      <c r="E15" s="44">
        <f>E11/$C$11</f>
        <v>5.6010791728255099E-2</v>
      </c>
      <c r="F15" s="45">
        <f>F11/$C$11</f>
        <v>8.9189615831694963E-2</v>
      </c>
      <c r="G15" s="45">
        <f>G11/$C$11</f>
        <v>3.7871503810111506E-2</v>
      </c>
      <c r="H15" s="45">
        <f t="shared" ref="H15:AE15" si="5">H11/$C$11</f>
        <v>0.10632435457715655</v>
      </c>
      <c r="I15" s="45">
        <f t="shared" si="5"/>
        <v>0</v>
      </c>
      <c r="J15" s="45">
        <f t="shared" si="5"/>
        <v>7.4451444398203295E-2</v>
      </c>
      <c r="K15" s="45">
        <f t="shared" si="5"/>
        <v>5.8120344990887302E-3</v>
      </c>
      <c r="L15" s="45">
        <f t="shared" si="5"/>
        <v>1.4996484077895613E-2</v>
      </c>
      <c r="M15" s="45">
        <f t="shared" si="5"/>
        <v>5.5537218546847867E-3</v>
      </c>
      <c r="N15" s="45">
        <f t="shared" si="5"/>
        <v>7.1753512334428777E-5</v>
      </c>
      <c r="O15" s="45">
        <f t="shared" si="5"/>
        <v>2.109553262632206E-3</v>
      </c>
      <c r="P15" s="45">
        <f t="shared" si="5"/>
        <v>1.693382891092519E-3</v>
      </c>
      <c r="Q15" s="45">
        <f t="shared" si="5"/>
        <v>0</v>
      </c>
      <c r="R15" s="45">
        <f t="shared" si="5"/>
        <v>3.9751445833273542E-3</v>
      </c>
      <c r="S15" s="45">
        <f t="shared" si="5"/>
        <v>4.9653430535424705E-3</v>
      </c>
      <c r="T15" s="45">
        <f t="shared" si="5"/>
        <v>5.8120344990887302E-3</v>
      </c>
      <c r="U15" s="45">
        <f t="shared" si="5"/>
        <v>5.180603590545757E-3</v>
      </c>
      <c r="V15" s="45">
        <f t="shared" si="5"/>
        <v>4.2047558227975255E-3</v>
      </c>
      <c r="W15" s="45">
        <f t="shared" si="5"/>
        <v>5.7402809867543013E-5</v>
      </c>
      <c r="X15" s="45">
        <f t="shared" si="5"/>
        <v>0</v>
      </c>
      <c r="Y15" s="45">
        <f t="shared" si="5"/>
        <v>4.5922247894034417E-3</v>
      </c>
      <c r="Z15" s="45">
        <f t="shared" si="5"/>
        <v>0</v>
      </c>
      <c r="AA15" s="45">
        <f t="shared" si="5"/>
        <v>3.946443178393582E-3</v>
      </c>
      <c r="AB15" s="45">
        <f t="shared" si="5"/>
        <v>4.8505374338073852E-3</v>
      </c>
      <c r="AC15" s="45">
        <f t="shared" si="5"/>
        <v>4.0181966907280112E-3</v>
      </c>
      <c r="AD15" s="45">
        <f t="shared" si="5"/>
        <v>4.7213811116054135E-3</v>
      </c>
      <c r="AE15" s="46">
        <f t="shared" si="5"/>
        <v>0.13699180574889142</v>
      </c>
    </row>
    <row r="16" spans="1:33" ht="30" customHeight="1" thickBot="1">
      <c r="A16" s="295" t="s">
        <v>79</v>
      </c>
      <c r="B16" s="305" t="s">
        <v>80</v>
      </c>
      <c r="C16" s="297">
        <f>SUM(D16:AE16)</f>
        <v>629200</v>
      </c>
      <c r="D16" s="299">
        <f>[1]累計表【暦年】!O18</f>
        <v>240800</v>
      </c>
      <c r="E16" s="299">
        <f>[1]累計表【暦年】!P18</f>
        <v>35100</v>
      </c>
      <c r="F16" s="299">
        <f>[1]累計表【暦年】!Q18</f>
        <v>48300</v>
      </c>
      <c r="G16" s="299">
        <f>[1]累計表【暦年】!R18</f>
        <v>23700</v>
      </c>
      <c r="H16" s="299">
        <f>[1]累計表【暦年】!S18</f>
        <v>67500</v>
      </c>
      <c r="I16" s="299">
        <f>[1]累計表【暦年】!T18</f>
        <v>0</v>
      </c>
      <c r="J16" s="299">
        <f>[1]累計表【暦年】!U18</f>
        <v>44300</v>
      </c>
      <c r="K16" s="299">
        <f>[1]累計表【暦年】!V18</f>
        <v>4000</v>
      </c>
      <c r="L16" s="299">
        <f>[1]累計表【暦年】!W18</f>
        <v>9600</v>
      </c>
      <c r="M16" s="299">
        <f>[1]累計表【暦年】!X18</f>
        <v>4000</v>
      </c>
      <c r="N16" s="299">
        <f>[1]累計表【暦年】!Y18</f>
        <v>100</v>
      </c>
      <c r="O16" s="299">
        <f>[1]累計表【暦年】!Z18</f>
        <v>1500</v>
      </c>
      <c r="P16" s="299">
        <f>[1]累計表【暦年】!AA18</f>
        <v>500</v>
      </c>
      <c r="Q16" s="299">
        <f>[1]累計表【暦年】!AB18</f>
        <v>0</v>
      </c>
      <c r="R16" s="299">
        <f>[1]累計表【暦年】!AC18</f>
        <v>2400</v>
      </c>
      <c r="S16" s="299">
        <f>[1]累計表【暦年】!AD18</f>
        <v>3100</v>
      </c>
      <c r="T16" s="299">
        <f>[1]累計表【暦年】!AE18</f>
        <v>3500</v>
      </c>
      <c r="U16" s="299">
        <f>[1]累計表【暦年】!AF18</f>
        <v>2800</v>
      </c>
      <c r="V16" s="299">
        <f>[1]累計表【暦年】!AG18</f>
        <v>2600</v>
      </c>
      <c r="W16" s="299">
        <f>[1]累計表【暦年】!AH18</f>
        <v>200</v>
      </c>
      <c r="X16" s="299">
        <f>[1]累計表【暦年】!AI18</f>
        <v>0</v>
      </c>
      <c r="Y16" s="299">
        <f>[1]累計表【暦年】!AJ18</f>
        <v>3400</v>
      </c>
      <c r="Z16" s="299">
        <f>[1]累計表【暦年】!AK18</f>
        <v>0</v>
      </c>
      <c r="AA16" s="299">
        <f>[1]累計表【暦年】!AL18</f>
        <v>2800</v>
      </c>
      <c r="AB16" s="299">
        <f>[1]累計表【暦年】!AM18</f>
        <v>3300</v>
      </c>
      <c r="AC16" s="299">
        <f>[1]累計表【暦年】!AN18</f>
        <v>2200</v>
      </c>
      <c r="AD16" s="299">
        <f>SUM([1]累計表【暦年】!AO18:BG18)</f>
        <v>3100</v>
      </c>
      <c r="AE16" s="300">
        <f>[1]累計表【暦年】!D18</f>
        <v>120400</v>
      </c>
      <c r="AF16" s="126"/>
    </row>
    <row r="17" spans="1:32" ht="30" customHeight="1">
      <c r="A17" s="116" t="str">
        <f>[1]月報第１表!A17</f>
        <v>１月累計</v>
      </c>
      <c r="B17" s="301" t="s">
        <v>81</v>
      </c>
      <c r="C17" s="47">
        <f>SUM(D17:AE17)</f>
        <v>532200</v>
      </c>
      <c r="D17" s="48">
        <f>[1]累計表【暦年】!O33</f>
        <v>235700</v>
      </c>
      <c r="E17" s="48">
        <f>[1]累計表【暦年】!P33</f>
        <v>32400</v>
      </c>
      <c r="F17" s="48">
        <f>[1]累計表【暦年】!Q33</f>
        <v>45000</v>
      </c>
      <c r="G17" s="48">
        <f>[1]累計表【暦年】!R33</f>
        <v>22700</v>
      </c>
      <c r="H17" s="48">
        <f>[1]累計表【暦年】!S33</f>
        <v>61800</v>
      </c>
      <c r="I17" s="48">
        <f>[1]累計表【暦年】!T33</f>
        <v>100</v>
      </c>
      <c r="J17" s="48">
        <f>[1]累計表【暦年】!U33</f>
        <v>46100</v>
      </c>
      <c r="K17" s="48">
        <f>[1]累計表【暦年】!V33</f>
        <v>3800</v>
      </c>
      <c r="L17" s="48">
        <f>[1]累計表【暦年】!W33</f>
        <v>8700</v>
      </c>
      <c r="M17" s="48">
        <f>[1]累計表【暦年】!X33</f>
        <v>4200</v>
      </c>
      <c r="N17" s="48">
        <f>[1]累計表【暦年】!Y33</f>
        <v>0</v>
      </c>
      <c r="O17" s="48">
        <f>[1]累計表【暦年】!Z33</f>
        <v>1700</v>
      </c>
      <c r="P17" s="48">
        <f>[1]累計表【暦年】!AA33</f>
        <v>300</v>
      </c>
      <c r="Q17" s="48">
        <f>[1]累計表【暦年】!AB33</f>
        <v>0</v>
      </c>
      <c r="R17" s="48">
        <f>[1]累計表【暦年】!AC33</f>
        <v>2200</v>
      </c>
      <c r="S17" s="48">
        <f>[1]累計表【暦年】!AD33</f>
        <v>2500</v>
      </c>
      <c r="T17" s="48">
        <f>[1]累計表【暦年】!AE33</f>
        <v>3800</v>
      </c>
      <c r="U17" s="48">
        <f>[1]累計表【暦年】!AF33</f>
        <v>2800</v>
      </c>
      <c r="V17" s="48">
        <f>[1]累計表【暦年】!AG33</f>
        <v>2500</v>
      </c>
      <c r="W17" s="48">
        <f>[1]累計表【暦年】!AH33</f>
        <v>200</v>
      </c>
      <c r="X17" s="48">
        <f>[1]累計表【暦年】!AI33</f>
        <v>100</v>
      </c>
      <c r="Y17" s="48">
        <f>[1]累計表【暦年】!AJ33</f>
        <v>2800</v>
      </c>
      <c r="Z17" s="48">
        <f>[1]累計表【暦年】!AK33</f>
        <v>0</v>
      </c>
      <c r="AA17" s="48">
        <f>[1]累計表【暦年】!AL33</f>
        <v>2400</v>
      </c>
      <c r="AB17" s="48">
        <f>[1]累計表【暦年】!AM33</f>
        <v>2900</v>
      </c>
      <c r="AC17" s="48">
        <f>[1]累計表【暦年】!AN33</f>
        <v>2500</v>
      </c>
      <c r="AD17" s="48">
        <f>SUM([1]累計表【暦年】!AO33:BG33)</f>
        <v>200</v>
      </c>
      <c r="AE17" s="51">
        <f>[1]累計表【暦年】!D33</f>
        <v>44800</v>
      </c>
      <c r="AF17" s="126"/>
    </row>
    <row r="18" spans="1:32" ht="30" customHeight="1">
      <c r="A18" s="290"/>
      <c r="B18" s="302" t="s">
        <v>77</v>
      </c>
      <c r="C18" s="112">
        <f>C16-C17</f>
        <v>97000</v>
      </c>
      <c r="D18" s="113">
        <f t="shared" ref="D18:AE18" si="6">D16-D17</f>
        <v>5100</v>
      </c>
      <c r="E18" s="114">
        <f t="shared" si="6"/>
        <v>2700</v>
      </c>
      <c r="F18" s="114">
        <f>F16-F17</f>
        <v>3300</v>
      </c>
      <c r="G18" s="114">
        <f t="shared" si="6"/>
        <v>1000</v>
      </c>
      <c r="H18" s="114">
        <f t="shared" si="6"/>
        <v>5700</v>
      </c>
      <c r="I18" s="114">
        <f t="shared" si="6"/>
        <v>-100</v>
      </c>
      <c r="J18" s="114">
        <f t="shared" si="6"/>
        <v>-1800</v>
      </c>
      <c r="K18" s="114">
        <f t="shared" si="6"/>
        <v>200</v>
      </c>
      <c r="L18" s="114">
        <f t="shared" si="6"/>
        <v>900</v>
      </c>
      <c r="M18" s="114">
        <f t="shared" si="6"/>
        <v>-200</v>
      </c>
      <c r="N18" s="94">
        <f t="shared" si="6"/>
        <v>100</v>
      </c>
      <c r="O18" s="94">
        <f t="shared" si="6"/>
        <v>-200</v>
      </c>
      <c r="P18" s="114">
        <f t="shared" si="6"/>
        <v>200</v>
      </c>
      <c r="Q18" s="94">
        <f t="shared" si="6"/>
        <v>0</v>
      </c>
      <c r="R18" s="114">
        <f t="shared" si="6"/>
        <v>200</v>
      </c>
      <c r="S18" s="114">
        <f t="shared" si="6"/>
        <v>600</v>
      </c>
      <c r="T18" s="114">
        <f t="shared" si="6"/>
        <v>-300</v>
      </c>
      <c r="U18" s="114">
        <f t="shared" si="6"/>
        <v>0</v>
      </c>
      <c r="V18" s="114">
        <f t="shared" si="6"/>
        <v>100</v>
      </c>
      <c r="W18" s="94">
        <f t="shared" si="6"/>
        <v>0</v>
      </c>
      <c r="X18" s="114">
        <f t="shared" si="6"/>
        <v>-100</v>
      </c>
      <c r="Y18" s="114">
        <f t="shared" si="6"/>
        <v>600</v>
      </c>
      <c r="Z18" s="94">
        <f t="shared" si="6"/>
        <v>0</v>
      </c>
      <c r="AA18" s="114">
        <f t="shared" si="6"/>
        <v>400</v>
      </c>
      <c r="AB18" s="114">
        <f t="shared" si="6"/>
        <v>400</v>
      </c>
      <c r="AC18" s="114">
        <f t="shared" si="6"/>
        <v>-300</v>
      </c>
      <c r="AD18" s="94">
        <f t="shared" si="6"/>
        <v>2900</v>
      </c>
      <c r="AE18" s="115">
        <f t="shared" si="6"/>
        <v>75600</v>
      </c>
    </row>
    <row r="19" spans="1:32" ht="30" customHeight="1">
      <c r="A19" s="290"/>
      <c r="B19" s="303" t="s">
        <v>82</v>
      </c>
      <c r="C19" s="38">
        <f t="shared" ref="C19:AD19" si="7">IF(AND(C16=0,C17=0),"-",IF(AND(C16&gt;0,C17&gt;0),C16/C17,IF(C16=0,"皆減","皆増")))</f>
        <v>1.1822623074032319</v>
      </c>
      <c r="D19" s="39">
        <f t="shared" si="7"/>
        <v>1.0216376750106066</v>
      </c>
      <c r="E19" s="40">
        <f t="shared" si="7"/>
        <v>1.0833333333333333</v>
      </c>
      <c r="F19" s="40">
        <f t="shared" si="7"/>
        <v>1.0733333333333333</v>
      </c>
      <c r="G19" s="40">
        <f t="shared" si="7"/>
        <v>1.0440528634361232</v>
      </c>
      <c r="H19" s="40">
        <f t="shared" si="7"/>
        <v>1.0922330097087378</v>
      </c>
      <c r="I19" s="40" t="str">
        <f t="shared" si="7"/>
        <v>皆減</v>
      </c>
      <c r="J19" s="40">
        <f t="shared" si="7"/>
        <v>0.9609544468546638</v>
      </c>
      <c r="K19" s="40">
        <f t="shared" si="7"/>
        <v>1.0526315789473684</v>
      </c>
      <c r="L19" s="40">
        <f t="shared" si="7"/>
        <v>1.103448275862069</v>
      </c>
      <c r="M19" s="40">
        <f t="shared" si="7"/>
        <v>0.95238095238095233</v>
      </c>
      <c r="N19" s="40" t="str">
        <f t="shared" si="7"/>
        <v>皆増</v>
      </c>
      <c r="O19" s="40">
        <f t="shared" si="7"/>
        <v>0.88235294117647056</v>
      </c>
      <c r="P19" s="40">
        <f t="shared" si="7"/>
        <v>1.6666666666666667</v>
      </c>
      <c r="Q19" s="40" t="str">
        <f t="shared" si="7"/>
        <v>-</v>
      </c>
      <c r="R19" s="40">
        <f t="shared" si="7"/>
        <v>1.0909090909090908</v>
      </c>
      <c r="S19" s="40">
        <f t="shared" si="7"/>
        <v>1.24</v>
      </c>
      <c r="T19" s="40">
        <f t="shared" si="7"/>
        <v>0.92105263157894735</v>
      </c>
      <c r="U19" s="40">
        <f t="shared" si="7"/>
        <v>1</v>
      </c>
      <c r="V19" s="40">
        <f t="shared" si="7"/>
        <v>1.04</v>
      </c>
      <c r="W19" s="40">
        <f t="shared" si="7"/>
        <v>1</v>
      </c>
      <c r="X19" s="40" t="str">
        <f t="shared" si="7"/>
        <v>皆減</v>
      </c>
      <c r="Y19" s="40">
        <f t="shared" si="7"/>
        <v>1.2142857142857142</v>
      </c>
      <c r="Z19" s="40" t="str">
        <f t="shared" si="7"/>
        <v>-</v>
      </c>
      <c r="AA19" s="40">
        <f t="shared" si="7"/>
        <v>1.1666666666666667</v>
      </c>
      <c r="AB19" s="40">
        <f t="shared" si="7"/>
        <v>1.1379310344827587</v>
      </c>
      <c r="AC19" s="40">
        <f t="shared" si="7"/>
        <v>0.88</v>
      </c>
      <c r="AD19" s="40">
        <f t="shared" si="7"/>
        <v>15.5</v>
      </c>
      <c r="AE19" s="41">
        <f>IF(AND(AE16=0,AE17=0),"-",IF(AND(AE16&gt;0,AE17&gt;0),AE16/AE17,IF(AE16=0,"皆減","皆増")))</f>
        <v>2.6875</v>
      </c>
    </row>
    <row r="20" spans="1:32" ht="30" customHeight="1" thickBot="1">
      <c r="A20" s="290"/>
      <c r="B20" s="304" t="s">
        <v>114</v>
      </c>
      <c r="C20" s="50">
        <v>1</v>
      </c>
      <c r="D20" s="45">
        <f t="shared" ref="D20:AE20" si="8">D16/$C$16</f>
        <v>0.38270820089001906</v>
      </c>
      <c r="E20" s="44">
        <f t="shared" si="8"/>
        <v>5.578512396694215E-2</v>
      </c>
      <c r="F20" s="45">
        <f t="shared" si="8"/>
        <v>7.6764144945963134E-2</v>
      </c>
      <c r="G20" s="45">
        <f>G16/$C$16</f>
        <v>3.7666878575969488E-2</v>
      </c>
      <c r="H20" s="45">
        <f t="shared" si="8"/>
        <v>0.10727908455181183</v>
      </c>
      <c r="I20" s="45">
        <f t="shared" si="8"/>
        <v>0</v>
      </c>
      <c r="J20" s="45">
        <f t="shared" si="8"/>
        <v>7.0406865861411316E-2</v>
      </c>
      <c r="K20" s="45">
        <f t="shared" si="8"/>
        <v>6.3572790845518121E-3</v>
      </c>
      <c r="L20" s="45">
        <f t="shared" si="8"/>
        <v>1.5257469802924348E-2</v>
      </c>
      <c r="M20" s="45">
        <f t="shared" si="8"/>
        <v>6.3572790845518121E-3</v>
      </c>
      <c r="N20" s="45">
        <f t="shared" si="8"/>
        <v>1.589319771137953E-4</v>
      </c>
      <c r="O20" s="45">
        <f t="shared" si="8"/>
        <v>2.3839796567069293E-3</v>
      </c>
      <c r="P20" s="45">
        <f t="shared" si="8"/>
        <v>7.9465988556897652E-4</v>
      </c>
      <c r="Q20" s="45">
        <f t="shared" si="8"/>
        <v>0</v>
      </c>
      <c r="R20" s="45">
        <f t="shared" si="8"/>
        <v>3.8143674507310869E-3</v>
      </c>
      <c r="S20" s="45">
        <f t="shared" si="8"/>
        <v>4.9268912905276541E-3</v>
      </c>
      <c r="T20" s="45">
        <f t="shared" si="8"/>
        <v>5.562619198982835E-3</v>
      </c>
      <c r="U20" s="45">
        <f t="shared" si="8"/>
        <v>4.4500953591862687E-3</v>
      </c>
      <c r="V20" s="45">
        <f t="shared" si="8"/>
        <v>4.1322314049586778E-3</v>
      </c>
      <c r="W20" s="45">
        <f t="shared" si="8"/>
        <v>3.178639542275906E-4</v>
      </c>
      <c r="X20" s="45">
        <f t="shared" si="8"/>
        <v>0</v>
      </c>
      <c r="Y20" s="45">
        <f t="shared" si="8"/>
        <v>5.4036872218690404E-3</v>
      </c>
      <c r="Z20" s="45">
        <f t="shared" si="8"/>
        <v>0</v>
      </c>
      <c r="AA20" s="45">
        <f t="shared" si="8"/>
        <v>4.4500953591862687E-3</v>
      </c>
      <c r="AB20" s="45">
        <f t="shared" si="8"/>
        <v>5.244755244755245E-3</v>
      </c>
      <c r="AC20" s="45">
        <f t="shared" si="8"/>
        <v>3.4965034965034965E-3</v>
      </c>
      <c r="AD20" s="45">
        <f t="shared" si="8"/>
        <v>4.9268912905276541E-3</v>
      </c>
      <c r="AE20" s="46">
        <f t="shared" si="8"/>
        <v>0.19135410044500953</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tr">
        <f>[1]月報第１表!B8</f>
        <v>令和6年1月</v>
      </c>
      <c r="E27" s="310">
        <f>'[1]（国内）航路別入域観光客数'!I40</f>
        <v>216700</v>
      </c>
      <c r="F27" s="311">
        <f>'[1]（国内）航路別入域観光客数'!I41</f>
        <v>24100</v>
      </c>
      <c r="G27" s="57"/>
      <c r="H27" s="56" t="str">
        <f>D27</f>
        <v>令和6年1月</v>
      </c>
      <c r="I27" s="310">
        <f>'[1]（国内）航路別入域観光客数'!O40</f>
        <v>425200</v>
      </c>
      <c r="J27" s="312">
        <f>'[1]（国内）航路別入域観光客数'!O41</f>
        <v>79600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tr">
        <f>[1]月報第１表!B9</f>
        <v>令和5年1月</v>
      </c>
      <c r="E28" s="314">
        <f>[2]月報第２表!$E$27</f>
        <v>213100</v>
      </c>
      <c r="F28" s="315">
        <f>[2]月報第２表!$F$27</f>
        <v>22700</v>
      </c>
      <c r="G28" s="316"/>
      <c r="H28" s="58" t="str">
        <f>D28</f>
        <v>令和5年1月</v>
      </c>
      <c r="I28" s="317">
        <f>[2]月報第２表!$I$27</f>
        <v>402900</v>
      </c>
      <c r="J28" s="318">
        <f>[2]月報第２表!$J$27</f>
        <v>83000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f>E27-E28</f>
        <v>3600</v>
      </c>
      <c r="F29" s="320">
        <f>F27-F28</f>
        <v>1400</v>
      </c>
      <c r="G29" s="262"/>
      <c r="H29" s="60" t="s">
        <v>77</v>
      </c>
      <c r="I29" s="319">
        <f>I27-I28</f>
        <v>22300</v>
      </c>
      <c r="J29" s="320">
        <f>J27-J28</f>
        <v>-3400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f>E27/E28</f>
        <v>1.0168934772407321</v>
      </c>
      <c r="F30" s="322">
        <f>F27/F28</f>
        <v>1.0616740088105727</v>
      </c>
      <c r="G30" s="262"/>
      <c r="H30" s="61" t="s">
        <v>124</v>
      </c>
      <c r="I30" s="321">
        <f>I27/I28</f>
        <v>1.055348721767188</v>
      </c>
      <c r="J30" s="323">
        <f>J27/J28</f>
        <v>0.95903614457831321</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f>E27/[1]月報第１表!$F$8</f>
        <v>0.36255646645474321</v>
      </c>
      <c r="F31" s="326">
        <f>F27/[1]月報第１表!$F$8</f>
        <v>4.0321231386983437E-2</v>
      </c>
      <c r="G31" s="262"/>
      <c r="H31" s="63" t="s">
        <v>126</v>
      </c>
      <c r="I31" s="327">
        <f>I27/[1]月報第１表!$G$8</f>
        <v>0.84231378763866882</v>
      </c>
      <c r="J31" s="328">
        <f>J27/[1]月報第１表!$G$8</f>
        <v>0.15768621236133121</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32" priority="3" operator="equal">
      <formula>"△100%"</formula>
    </cfRule>
  </conditionalFormatting>
  <conditionalFormatting sqref="C19:AE19">
    <cfRule type="cellIs" dxfId="31" priority="2" operator="equal">
      <formula>"△100%"</formula>
    </cfRule>
  </conditionalFormatting>
  <conditionalFormatting sqref="I28:J28">
    <cfRule type="containsBlanks" dxfId="30" priority="4">
      <formula>LEN(TRIM(I28))=0</formula>
    </cfRule>
  </conditionalFormatting>
  <conditionalFormatting sqref="AE14">
    <cfRule type="cellIs" dxfId="29" priority="1" operator="equal">
      <formula>"△100%"</formula>
    </cfRule>
  </conditionalFormatting>
  <hyperlinks>
    <hyperlink ref="A1:B1" location="令和５年度!A1" display="令和５年度!A1" xr:uid="{E17F049A-1F5B-498D-B928-7041AACD4EE4}"/>
  </hyperlinks>
  <pageMargins left="0.70866141732283472" right="0.70866141732283472" top="0.74803149606299213" bottom="0.74803149606299213" header="0.31496062992125984" footer="0.31496062992125984"/>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１月（３表）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tr">
        <f>[1]月報第１表!B8</f>
        <v>令和6年1月</v>
      </c>
      <c r="C6" s="341">
        <f>SUM(D6:Q6)</f>
        <v>120400</v>
      </c>
      <c r="D6" s="342">
        <f>'[1]（外国）国籍別入域観光客数'!B20</f>
        <v>52000</v>
      </c>
      <c r="E6" s="342">
        <f>'[1]（外国）国籍別入域観光客数'!C20</f>
        <v>28700</v>
      </c>
      <c r="F6" s="342">
        <f>'[1]（外国）国籍別入域観光客数'!D20</f>
        <v>10500</v>
      </c>
      <c r="G6" s="342">
        <f>'[1]（外国）国籍別入域観光客数'!E20</f>
        <v>11400</v>
      </c>
      <c r="H6" s="342">
        <f>'[1]（外国）国籍別入域観光客数'!F20</f>
        <v>1600</v>
      </c>
      <c r="I6" s="342">
        <f>'[1]（外国）国籍別入域観光客数'!G20</f>
        <v>300</v>
      </c>
      <c r="J6" s="342">
        <f>'[1]（外国）国籍別入域観光客数'!H20</f>
        <v>300</v>
      </c>
      <c r="K6" s="342">
        <f>'[1]（外国）国籍別入域観光客数'!I20</f>
        <v>100</v>
      </c>
      <c r="L6" s="342">
        <f>'[1]（外国）国籍別入域観光客数'!N20</f>
        <v>500</v>
      </c>
      <c r="M6" s="342">
        <f>'[1]（外国）国籍別入域観光客数'!Q20</f>
        <v>1400</v>
      </c>
      <c r="N6" s="342">
        <f>'[1]（外国）国籍別入域観光客数'!R20</f>
        <v>500</v>
      </c>
      <c r="O6" s="342">
        <f>'[1]（外国）国籍別入域観光客数'!M20</f>
        <v>200</v>
      </c>
      <c r="P6" s="342">
        <f>'[1]（外国）国籍別入域観光客数'!T20</f>
        <v>400</v>
      </c>
      <c r="Q6" s="343">
        <f>SUM('[1]（外国）国籍別入域観光客数'!J20:L20,'[1]（外国）国籍別入域観光客数'!S20,'[1]（外国）国籍別入域観光客数'!U20,'[1]（外国）国籍別入域観光客数'!O20,'[1]（外国）国籍別入域観光客数'!P20)</f>
        <v>12500</v>
      </c>
      <c r="R6" s="121"/>
    </row>
    <row r="7" spans="1:18" ht="30" customHeight="1">
      <c r="A7" s="67"/>
      <c r="B7" s="344" t="str">
        <f>[1]月報第１表!B9</f>
        <v>令和5年1月</v>
      </c>
      <c r="C7" s="68">
        <f>SUM(D7:Q7)</f>
        <v>44800</v>
      </c>
      <c r="D7" s="69">
        <f>VLOOKUP([1]年月情報!$E$3,'[1]（外国）累計表【年度】'!$A$21:$V$32,3,FALSE)</f>
        <v>15900</v>
      </c>
      <c r="E7" s="70">
        <f>VLOOKUP([1]年月情報!$E$3,'[1]（外国）累計表【年度】'!$A$21:$V$32,4,FALSE)</f>
        <v>20000</v>
      </c>
      <c r="F7" s="70">
        <f>VLOOKUP([1]年月情報!$E$3,'[1]（外国）累計表【年度】'!$A$21:$V$32,5,FALSE)</f>
        <v>200</v>
      </c>
      <c r="G7" s="70">
        <f>VLOOKUP([1]年月情報!$E$3,'[1]（外国）累計表【年度】'!$A$21:$V$32,6,FALSE)</f>
        <v>7200</v>
      </c>
      <c r="H7" s="70">
        <f>VLOOKUP([1]年月情報!$E$3,'[1]（外国）累計表【年度】'!$A$21:$V$32,7,FALSE)</f>
        <v>600</v>
      </c>
      <c r="I7" s="70">
        <f>VLOOKUP([1]年月情報!$E$3,'[1]（外国）累計表【年度】'!$A$21:$V$32,8,FALSE)</f>
        <v>200</v>
      </c>
      <c r="J7" s="70">
        <f>VLOOKUP([1]年月情報!$E$3,'[1]（外国）累計表【年度】'!$A$21:$V$32,9,FALSE)</f>
        <v>100</v>
      </c>
      <c r="K7" s="70">
        <f>VLOOKUP([1]年月情報!$E$3,'[1]（外国）累計表【年度】'!$A$21:$V$32,10,FALSE)</f>
        <v>0</v>
      </c>
      <c r="L7" s="70">
        <f>VLOOKUP([1]年月情報!$E$3,'[1]（外国）累計表【年度】'!$A$21:$V$32,15,FALSE)</f>
        <v>100</v>
      </c>
      <c r="M7" s="70">
        <f>VLOOKUP([1]年月情報!$E$3,'[1]（外国）累計表【年度】'!$A$21:$V$32,18,FALSE)</f>
        <v>100</v>
      </c>
      <c r="N7" s="70">
        <f>VLOOKUP([1]年月情報!$E$3,'[1]（外国）累計表【年度】'!$A$21:$V$32,19,FALSE)</f>
        <v>100</v>
      </c>
      <c r="O7" s="71">
        <f>VLOOKUP([1]年月情報!$E$3,'[1]（外国）累計表【年度】'!$A$21:$V$32,14,FALSE)</f>
        <v>0</v>
      </c>
      <c r="P7" s="70">
        <f>VLOOKUP([1]年月情報!$E$3,'[1]（外国）累計表【年度】'!$A$21:$V$32,21,FALSE)</f>
        <v>200</v>
      </c>
      <c r="Q7" s="72">
        <f>[1]月報第１表!E9-SUM([1]月報第３表!D7:P7)</f>
        <v>100</v>
      </c>
      <c r="R7" s="121"/>
    </row>
    <row r="8" spans="1:18" ht="30" customHeight="1">
      <c r="A8" s="67"/>
      <c r="B8" s="73" t="s">
        <v>77</v>
      </c>
      <c r="C8" s="107">
        <f>C6-C7</f>
        <v>75600</v>
      </c>
      <c r="D8" s="108">
        <f>D6-D7</f>
        <v>36100</v>
      </c>
      <c r="E8" s="109">
        <f t="shared" ref="E8:P8" si="0">E6-E7</f>
        <v>8700</v>
      </c>
      <c r="F8" s="108">
        <f t="shared" si="0"/>
        <v>10300</v>
      </c>
      <c r="G8" s="108">
        <f t="shared" si="0"/>
        <v>4200</v>
      </c>
      <c r="H8" s="108">
        <f t="shared" si="0"/>
        <v>1000</v>
      </c>
      <c r="I8" s="108">
        <f t="shared" si="0"/>
        <v>100</v>
      </c>
      <c r="J8" s="108">
        <f t="shared" si="0"/>
        <v>200</v>
      </c>
      <c r="K8" s="108">
        <f t="shared" si="0"/>
        <v>100</v>
      </c>
      <c r="L8" s="108">
        <f t="shared" si="0"/>
        <v>400</v>
      </c>
      <c r="M8" s="108">
        <f t="shared" si="0"/>
        <v>1300</v>
      </c>
      <c r="N8" s="108">
        <f t="shared" si="0"/>
        <v>400</v>
      </c>
      <c r="O8" s="108">
        <f t="shared" si="0"/>
        <v>200</v>
      </c>
      <c r="P8" s="108">
        <f t="shared" si="0"/>
        <v>200</v>
      </c>
      <c r="Q8" s="110">
        <f>Q6-Q7</f>
        <v>12400</v>
      </c>
    </row>
    <row r="9" spans="1:18" ht="30" customHeight="1">
      <c r="A9" s="67"/>
      <c r="B9" s="74" t="s">
        <v>73</v>
      </c>
      <c r="C9" s="75">
        <f t="shared" ref="C9:P9" si="1">IF(AND(C6=0,C7=0),"-",IF(AND(C6&gt;0,C7&gt;0),C6/C7,IF(C6=0,"皆減","皆増")))</f>
        <v>2.6875</v>
      </c>
      <c r="D9" s="76">
        <f t="shared" si="1"/>
        <v>3.2704402515723272</v>
      </c>
      <c r="E9" s="77">
        <f t="shared" si="1"/>
        <v>1.4350000000000001</v>
      </c>
      <c r="F9" s="76">
        <f t="shared" si="1"/>
        <v>52.5</v>
      </c>
      <c r="G9" s="76">
        <f t="shared" si="1"/>
        <v>1.5833333333333333</v>
      </c>
      <c r="H9" s="76">
        <f t="shared" si="1"/>
        <v>2.6666666666666665</v>
      </c>
      <c r="I9" s="76">
        <f t="shared" si="1"/>
        <v>1.5</v>
      </c>
      <c r="J9" s="76">
        <f t="shared" si="1"/>
        <v>3</v>
      </c>
      <c r="K9" s="76" t="str">
        <f t="shared" si="1"/>
        <v>皆増</v>
      </c>
      <c r="L9" s="76">
        <f t="shared" si="1"/>
        <v>5</v>
      </c>
      <c r="M9" s="76">
        <f t="shared" si="1"/>
        <v>14</v>
      </c>
      <c r="N9" s="76">
        <f t="shared" si="1"/>
        <v>5</v>
      </c>
      <c r="O9" s="76" t="str">
        <f t="shared" si="1"/>
        <v>皆増</v>
      </c>
      <c r="P9" s="76">
        <f t="shared" si="1"/>
        <v>2</v>
      </c>
      <c r="Q9" s="78">
        <f>IF(AND(Q6=0,Q7=0),"-",IF(AND(Q6&gt;0,Q7&gt;0),Q6/Q7,IF(Q6=0,"皆減","皆増")))</f>
        <v>125</v>
      </c>
    </row>
    <row r="10" spans="1:18" ht="30" customHeight="1" thickBot="1">
      <c r="A10" s="111"/>
      <c r="B10" s="79" t="s">
        <v>113</v>
      </c>
      <c r="C10" s="80">
        <f>SUM(D10:Q10)</f>
        <v>1.0000000000000002</v>
      </c>
      <c r="D10" s="81">
        <f>D6/$C6</f>
        <v>0.43189368770764119</v>
      </c>
      <c r="E10" s="82">
        <f t="shared" ref="E10:Q10" si="2">E6/$C6</f>
        <v>0.23837209302325582</v>
      </c>
      <c r="F10" s="83">
        <f t="shared" si="2"/>
        <v>8.7209302325581398E-2</v>
      </c>
      <c r="G10" s="83">
        <f t="shared" si="2"/>
        <v>9.4684385382059796E-2</v>
      </c>
      <c r="H10" s="83">
        <f t="shared" si="2"/>
        <v>1.3289036544850499E-2</v>
      </c>
      <c r="I10" s="83">
        <f t="shared" si="2"/>
        <v>2.4916943521594683E-3</v>
      </c>
      <c r="J10" s="83">
        <f t="shared" si="2"/>
        <v>2.4916943521594683E-3</v>
      </c>
      <c r="K10" s="83">
        <f t="shared" si="2"/>
        <v>8.3056478405315617E-4</v>
      </c>
      <c r="L10" s="83">
        <f t="shared" si="2"/>
        <v>4.152823920265781E-3</v>
      </c>
      <c r="M10" s="83">
        <f t="shared" si="2"/>
        <v>1.1627906976744186E-2</v>
      </c>
      <c r="N10" s="83">
        <f t="shared" si="2"/>
        <v>4.152823920265781E-3</v>
      </c>
      <c r="O10" s="83">
        <f t="shared" si="2"/>
        <v>1.6611295681063123E-3</v>
      </c>
      <c r="P10" s="83">
        <f t="shared" si="2"/>
        <v>3.3222591362126247E-3</v>
      </c>
      <c r="Q10" s="84">
        <f t="shared" si="2"/>
        <v>0.10382059800664452</v>
      </c>
    </row>
    <row r="11" spans="1:18" ht="30" customHeight="1" thickBot="1">
      <c r="A11" s="345" t="s">
        <v>74</v>
      </c>
      <c r="B11" s="346" t="s">
        <v>75</v>
      </c>
      <c r="C11" s="347">
        <f>SUM(D11:Q11)</f>
        <v>954600</v>
      </c>
      <c r="D11" s="348">
        <f>'[1]（外国）累計表【年度】'!C18</f>
        <v>411400</v>
      </c>
      <c r="E11" s="348">
        <f>'[1]（外国）累計表【年度】'!D18</f>
        <v>232500</v>
      </c>
      <c r="F11" s="348">
        <f>'[1]（外国）累計表【年度】'!E18</f>
        <v>44800</v>
      </c>
      <c r="G11" s="348">
        <f>'[1]（外国）累計表【年度】'!F18</f>
        <v>120500</v>
      </c>
      <c r="H11" s="348">
        <f>'[1]（外国）累計表【年度】'!G18</f>
        <v>24100</v>
      </c>
      <c r="I11" s="348">
        <f>'[1]（外国）累計表【年度】'!H18</f>
        <v>6900</v>
      </c>
      <c r="J11" s="348">
        <f>'[1]（外国）累計表【年度】'!I18</f>
        <v>5900</v>
      </c>
      <c r="K11" s="348">
        <f>'[1]（外国）累計表【年度】'!J18</f>
        <v>1400</v>
      </c>
      <c r="L11" s="348">
        <f>'[1]（外国）累計表【年度】'!O18</f>
        <v>5400</v>
      </c>
      <c r="M11" s="348">
        <f>'[1]（外国）累計表【年度】'!R18</f>
        <v>7300</v>
      </c>
      <c r="N11" s="348">
        <f>'[1]（外国）累計表【年度】'!S18</f>
        <v>3700</v>
      </c>
      <c r="O11" s="348">
        <f>'[1]（外国）累計表【年度】'!N18</f>
        <v>1400</v>
      </c>
      <c r="P11" s="348">
        <f>'[1]（外国）累計表【年度】'!U18</f>
        <v>5600</v>
      </c>
      <c r="Q11" s="349">
        <f>SUM('[1]（外国）累計表【年度】'!K18:M18,'[1]（外国）累計表【年度】'!P18,'[1]（外国）累計表【年度】'!T18,'[1]（外国）累計表【年度】'!V18,'[1]（外国）累計表【年度】'!Q18)</f>
        <v>83700</v>
      </c>
      <c r="R11" s="121"/>
    </row>
    <row r="12" spans="1:18" ht="30" customHeight="1">
      <c r="A12" s="350" t="str">
        <f>[1]月報第１表!A13</f>
        <v>4月～1月
累計</v>
      </c>
      <c r="B12" s="85" t="s">
        <v>76</v>
      </c>
      <c r="C12" s="86">
        <f>SUM(D12:Q12)</f>
        <v>92500</v>
      </c>
      <c r="D12" s="87">
        <f>'[1]（外国）累計表【年度】'!C33</f>
        <v>33500</v>
      </c>
      <c r="E12" s="87">
        <f>'[1]（外国）累計表【年度】'!D33</f>
        <v>32400</v>
      </c>
      <c r="F12" s="87">
        <f>'[1]（外国）累計表【年度】'!E33</f>
        <v>400</v>
      </c>
      <c r="G12" s="87">
        <f>'[1]（外国）累計表【年度】'!F33</f>
        <v>21200</v>
      </c>
      <c r="H12" s="87">
        <f>'[1]（外国）累計表【年度】'!G33</f>
        <v>1900</v>
      </c>
      <c r="I12" s="87">
        <f>'[1]（外国）累計表【年度】'!H33</f>
        <v>700</v>
      </c>
      <c r="J12" s="87">
        <f>'[1]（外国）累計表【年度】'!I33</f>
        <v>500</v>
      </c>
      <c r="K12" s="87">
        <f>'[1]（外国）累計表【年度】'!J33</f>
        <v>100</v>
      </c>
      <c r="L12" s="87">
        <f>'[1]（外国）累計表【年度】'!O33</f>
        <v>200</v>
      </c>
      <c r="M12" s="87">
        <f>'[1]（外国）累計表【年度】'!R33</f>
        <v>300</v>
      </c>
      <c r="N12" s="87">
        <f>'[1]（外国）累計表【年度】'!S33</f>
        <v>300</v>
      </c>
      <c r="O12" s="87">
        <f>'[1]（外国）累計表【年度】'!N33</f>
        <v>0</v>
      </c>
      <c r="P12" s="87">
        <f>'[1]（外国）累計表【年度】'!U33</f>
        <v>500</v>
      </c>
      <c r="Q12" s="88">
        <f>SUM('[1]（外国）累計表【年度】'!K33:M33,'[1]（外国）累計表【年度】'!P33,'[1]（外国）累計表【年度】'!T33,'[1]（外国）累計表【年度】'!V33,'[1]（外国）累計表【年度】'!Q33)</f>
        <v>500</v>
      </c>
      <c r="R12" s="121"/>
    </row>
    <row r="13" spans="1:18" ht="30" customHeight="1">
      <c r="A13" s="67"/>
      <c r="B13" s="89" t="s">
        <v>77</v>
      </c>
      <c r="C13" s="107">
        <f>C11-C12</f>
        <v>862100</v>
      </c>
      <c r="D13" s="108">
        <f>D11-D12</f>
        <v>377900</v>
      </c>
      <c r="E13" s="109">
        <f t="shared" ref="E13:Q13" si="3">E11-E12</f>
        <v>200100</v>
      </c>
      <c r="F13" s="108">
        <f t="shared" si="3"/>
        <v>44400</v>
      </c>
      <c r="G13" s="108">
        <f t="shared" si="3"/>
        <v>99300</v>
      </c>
      <c r="H13" s="108">
        <f t="shared" si="3"/>
        <v>22200</v>
      </c>
      <c r="I13" s="108">
        <f t="shared" si="3"/>
        <v>6200</v>
      </c>
      <c r="J13" s="108">
        <f t="shared" si="3"/>
        <v>5400</v>
      </c>
      <c r="K13" s="108">
        <f t="shared" si="3"/>
        <v>1300</v>
      </c>
      <c r="L13" s="108">
        <f>L11-L12</f>
        <v>5200</v>
      </c>
      <c r="M13" s="108">
        <f>M11-M12</f>
        <v>7000</v>
      </c>
      <c r="N13" s="108">
        <f>N11-N12</f>
        <v>3400</v>
      </c>
      <c r="O13" s="108">
        <f>O11-O12</f>
        <v>1400</v>
      </c>
      <c r="P13" s="108">
        <f>P11-P12</f>
        <v>5100</v>
      </c>
      <c r="Q13" s="110">
        <f t="shared" si="3"/>
        <v>83200</v>
      </c>
    </row>
    <row r="14" spans="1:18" ht="30" customHeight="1">
      <c r="A14" s="67"/>
      <c r="B14" s="90" t="s">
        <v>78</v>
      </c>
      <c r="C14" s="75">
        <f t="shared" ref="C14:P14" si="4">IF(AND(C11=0,C12=0),"-",IF(AND(C11&gt;0,C12&gt;0),C11/C12,IF(C11=0,"皆減","皆増")))</f>
        <v>10.32</v>
      </c>
      <c r="D14" s="76">
        <f t="shared" si="4"/>
        <v>12.280597014925373</v>
      </c>
      <c r="E14" s="77">
        <f t="shared" si="4"/>
        <v>7.1759259259259256</v>
      </c>
      <c r="F14" s="76">
        <f t="shared" si="4"/>
        <v>112</v>
      </c>
      <c r="G14" s="76">
        <f t="shared" si="4"/>
        <v>5.6839622641509431</v>
      </c>
      <c r="H14" s="76">
        <f t="shared" si="4"/>
        <v>12.684210526315789</v>
      </c>
      <c r="I14" s="76">
        <f t="shared" si="4"/>
        <v>9.8571428571428577</v>
      </c>
      <c r="J14" s="76">
        <f t="shared" si="4"/>
        <v>11.8</v>
      </c>
      <c r="K14" s="76">
        <f t="shared" si="4"/>
        <v>14</v>
      </c>
      <c r="L14" s="76">
        <f t="shared" si="4"/>
        <v>27</v>
      </c>
      <c r="M14" s="76">
        <f t="shared" si="4"/>
        <v>24.333333333333332</v>
      </c>
      <c r="N14" s="76">
        <f t="shared" si="4"/>
        <v>12.333333333333334</v>
      </c>
      <c r="O14" s="76" t="str">
        <f t="shared" si="4"/>
        <v>皆増</v>
      </c>
      <c r="P14" s="76">
        <f t="shared" si="4"/>
        <v>11.2</v>
      </c>
      <c r="Q14" s="78">
        <f>IF(AND(Q11=0,Q12=0),"-",IF(AND(Q11&gt;0,Q12&gt;0),Q11/Q12,IF(Q11=0,"皆減","皆増")))</f>
        <v>167.4</v>
      </c>
    </row>
    <row r="15" spans="1:18" ht="30" customHeight="1" thickBot="1">
      <c r="A15" s="111"/>
      <c r="B15" s="91" t="s">
        <v>113</v>
      </c>
      <c r="C15" s="92">
        <f>SUM(D15:Q15)</f>
        <v>1</v>
      </c>
      <c r="D15" s="83">
        <f>D11/$C11</f>
        <v>0.43096584957050071</v>
      </c>
      <c r="E15" s="83">
        <f t="shared" ref="E15:Q15" si="5">E11/$C11</f>
        <v>0.24355751099937145</v>
      </c>
      <c r="F15" s="83">
        <f t="shared" si="5"/>
        <v>4.6930651581814371E-2</v>
      </c>
      <c r="G15" s="83">
        <f t="shared" si="5"/>
        <v>0.12623088204483554</v>
      </c>
      <c r="H15" s="83">
        <f t="shared" si="5"/>
        <v>2.5246176408967105E-2</v>
      </c>
      <c r="I15" s="83">
        <f t="shared" si="5"/>
        <v>7.2281583909490884E-3</v>
      </c>
      <c r="J15" s="83">
        <f t="shared" si="5"/>
        <v>6.1805992038550181E-3</v>
      </c>
      <c r="K15" s="83">
        <f t="shared" si="5"/>
        <v>1.4665828619316991E-3</v>
      </c>
      <c r="L15" s="83">
        <f t="shared" si="5"/>
        <v>5.6568196103079825E-3</v>
      </c>
      <c r="M15" s="83">
        <f t="shared" si="5"/>
        <v>7.647182065786717E-3</v>
      </c>
      <c r="N15" s="83">
        <f t="shared" si="5"/>
        <v>3.875968992248062E-3</v>
      </c>
      <c r="O15" s="83">
        <f t="shared" si="5"/>
        <v>1.4665828619316991E-3</v>
      </c>
      <c r="P15" s="83">
        <f t="shared" si="5"/>
        <v>5.8663314477267964E-3</v>
      </c>
      <c r="Q15" s="84">
        <f t="shared" si="5"/>
        <v>8.7680703959773731E-2</v>
      </c>
    </row>
    <row r="16" spans="1:18" ht="30" customHeight="1" thickBot="1">
      <c r="A16" s="345" t="s">
        <v>79</v>
      </c>
      <c r="B16" s="346" t="s">
        <v>80</v>
      </c>
      <c r="C16" s="347">
        <f>SUM(D16:Q16)</f>
        <v>120400</v>
      </c>
      <c r="D16" s="348">
        <f>'[1]（外国）累計表【暦年】'!C18</f>
        <v>52000</v>
      </c>
      <c r="E16" s="348">
        <f>'[1]（外国）累計表【暦年】'!D18</f>
        <v>28700</v>
      </c>
      <c r="F16" s="348">
        <f>'[1]（外国）累計表【暦年】'!E18</f>
        <v>10500</v>
      </c>
      <c r="G16" s="348">
        <f>'[1]（外国）累計表【暦年】'!F18</f>
        <v>11400</v>
      </c>
      <c r="H16" s="348">
        <f>'[1]（外国）累計表【暦年】'!G18</f>
        <v>1600</v>
      </c>
      <c r="I16" s="348">
        <f>'[1]（外国）累計表【暦年】'!H18</f>
        <v>300</v>
      </c>
      <c r="J16" s="348">
        <f>'[1]（外国）累計表【暦年】'!I18</f>
        <v>300</v>
      </c>
      <c r="K16" s="348">
        <f>'[1]（外国）累計表【暦年】'!J18</f>
        <v>100</v>
      </c>
      <c r="L16" s="348">
        <f>'[1]（外国）累計表【暦年】'!O18</f>
        <v>500</v>
      </c>
      <c r="M16" s="348">
        <f>'[1]（外国）累計表【暦年】'!R18</f>
        <v>1400</v>
      </c>
      <c r="N16" s="348">
        <f>'[1]（外国）累計表【暦年】'!S18</f>
        <v>500</v>
      </c>
      <c r="O16" s="348">
        <f>'[1]（外国）累計表【暦年】'!N18</f>
        <v>200</v>
      </c>
      <c r="P16" s="348">
        <f>'[1]（外国）累計表【暦年】'!U18</f>
        <v>400</v>
      </c>
      <c r="Q16" s="349">
        <f>SUM('[1]（外国）累計表【暦年】'!K18:M18,'[1]（外国）累計表【暦年】'!P18,'[1]（外国）累計表【暦年】'!T18,'[1]（外国）累計表【暦年】'!V18,'[1]（外国）累計表【暦年】'!Q18)</f>
        <v>12500</v>
      </c>
      <c r="R16" s="121"/>
    </row>
    <row r="17" spans="1:18" ht="30" customHeight="1">
      <c r="A17" s="350" t="str">
        <f>[1]月報第１表!A17</f>
        <v>１月累計</v>
      </c>
      <c r="B17" s="85" t="s">
        <v>81</v>
      </c>
      <c r="C17" s="86">
        <f>SUM(D17:Q17)</f>
        <v>44800</v>
      </c>
      <c r="D17" s="87">
        <f>'[1]（外国）累計表【暦年】'!C33</f>
        <v>15900</v>
      </c>
      <c r="E17" s="87">
        <f>'[1]（外国）累計表【暦年】'!D33</f>
        <v>20000</v>
      </c>
      <c r="F17" s="87">
        <f>'[1]（外国）累計表【暦年】'!E33</f>
        <v>200</v>
      </c>
      <c r="G17" s="87">
        <f>'[1]（外国）累計表【暦年】'!F33</f>
        <v>7200</v>
      </c>
      <c r="H17" s="87">
        <f>'[1]（外国）累計表【暦年】'!G33</f>
        <v>600</v>
      </c>
      <c r="I17" s="87">
        <f>'[1]（外国）累計表【暦年】'!H33</f>
        <v>200</v>
      </c>
      <c r="J17" s="87">
        <f>'[1]（外国）累計表【暦年】'!I33</f>
        <v>100</v>
      </c>
      <c r="K17" s="87">
        <f>'[1]（外国）累計表【暦年】'!J33</f>
        <v>0</v>
      </c>
      <c r="L17" s="87">
        <f>'[1]（外国）累計表【暦年】'!O33</f>
        <v>100</v>
      </c>
      <c r="M17" s="87">
        <f>'[1]（外国）累計表【暦年】'!R33</f>
        <v>100</v>
      </c>
      <c r="N17" s="87">
        <f>'[1]（外国）累計表【暦年】'!S33</f>
        <v>100</v>
      </c>
      <c r="O17" s="87">
        <f>'[1]（外国）累計表【暦年】'!N33</f>
        <v>0</v>
      </c>
      <c r="P17" s="87">
        <f>'[1]（外国）累計表【暦年】'!U33</f>
        <v>200</v>
      </c>
      <c r="Q17" s="93">
        <f>SUM('[1]（外国）累計表【暦年】'!K33:M33,'[1]（外国）累計表【暦年】'!P33,'[1]（外国）累計表【暦年】'!T33,'[1]（外国）累計表【暦年】'!V33,'[1]（外国）累計表【暦年】'!Q33)</f>
        <v>100</v>
      </c>
      <c r="R17" s="121"/>
    </row>
    <row r="18" spans="1:18" ht="30" customHeight="1">
      <c r="A18" s="67"/>
      <c r="B18" s="89" t="s">
        <v>77</v>
      </c>
      <c r="C18" s="107">
        <f>C16-C17</f>
        <v>75600</v>
      </c>
      <c r="D18" s="108">
        <f t="shared" ref="D18:Q18" si="6">D16-D17</f>
        <v>36100</v>
      </c>
      <c r="E18" s="109">
        <f t="shared" si="6"/>
        <v>8700</v>
      </c>
      <c r="F18" s="108">
        <f t="shared" si="6"/>
        <v>10300</v>
      </c>
      <c r="G18" s="108">
        <f t="shared" si="6"/>
        <v>4200</v>
      </c>
      <c r="H18" s="108">
        <f t="shared" si="6"/>
        <v>1000</v>
      </c>
      <c r="I18" s="108">
        <f>I16-I17</f>
        <v>100</v>
      </c>
      <c r="J18" s="108">
        <f t="shared" si="6"/>
        <v>200</v>
      </c>
      <c r="K18" s="108">
        <f t="shared" si="6"/>
        <v>100</v>
      </c>
      <c r="L18" s="108">
        <f t="shared" si="6"/>
        <v>400</v>
      </c>
      <c r="M18" s="108">
        <f t="shared" si="6"/>
        <v>1300</v>
      </c>
      <c r="N18" s="108">
        <f t="shared" si="6"/>
        <v>400</v>
      </c>
      <c r="O18" s="108">
        <f t="shared" si="6"/>
        <v>200</v>
      </c>
      <c r="P18" s="108">
        <f t="shared" si="6"/>
        <v>200</v>
      </c>
      <c r="Q18" s="110">
        <f t="shared" si="6"/>
        <v>12400</v>
      </c>
    </row>
    <row r="19" spans="1:18" ht="30" customHeight="1">
      <c r="A19" s="67"/>
      <c r="B19" s="90" t="s">
        <v>82</v>
      </c>
      <c r="C19" s="75">
        <f t="shared" ref="C19:P19" si="7">IF(AND(C16=0,C17=0),"-",IF(AND(C16&gt;0,C17&gt;0),C16/C17,IF(C16=0,"皆減","皆増")))</f>
        <v>2.6875</v>
      </c>
      <c r="D19" s="76">
        <f t="shared" si="7"/>
        <v>3.2704402515723272</v>
      </c>
      <c r="E19" s="77">
        <f t="shared" si="7"/>
        <v>1.4350000000000001</v>
      </c>
      <c r="F19" s="76">
        <f t="shared" si="7"/>
        <v>52.5</v>
      </c>
      <c r="G19" s="76">
        <f t="shared" si="7"/>
        <v>1.5833333333333333</v>
      </c>
      <c r="H19" s="76">
        <f t="shared" si="7"/>
        <v>2.6666666666666665</v>
      </c>
      <c r="I19" s="76">
        <f t="shared" si="7"/>
        <v>1.5</v>
      </c>
      <c r="J19" s="76">
        <f t="shared" si="7"/>
        <v>3</v>
      </c>
      <c r="K19" s="351" t="str">
        <f t="shared" si="7"/>
        <v>皆増</v>
      </c>
      <c r="L19" s="76">
        <f t="shared" si="7"/>
        <v>5</v>
      </c>
      <c r="M19" s="76">
        <f t="shared" si="7"/>
        <v>14</v>
      </c>
      <c r="N19" s="76">
        <f t="shared" si="7"/>
        <v>5</v>
      </c>
      <c r="O19" s="76" t="str">
        <f t="shared" si="7"/>
        <v>皆増</v>
      </c>
      <c r="P19" s="76">
        <f t="shared" si="7"/>
        <v>2</v>
      </c>
      <c r="Q19" s="78">
        <f>IF(AND(Q16=0,Q17=0),"-",IF(AND(Q16&gt;0,Q17&gt;0),Q16/Q17,IF(Q16=0,"皆減","皆増")))</f>
        <v>125</v>
      </c>
    </row>
    <row r="20" spans="1:18" ht="30" customHeight="1" thickBot="1">
      <c r="A20" s="67"/>
      <c r="B20" s="91" t="s">
        <v>114</v>
      </c>
      <c r="C20" s="92">
        <f>SUM(D20:Q20)</f>
        <v>1.0000000000000002</v>
      </c>
      <c r="D20" s="83">
        <f>D16/$C16</f>
        <v>0.43189368770764119</v>
      </c>
      <c r="E20" s="83">
        <f t="shared" ref="E20:Q20" si="8">E16/$C16</f>
        <v>0.23837209302325582</v>
      </c>
      <c r="F20" s="83">
        <f t="shared" si="8"/>
        <v>8.7209302325581398E-2</v>
      </c>
      <c r="G20" s="83">
        <f t="shared" si="8"/>
        <v>9.4684385382059796E-2</v>
      </c>
      <c r="H20" s="83">
        <f t="shared" si="8"/>
        <v>1.3289036544850499E-2</v>
      </c>
      <c r="I20" s="83">
        <f t="shared" si="8"/>
        <v>2.4916943521594683E-3</v>
      </c>
      <c r="J20" s="83">
        <f t="shared" si="8"/>
        <v>2.4916943521594683E-3</v>
      </c>
      <c r="K20" s="83">
        <f t="shared" si="8"/>
        <v>8.3056478405315617E-4</v>
      </c>
      <c r="L20" s="83">
        <f t="shared" si="8"/>
        <v>4.152823920265781E-3</v>
      </c>
      <c r="M20" s="83">
        <f t="shared" si="8"/>
        <v>1.1627906976744186E-2</v>
      </c>
      <c r="N20" s="83">
        <f t="shared" si="8"/>
        <v>4.152823920265781E-3</v>
      </c>
      <c r="O20" s="83">
        <f t="shared" si="8"/>
        <v>1.6611295681063123E-3</v>
      </c>
      <c r="P20" s="83">
        <f t="shared" si="8"/>
        <v>3.3222591362126247E-3</v>
      </c>
      <c r="Q20" s="84">
        <f t="shared" si="8"/>
        <v>0.10382059800664452</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28" priority="2" operator="equal">
      <formula>"△100%"</formula>
    </cfRule>
  </conditionalFormatting>
  <conditionalFormatting sqref="C14:Q14">
    <cfRule type="cellIs" dxfId="27" priority="1" operator="equal">
      <formula>"△100%"</formula>
    </cfRule>
  </conditionalFormatting>
  <hyperlinks>
    <hyperlink ref="A1:B1" location="令和５年度!A1" display="令和５年度!A1" xr:uid="{65A09664-6A61-40A8-BF9C-7254F7550F32}"/>
  </hyperlinks>
  <pageMargins left="0.70866141732283472" right="0.70866141732283472" top="0.74803149606299213" bottom="0.74803149606299213" header="0.31496062992125984" footer="0.3149606299212598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２月（１表）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220</v>
      </c>
      <c r="C8" s="242">
        <v>719200</v>
      </c>
      <c r="D8" s="243">
        <v>574400</v>
      </c>
      <c r="E8" s="244">
        <v>144800</v>
      </c>
      <c r="F8" s="11">
        <v>667200</v>
      </c>
      <c r="G8" s="12">
        <v>572800</v>
      </c>
      <c r="H8" s="13">
        <v>94400</v>
      </c>
      <c r="I8" s="14">
        <v>52000</v>
      </c>
      <c r="J8" s="12">
        <v>1600</v>
      </c>
      <c r="K8" s="15">
        <v>50400</v>
      </c>
    </row>
    <row r="9" spans="1:17" ht="32.15" customHeight="1">
      <c r="A9" s="245"/>
      <c r="B9" s="246" t="s">
        <v>193</v>
      </c>
      <c r="C9" s="16">
        <v>597900</v>
      </c>
      <c r="D9" s="17">
        <v>554500</v>
      </c>
      <c r="E9" s="18">
        <v>43400</v>
      </c>
      <c r="F9" s="19">
        <v>596400</v>
      </c>
      <c r="G9" s="20">
        <v>553000</v>
      </c>
      <c r="H9" s="21">
        <v>43400</v>
      </c>
      <c r="I9" s="22">
        <v>1500</v>
      </c>
      <c r="J9" s="20">
        <v>1500</v>
      </c>
      <c r="K9" s="23">
        <v>0</v>
      </c>
    </row>
    <row r="10" spans="1:17" ht="32.15" customHeight="1">
      <c r="A10" s="247"/>
      <c r="B10" s="239" t="s">
        <v>72</v>
      </c>
      <c r="C10" s="97">
        <v>121300</v>
      </c>
      <c r="D10" s="98">
        <v>19900</v>
      </c>
      <c r="E10" s="99">
        <v>101400</v>
      </c>
      <c r="F10" s="100">
        <v>70800</v>
      </c>
      <c r="G10" s="98">
        <v>19800</v>
      </c>
      <c r="H10" s="101">
        <v>51000</v>
      </c>
      <c r="I10" s="102">
        <v>50500</v>
      </c>
      <c r="J10" s="98">
        <v>100</v>
      </c>
      <c r="K10" s="103">
        <v>50400</v>
      </c>
    </row>
    <row r="11" spans="1:17" ht="32.15" customHeight="1" thickBot="1">
      <c r="A11" s="248"/>
      <c r="B11" s="249" t="s">
        <v>73</v>
      </c>
      <c r="C11" s="24">
        <v>1.2028767352400067</v>
      </c>
      <c r="D11" s="25">
        <v>1.035888187556357</v>
      </c>
      <c r="E11" s="26">
        <v>3.3364055299539173</v>
      </c>
      <c r="F11" s="250">
        <v>1.1187122736418511</v>
      </c>
      <c r="G11" s="25">
        <v>1.0358047016274865</v>
      </c>
      <c r="H11" s="27">
        <v>2.1751152073732718</v>
      </c>
      <c r="I11" s="28">
        <v>34.666666666666664</v>
      </c>
      <c r="J11" s="25">
        <v>1.0666666666666667</v>
      </c>
      <c r="K11" s="29" t="s">
        <v>202</v>
      </c>
    </row>
    <row r="12" spans="1:17" ht="32.15" customHeight="1" thickBot="1">
      <c r="A12" s="240" t="s">
        <v>74</v>
      </c>
      <c r="B12" s="251" t="s">
        <v>75</v>
      </c>
      <c r="C12" s="242">
        <v>7687500</v>
      </c>
      <c r="D12" s="252">
        <v>6588100</v>
      </c>
      <c r="E12" s="253">
        <v>1099400</v>
      </c>
      <c r="F12" s="11">
        <v>7389400</v>
      </c>
      <c r="G12" s="12">
        <v>6533600</v>
      </c>
      <c r="H12" s="13">
        <v>855800</v>
      </c>
      <c r="I12" s="14">
        <v>298100</v>
      </c>
      <c r="J12" s="12">
        <v>54500</v>
      </c>
      <c r="K12" s="15">
        <v>243600</v>
      </c>
    </row>
    <row r="13" spans="1:17" ht="32.15" customHeight="1">
      <c r="A13" s="104" t="s">
        <v>161</v>
      </c>
      <c r="B13" s="254" t="s">
        <v>76</v>
      </c>
      <c r="C13" s="16">
        <v>6008400</v>
      </c>
      <c r="D13" s="17">
        <v>5872500</v>
      </c>
      <c r="E13" s="18">
        <v>135900</v>
      </c>
      <c r="F13" s="19">
        <v>5991700</v>
      </c>
      <c r="G13" s="17">
        <v>5855800</v>
      </c>
      <c r="H13" s="18">
        <v>135900</v>
      </c>
      <c r="I13" s="22">
        <v>16700</v>
      </c>
      <c r="J13" s="17">
        <v>16700</v>
      </c>
      <c r="K13" s="30">
        <v>0</v>
      </c>
    </row>
    <row r="14" spans="1:17" ht="32.15" customHeight="1">
      <c r="A14" s="359"/>
      <c r="B14" s="239" t="s">
        <v>77</v>
      </c>
      <c r="C14" s="97">
        <v>1679100</v>
      </c>
      <c r="D14" s="98">
        <v>715600</v>
      </c>
      <c r="E14" s="99">
        <v>963500</v>
      </c>
      <c r="F14" s="100">
        <v>1397700</v>
      </c>
      <c r="G14" s="98">
        <v>677800</v>
      </c>
      <c r="H14" s="101">
        <v>719900</v>
      </c>
      <c r="I14" s="102">
        <v>281400</v>
      </c>
      <c r="J14" s="98">
        <v>37800</v>
      </c>
      <c r="K14" s="103">
        <v>243600</v>
      </c>
    </row>
    <row r="15" spans="1:17" ht="32.15" customHeight="1" thickBot="1">
      <c r="A15" s="248"/>
      <c r="B15" s="249" t="s">
        <v>78</v>
      </c>
      <c r="C15" s="24">
        <v>1.2794587577391652</v>
      </c>
      <c r="D15" s="25">
        <v>1.1218561089825458</v>
      </c>
      <c r="E15" s="26">
        <v>8.0897718910963938</v>
      </c>
      <c r="F15" s="250">
        <v>1.233272693893219</v>
      </c>
      <c r="G15" s="25">
        <v>1.1157484886778921</v>
      </c>
      <c r="H15" s="27">
        <v>6.2972774098601914</v>
      </c>
      <c r="I15" s="28">
        <v>17.850299401197606</v>
      </c>
      <c r="J15" s="25">
        <v>3.2634730538922154</v>
      </c>
      <c r="K15" s="29" t="s">
        <v>202</v>
      </c>
    </row>
    <row r="16" spans="1:17" ht="32.15" customHeight="1" thickBot="1">
      <c r="A16" s="240" t="s">
        <v>79</v>
      </c>
      <c r="B16" s="255" t="s">
        <v>80</v>
      </c>
      <c r="C16" s="242">
        <v>1348400</v>
      </c>
      <c r="D16" s="252">
        <v>1083200</v>
      </c>
      <c r="E16" s="253">
        <v>265200</v>
      </c>
      <c r="F16" s="11">
        <v>1264900</v>
      </c>
      <c r="G16" s="31">
        <v>1077600</v>
      </c>
      <c r="H16" s="32">
        <v>187300</v>
      </c>
      <c r="I16" s="14">
        <v>83500</v>
      </c>
      <c r="J16" s="31">
        <v>5600</v>
      </c>
      <c r="K16" s="33">
        <v>77900</v>
      </c>
    </row>
    <row r="17" spans="1:11" ht="32.15" customHeight="1">
      <c r="A17" s="104" t="s">
        <v>179</v>
      </c>
      <c r="B17" s="254" t="s">
        <v>81</v>
      </c>
      <c r="C17" s="16">
        <v>1130100</v>
      </c>
      <c r="D17" s="17">
        <v>1041900</v>
      </c>
      <c r="E17" s="18">
        <v>88200</v>
      </c>
      <c r="F17" s="19">
        <v>1127100</v>
      </c>
      <c r="G17" s="34">
        <v>1038900</v>
      </c>
      <c r="H17" s="18">
        <v>88200</v>
      </c>
      <c r="I17" s="22">
        <v>3000</v>
      </c>
      <c r="J17" s="34">
        <v>3000</v>
      </c>
      <c r="K17" s="30">
        <v>0</v>
      </c>
    </row>
    <row r="18" spans="1:11" ht="32.15" customHeight="1">
      <c r="A18" s="359"/>
      <c r="B18" s="239" t="s">
        <v>77</v>
      </c>
      <c r="C18" s="97">
        <v>218300</v>
      </c>
      <c r="D18" s="98">
        <v>41300</v>
      </c>
      <c r="E18" s="99">
        <v>177000</v>
      </c>
      <c r="F18" s="100">
        <v>137800</v>
      </c>
      <c r="G18" s="98">
        <v>38700</v>
      </c>
      <c r="H18" s="101">
        <v>99100</v>
      </c>
      <c r="I18" s="102">
        <v>80500</v>
      </c>
      <c r="J18" s="98">
        <v>2600</v>
      </c>
      <c r="K18" s="103">
        <v>77900</v>
      </c>
    </row>
    <row r="19" spans="1:11" ht="32.15" customHeight="1" thickBot="1">
      <c r="A19" s="247"/>
      <c r="B19" s="249" t="s">
        <v>82</v>
      </c>
      <c r="C19" s="24">
        <v>1.1931687461286611</v>
      </c>
      <c r="D19" s="25">
        <v>1.0396391208369324</v>
      </c>
      <c r="E19" s="26">
        <v>3.0068027210884352</v>
      </c>
      <c r="F19" s="250">
        <v>1.1222606689734718</v>
      </c>
      <c r="G19" s="25">
        <v>1.0372509384926365</v>
      </c>
      <c r="H19" s="27">
        <v>2.1235827664399092</v>
      </c>
      <c r="I19" s="28">
        <v>27.833333333333332</v>
      </c>
      <c r="J19" s="25">
        <v>1.8666666666666667</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18700</v>
      </c>
      <c r="F21" s="259" t="s">
        <v>205</v>
      </c>
      <c r="G21" s="256"/>
      <c r="H21" s="256"/>
      <c r="I21" s="256"/>
      <c r="J21" s="256"/>
      <c r="K21" s="358">
        <v>2</v>
      </c>
    </row>
  </sheetData>
  <mergeCells count="7">
    <mergeCell ref="A1:B1"/>
    <mergeCell ref="C4:E5"/>
    <mergeCell ref="F5:K5"/>
    <mergeCell ref="D6:D7"/>
    <mergeCell ref="E6:E7"/>
    <mergeCell ref="F6:F7"/>
    <mergeCell ref="I6:I7"/>
  </mergeCells>
  <phoneticPr fontId="2"/>
  <conditionalFormatting sqref="C11:K11">
    <cfRule type="cellIs" dxfId="26" priority="5" operator="equal">
      <formula>"△100%"</formula>
    </cfRule>
  </conditionalFormatting>
  <conditionalFormatting sqref="C15:K15">
    <cfRule type="cellIs" dxfId="25" priority="3" operator="equal">
      <formula>"△100%"</formula>
    </cfRule>
  </conditionalFormatting>
  <conditionalFormatting sqref="C19:K19">
    <cfRule type="cellIs" dxfId="24" priority="1" operator="equal">
      <formula>"△100%"</formula>
    </cfRule>
  </conditionalFormatting>
  <conditionalFormatting sqref="E21">
    <cfRule type="containsBlanks" dxfId="23" priority="7">
      <formula>LEN(TRIM(E21))=0</formula>
    </cfRule>
  </conditionalFormatting>
  <hyperlinks>
    <hyperlink ref="A1:B1" location="令和５年度!A1" display="令和５年度!A1" xr:uid="{2AF7D41D-E7AA-4DBC-B318-436C192F819A}"/>
  </hyperlinks>
  <pageMargins left="0.70866141732283472" right="0.70866141732283472" top="0.74803149606299213" bottom="0.74803149606299213" header="0.31496062992125984" footer="0.31496062992125984"/>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２月（２表）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220</v>
      </c>
      <c r="C6" s="284">
        <v>719200</v>
      </c>
      <c r="D6" s="285">
        <v>276300</v>
      </c>
      <c r="E6" s="285">
        <v>38100</v>
      </c>
      <c r="F6" s="285">
        <v>56000</v>
      </c>
      <c r="G6" s="285">
        <v>27300</v>
      </c>
      <c r="H6" s="285">
        <v>74200</v>
      </c>
      <c r="I6" s="285">
        <v>0</v>
      </c>
      <c r="J6" s="285">
        <v>50300</v>
      </c>
      <c r="K6" s="285">
        <v>3900</v>
      </c>
      <c r="L6" s="285">
        <v>9600</v>
      </c>
      <c r="M6" s="285">
        <v>5300</v>
      </c>
      <c r="N6" s="285">
        <v>0</v>
      </c>
      <c r="O6" s="285">
        <v>2200</v>
      </c>
      <c r="P6" s="285">
        <v>100</v>
      </c>
      <c r="Q6" s="285">
        <v>0</v>
      </c>
      <c r="R6" s="285">
        <v>3100</v>
      </c>
      <c r="S6" s="285">
        <v>3600</v>
      </c>
      <c r="T6" s="285">
        <v>4200</v>
      </c>
      <c r="U6" s="285">
        <v>3800</v>
      </c>
      <c r="V6" s="285">
        <v>3200</v>
      </c>
      <c r="W6" s="285">
        <v>0</v>
      </c>
      <c r="X6" s="285">
        <v>0</v>
      </c>
      <c r="Y6" s="285">
        <v>3200</v>
      </c>
      <c r="Z6" s="285">
        <v>0</v>
      </c>
      <c r="AA6" s="285">
        <v>3100</v>
      </c>
      <c r="AB6" s="285">
        <v>3500</v>
      </c>
      <c r="AC6" s="285">
        <v>3100</v>
      </c>
      <c r="AD6" s="286">
        <v>300</v>
      </c>
      <c r="AE6" s="287">
        <v>144800</v>
      </c>
      <c r="AF6" s="121"/>
      <c r="AG6" s="121"/>
    </row>
    <row r="7" spans="1:33" ht="30" customHeight="1">
      <c r="A7" s="288"/>
      <c r="B7" s="289" t="s">
        <v>193</v>
      </c>
      <c r="C7" s="35">
        <v>597900</v>
      </c>
      <c r="D7" s="36">
        <v>268400</v>
      </c>
      <c r="E7" s="36">
        <v>35700</v>
      </c>
      <c r="F7" s="36">
        <v>57500</v>
      </c>
      <c r="G7" s="36">
        <v>25600</v>
      </c>
      <c r="H7" s="36">
        <v>68600</v>
      </c>
      <c r="I7" s="36">
        <v>0</v>
      </c>
      <c r="J7" s="36">
        <v>51300</v>
      </c>
      <c r="K7" s="36">
        <v>3900</v>
      </c>
      <c r="L7" s="36">
        <v>9200</v>
      </c>
      <c r="M7" s="36">
        <v>4000</v>
      </c>
      <c r="N7" s="36">
        <v>0</v>
      </c>
      <c r="O7" s="36">
        <v>2500</v>
      </c>
      <c r="P7" s="36">
        <v>0</v>
      </c>
      <c r="Q7" s="36">
        <v>0</v>
      </c>
      <c r="R7" s="36">
        <v>2900</v>
      </c>
      <c r="S7" s="36">
        <v>3200</v>
      </c>
      <c r="T7" s="36">
        <v>4100</v>
      </c>
      <c r="U7" s="36">
        <v>2900</v>
      </c>
      <c r="V7" s="36">
        <v>2700</v>
      </c>
      <c r="W7" s="36">
        <v>0</v>
      </c>
      <c r="X7" s="36">
        <v>0</v>
      </c>
      <c r="Y7" s="36">
        <v>2800</v>
      </c>
      <c r="Z7" s="36">
        <v>0</v>
      </c>
      <c r="AA7" s="36">
        <v>2900</v>
      </c>
      <c r="AB7" s="36">
        <v>3400</v>
      </c>
      <c r="AC7" s="36">
        <v>2900</v>
      </c>
      <c r="AD7" s="36">
        <v>0</v>
      </c>
      <c r="AE7" s="37">
        <v>43400</v>
      </c>
      <c r="AF7" s="121"/>
      <c r="AG7" s="121"/>
    </row>
    <row r="8" spans="1:33" ht="30" customHeight="1">
      <c r="A8" s="290"/>
      <c r="B8" s="291" t="s">
        <v>77</v>
      </c>
      <c r="C8" s="112">
        <v>121300</v>
      </c>
      <c r="D8" s="113">
        <v>7900</v>
      </c>
      <c r="E8" s="114">
        <v>2400</v>
      </c>
      <c r="F8" s="114">
        <v>-1500</v>
      </c>
      <c r="G8" s="114">
        <v>1700</v>
      </c>
      <c r="H8" s="114">
        <v>5600</v>
      </c>
      <c r="I8" s="114">
        <v>0</v>
      </c>
      <c r="J8" s="114">
        <v>-1000</v>
      </c>
      <c r="K8" s="114">
        <v>0</v>
      </c>
      <c r="L8" s="114">
        <v>400</v>
      </c>
      <c r="M8" s="114">
        <v>1300</v>
      </c>
      <c r="N8" s="94">
        <v>0</v>
      </c>
      <c r="O8" s="94">
        <v>-300</v>
      </c>
      <c r="P8" s="114">
        <v>100</v>
      </c>
      <c r="Q8" s="94">
        <v>0</v>
      </c>
      <c r="R8" s="114">
        <v>200</v>
      </c>
      <c r="S8" s="114">
        <v>400</v>
      </c>
      <c r="T8" s="114">
        <v>100</v>
      </c>
      <c r="U8" s="114">
        <v>900</v>
      </c>
      <c r="V8" s="114">
        <v>500</v>
      </c>
      <c r="W8" s="94">
        <v>0</v>
      </c>
      <c r="X8" s="114">
        <v>0</v>
      </c>
      <c r="Y8" s="114">
        <v>400</v>
      </c>
      <c r="Z8" s="94">
        <v>0</v>
      </c>
      <c r="AA8" s="114">
        <v>200</v>
      </c>
      <c r="AB8" s="114">
        <v>100</v>
      </c>
      <c r="AC8" s="114">
        <v>200</v>
      </c>
      <c r="AD8" s="94">
        <v>300</v>
      </c>
      <c r="AE8" s="115">
        <v>101400</v>
      </c>
    </row>
    <row r="9" spans="1:33" ht="30" customHeight="1">
      <c r="A9" s="290"/>
      <c r="B9" s="292" t="s">
        <v>73</v>
      </c>
      <c r="C9" s="38">
        <v>1.2028767352400067</v>
      </c>
      <c r="D9" s="39">
        <v>1.0294336810730254</v>
      </c>
      <c r="E9" s="40">
        <v>1.0672268907563025</v>
      </c>
      <c r="F9" s="40">
        <v>0.97391304347826091</v>
      </c>
      <c r="G9" s="40">
        <v>1.06640625</v>
      </c>
      <c r="H9" s="40">
        <v>1.0816326530612246</v>
      </c>
      <c r="I9" s="40" t="s">
        <v>195</v>
      </c>
      <c r="J9" s="40">
        <v>0.98050682261208577</v>
      </c>
      <c r="K9" s="40">
        <v>1</v>
      </c>
      <c r="L9" s="40">
        <v>1.0434782608695652</v>
      </c>
      <c r="M9" s="40">
        <v>1.325</v>
      </c>
      <c r="N9" s="40" t="s">
        <v>195</v>
      </c>
      <c r="O9" s="40">
        <v>0.88</v>
      </c>
      <c r="P9" s="40" t="s">
        <v>202</v>
      </c>
      <c r="Q9" s="40" t="s">
        <v>195</v>
      </c>
      <c r="R9" s="40">
        <v>1.0689655172413792</v>
      </c>
      <c r="S9" s="40">
        <v>1.125</v>
      </c>
      <c r="T9" s="40">
        <v>1.024390243902439</v>
      </c>
      <c r="U9" s="40">
        <v>1.3103448275862069</v>
      </c>
      <c r="V9" s="40">
        <v>1.1851851851851851</v>
      </c>
      <c r="W9" s="40" t="s">
        <v>195</v>
      </c>
      <c r="X9" s="40" t="s">
        <v>195</v>
      </c>
      <c r="Y9" s="40">
        <v>1.1428571428571428</v>
      </c>
      <c r="Z9" s="40" t="s">
        <v>195</v>
      </c>
      <c r="AA9" s="40">
        <v>1.0689655172413792</v>
      </c>
      <c r="AB9" s="40">
        <v>1.0294117647058822</v>
      </c>
      <c r="AC9" s="40">
        <v>1.0689655172413792</v>
      </c>
      <c r="AD9" s="40" t="s">
        <v>202</v>
      </c>
      <c r="AE9" s="41">
        <v>3.3364055299539173</v>
      </c>
    </row>
    <row r="10" spans="1:33" ht="30" customHeight="1" thickBot="1">
      <c r="A10" s="293"/>
      <c r="B10" s="294" t="s">
        <v>112</v>
      </c>
      <c r="C10" s="42">
        <v>1</v>
      </c>
      <c r="D10" s="43">
        <v>0.38417686318131256</v>
      </c>
      <c r="E10" s="44">
        <v>5.2975528364849832E-2</v>
      </c>
      <c r="F10" s="45">
        <v>7.7864293659621803E-2</v>
      </c>
      <c r="G10" s="45">
        <v>3.7958843159065628E-2</v>
      </c>
      <c r="H10" s="45">
        <v>0.10317018909899889</v>
      </c>
      <c r="I10" s="45">
        <v>0</v>
      </c>
      <c r="J10" s="45">
        <v>6.9938820912124583E-2</v>
      </c>
      <c r="K10" s="45">
        <v>5.4226918798665185E-3</v>
      </c>
      <c r="L10" s="45">
        <v>1.3348164627363738E-2</v>
      </c>
      <c r="M10" s="45">
        <v>7.369299221357063E-3</v>
      </c>
      <c r="N10" s="45">
        <v>0</v>
      </c>
      <c r="O10" s="45">
        <v>3.0589543937708566E-3</v>
      </c>
      <c r="P10" s="45">
        <v>1.3904338153503893E-4</v>
      </c>
      <c r="Q10" s="45">
        <v>0</v>
      </c>
      <c r="R10" s="45">
        <v>4.3103448275862068E-3</v>
      </c>
      <c r="S10" s="45">
        <v>5.0055617352614016E-3</v>
      </c>
      <c r="T10" s="45">
        <v>5.8398220244716354E-3</v>
      </c>
      <c r="U10" s="45">
        <v>5.2836484983314795E-3</v>
      </c>
      <c r="V10" s="45">
        <v>4.4493882091212458E-3</v>
      </c>
      <c r="W10" s="45">
        <v>0</v>
      </c>
      <c r="X10" s="45">
        <v>0</v>
      </c>
      <c r="Y10" s="45">
        <v>4.4493882091212458E-3</v>
      </c>
      <c r="Z10" s="45">
        <v>0</v>
      </c>
      <c r="AA10" s="45">
        <v>4.3103448275862068E-3</v>
      </c>
      <c r="AB10" s="45">
        <v>4.8665183537263627E-3</v>
      </c>
      <c r="AC10" s="45">
        <v>4.3103448275862068E-3</v>
      </c>
      <c r="AD10" s="45">
        <v>4.1713014460511682E-4</v>
      </c>
      <c r="AE10" s="46">
        <v>0.20133481646273638</v>
      </c>
    </row>
    <row r="11" spans="1:33" ht="30" customHeight="1" thickBot="1">
      <c r="A11" s="295" t="s">
        <v>74</v>
      </c>
      <c r="B11" s="296" t="s">
        <v>75</v>
      </c>
      <c r="C11" s="297">
        <v>7687500</v>
      </c>
      <c r="D11" s="298">
        <v>3221100</v>
      </c>
      <c r="E11" s="299">
        <v>428400</v>
      </c>
      <c r="F11" s="299">
        <v>677500</v>
      </c>
      <c r="G11" s="299">
        <v>291200</v>
      </c>
      <c r="H11" s="299">
        <v>815100</v>
      </c>
      <c r="I11" s="299">
        <v>0</v>
      </c>
      <c r="J11" s="299">
        <v>569100</v>
      </c>
      <c r="K11" s="299">
        <v>44400</v>
      </c>
      <c r="L11" s="299">
        <v>114100</v>
      </c>
      <c r="M11" s="299">
        <v>44000</v>
      </c>
      <c r="N11" s="299">
        <v>500</v>
      </c>
      <c r="O11" s="299">
        <v>16900</v>
      </c>
      <c r="P11" s="299">
        <v>11900</v>
      </c>
      <c r="Q11" s="299">
        <v>0</v>
      </c>
      <c r="R11" s="299">
        <v>30800</v>
      </c>
      <c r="S11" s="299">
        <v>38200</v>
      </c>
      <c r="T11" s="299">
        <v>44700</v>
      </c>
      <c r="U11" s="299">
        <v>39900</v>
      </c>
      <c r="V11" s="299">
        <v>32500</v>
      </c>
      <c r="W11" s="299">
        <v>400</v>
      </c>
      <c r="X11" s="299">
        <v>0</v>
      </c>
      <c r="Y11" s="299">
        <v>35200</v>
      </c>
      <c r="Z11" s="299">
        <v>0</v>
      </c>
      <c r="AA11" s="299">
        <v>30600</v>
      </c>
      <c r="AB11" s="299">
        <v>37300</v>
      </c>
      <c r="AC11" s="299">
        <v>31100</v>
      </c>
      <c r="AD11" s="299">
        <v>33200</v>
      </c>
      <c r="AE11" s="300">
        <v>1099400</v>
      </c>
      <c r="AF11" s="121"/>
      <c r="AG11" s="121"/>
    </row>
    <row r="12" spans="1:33" ht="30" customHeight="1">
      <c r="A12" s="116" t="s">
        <v>161</v>
      </c>
      <c r="B12" s="301" t="s">
        <v>76</v>
      </c>
      <c r="C12" s="47">
        <v>6008400</v>
      </c>
      <c r="D12" s="48">
        <v>2949700</v>
      </c>
      <c r="E12" s="48">
        <v>401500</v>
      </c>
      <c r="F12" s="48">
        <v>592900</v>
      </c>
      <c r="G12" s="48">
        <v>254800</v>
      </c>
      <c r="H12" s="48">
        <v>700400</v>
      </c>
      <c r="I12" s="48">
        <v>400</v>
      </c>
      <c r="J12" s="48">
        <v>544000</v>
      </c>
      <c r="K12" s="48">
        <v>40400</v>
      </c>
      <c r="L12" s="48">
        <v>94200</v>
      </c>
      <c r="M12" s="48">
        <v>38800</v>
      </c>
      <c r="N12" s="48">
        <v>200</v>
      </c>
      <c r="O12" s="48">
        <v>11600</v>
      </c>
      <c r="P12" s="48">
        <v>5500</v>
      </c>
      <c r="Q12" s="48">
        <v>0</v>
      </c>
      <c r="R12" s="48">
        <v>25500</v>
      </c>
      <c r="S12" s="48">
        <v>30400</v>
      </c>
      <c r="T12" s="48">
        <v>37400</v>
      </c>
      <c r="U12" s="48">
        <v>22700</v>
      </c>
      <c r="V12" s="48">
        <v>22400</v>
      </c>
      <c r="W12" s="48">
        <v>700</v>
      </c>
      <c r="X12" s="48">
        <v>500</v>
      </c>
      <c r="Y12" s="48">
        <v>23000</v>
      </c>
      <c r="Z12" s="48">
        <v>0</v>
      </c>
      <c r="AA12" s="48">
        <v>23100</v>
      </c>
      <c r="AB12" s="48">
        <v>30100</v>
      </c>
      <c r="AC12" s="48">
        <v>21400</v>
      </c>
      <c r="AD12" s="48">
        <v>900</v>
      </c>
      <c r="AE12" s="49">
        <v>135900</v>
      </c>
      <c r="AF12" s="126"/>
    </row>
    <row r="13" spans="1:33" ht="30" customHeight="1">
      <c r="A13" s="290"/>
      <c r="B13" s="302" t="s">
        <v>77</v>
      </c>
      <c r="C13" s="112">
        <v>1679100</v>
      </c>
      <c r="D13" s="113">
        <v>271400</v>
      </c>
      <c r="E13" s="114">
        <v>26900</v>
      </c>
      <c r="F13" s="114">
        <v>84600</v>
      </c>
      <c r="G13" s="114">
        <v>36400</v>
      </c>
      <c r="H13" s="114">
        <v>114700</v>
      </c>
      <c r="I13" s="114">
        <v>-400</v>
      </c>
      <c r="J13" s="114">
        <v>25100</v>
      </c>
      <c r="K13" s="114">
        <v>4000</v>
      </c>
      <c r="L13" s="114">
        <v>19900</v>
      </c>
      <c r="M13" s="114">
        <v>5200</v>
      </c>
      <c r="N13" s="94">
        <v>300</v>
      </c>
      <c r="O13" s="114">
        <v>5300</v>
      </c>
      <c r="P13" s="114">
        <v>6400</v>
      </c>
      <c r="Q13" s="94">
        <v>0</v>
      </c>
      <c r="R13" s="114">
        <v>5300</v>
      </c>
      <c r="S13" s="114">
        <v>7800</v>
      </c>
      <c r="T13" s="114">
        <v>7300</v>
      </c>
      <c r="U13" s="114">
        <v>17200</v>
      </c>
      <c r="V13" s="114">
        <v>10100</v>
      </c>
      <c r="W13" s="94">
        <v>-300</v>
      </c>
      <c r="X13" s="114">
        <v>-500</v>
      </c>
      <c r="Y13" s="114">
        <v>12200</v>
      </c>
      <c r="Z13" s="94">
        <v>0</v>
      </c>
      <c r="AA13" s="114">
        <v>7500</v>
      </c>
      <c r="AB13" s="114">
        <v>7200</v>
      </c>
      <c r="AC13" s="114">
        <v>9700</v>
      </c>
      <c r="AD13" s="114">
        <v>32300</v>
      </c>
      <c r="AE13" s="115">
        <v>963500</v>
      </c>
    </row>
    <row r="14" spans="1:33" ht="30" customHeight="1">
      <c r="A14" s="290"/>
      <c r="B14" s="303" t="s">
        <v>78</v>
      </c>
      <c r="C14" s="38">
        <v>1.2794587577391652</v>
      </c>
      <c r="D14" s="39">
        <v>1.0920093568837508</v>
      </c>
      <c r="E14" s="40">
        <v>1.0669987546699875</v>
      </c>
      <c r="F14" s="40">
        <v>1.1426884803508179</v>
      </c>
      <c r="G14" s="40">
        <v>1.1428571428571428</v>
      </c>
      <c r="H14" s="40">
        <v>1.1637635636778982</v>
      </c>
      <c r="I14" s="40" t="s">
        <v>140</v>
      </c>
      <c r="J14" s="40">
        <v>1.0461397058823529</v>
      </c>
      <c r="K14" s="40">
        <v>1.0990099009900991</v>
      </c>
      <c r="L14" s="40">
        <v>1.2112526539278132</v>
      </c>
      <c r="M14" s="40">
        <v>1.134020618556701</v>
      </c>
      <c r="N14" s="40">
        <v>2.5</v>
      </c>
      <c r="O14" s="40">
        <v>1.4568965517241379</v>
      </c>
      <c r="P14" s="40">
        <v>2.1636363636363636</v>
      </c>
      <c r="Q14" s="40" t="s">
        <v>195</v>
      </c>
      <c r="R14" s="40">
        <v>1.2078431372549019</v>
      </c>
      <c r="S14" s="40">
        <v>1.256578947368421</v>
      </c>
      <c r="T14" s="40">
        <v>1.195187165775401</v>
      </c>
      <c r="U14" s="40">
        <v>1.7577092511013215</v>
      </c>
      <c r="V14" s="40">
        <v>1.4508928571428572</v>
      </c>
      <c r="W14" s="40">
        <v>0.5714285714285714</v>
      </c>
      <c r="X14" s="40" t="s">
        <v>140</v>
      </c>
      <c r="Y14" s="40">
        <v>1.5304347826086957</v>
      </c>
      <c r="Z14" s="40" t="s">
        <v>195</v>
      </c>
      <c r="AA14" s="40">
        <v>1.3246753246753247</v>
      </c>
      <c r="AB14" s="40">
        <v>1.239202657807309</v>
      </c>
      <c r="AC14" s="40">
        <v>1.4532710280373833</v>
      </c>
      <c r="AD14" s="40">
        <v>36.888888888888886</v>
      </c>
      <c r="AE14" s="41">
        <v>8.0897718910963938</v>
      </c>
    </row>
    <row r="15" spans="1:33" ht="30" customHeight="1" thickBot="1">
      <c r="A15" s="293"/>
      <c r="B15" s="304" t="s">
        <v>113</v>
      </c>
      <c r="C15" s="50">
        <v>1</v>
      </c>
      <c r="D15" s="45">
        <v>0.4190048780487805</v>
      </c>
      <c r="E15" s="44">
        <v>5.5726829268292685E-2</v>
      </c>
      <c r="F15" s="45">
        <v>8.8130081300813012E-2</v>
      </c>
      <c r="G15" s="45">
        <v>3.7879674796747968E-2</v>
      </c>
      <c r="H15" s="45">
        <v>0.10602926829268293</v>
      </c>
      <c r="I15" s="45">
        <v>0</v>
      </c>
      <c r="J15" s="45">
        <v>7.4029268292682929E-2</v>
      </c>
      <c r="K15" s="45">
        <v>5.7756097560975606E-3</v>
      </c>
      <c r="L15" s="45">
        <v>1.4842276422764228E-2</v>
      </c>
      <c r="M15" s="45">
        <v>5.7235772357723579E-3</v>
      </c>
      <c r="N15" s="45">
        <v>6.504065040650406E-5</v>
      </c>
      <c r="O15" s="45">
        <v>2.1983739837398374E-3</v>
      </c>
      <c r="P15" s="45">
        <v>1.5479674796747968E-3</v>
      </c>
      <c r="Q15" s="45">
        <v>0</v>
      </c>
      <c r="R15" s="45">
        <v>4.0065040650406501E-3</v>
      </c>
      <c r="S15" s="45">
        <v>4.9691056910569102E-3</v>
      </c>
      <c r="T15" s="45">
        <v>5.8146341463414632E-3</v>
      </c>
      <c r="U15" s="45">
        <v>5.1902439024390243E-3</v>
      </c>
      <c r="V15" s="45">
        <v>4.2276422764227642E-3</v>
      </c>
      <c r="W15" s="45">
        <v>5.2032520325203252E-5</v>
      </c>
      <c r="X15" s="45">
        <v>0</v>
      </c>
      <c r="Y15" s="45">
        <v>4.5788617886178863E-3</v>
      </c>
      <c r="Z15" s="45">
        <v>0</v>
      </c>
      <c r="AA15" s="45">
        <v>3.9804878048780492E-3</v>
      </c>
      <c r="AB15" s="45">
        <v>4.8520325203252031E-3</v>
      </c>
      <c r="AC15" s="45">
        <v>4.0455284552845527E-3</v>
      </c>
      <c r="AD15" s="45">
        <v>4.3186991869918695E-3</v>
      </c>
      <c r="AE15" s="46">
        <v>0.14301138211382114</v>
      </c>
    </row>
    <row r="16" spans="1:33" ht="30" customHeight="1" thickBot="1">
      <c r="A16" s="295" t="s">
        <v>79</v>
      </c>
      <c r="B16" s="305" t="s">
        <v>80</v>
      </c>
      <c r="C16" s="297">
        <v>1348400</v>
      </c>
      <c r="D16" s="299">
        <v>517100</v>
      </c>
      <c r="E16" s="299">
        <v>73200</v>
      </c>
      <c r="F16" s="299">
        <v>104300</v>
      </c>
      <c r="G16" s="299">
        <v>51000</v>
      </c>
      <c r="H16" s="299">
        <v>141700</v>
      </c>
      <c r="I16" s="299">
        <v>0</v>
      </c>
      <c r="J16" s="299">
        <v>94600</v>
      </c>
      <c r="K16" s="299">
        <v>7900</v>
      </c>
      <c r="L16" s="299">
        <v>19200</v>
      </c>
      <c r="M16" s="299">
        <v>9300</v>
      </c>
      <c r="N16" s="299">
        <v>100</v>
      </c>
      <c r="O16" s="299">
        <v>3700</v>
      </c>
      <c r="P16" s="299">
        <v>600</v>
      </c>
      <c r="Q16" s="299">
        <v>0</v>
      </c>
      <c r="R16" s="299">
        <v>5500</v>
      </c>
      <c r="S16" s="299">
        <v>6700</v>
      </c>
      <c r="T16" s="299">
        <v>7700</v>
      </c>
      <c r="U16" s="299">
        <v>6600</v>
      </c>
      <c r="V16" s="299">
        <v>5800</v>
      </c>
      <c r="W16" s="299">
        <v>200</v>
      </c>
      <c r="X16" s="299">
        <v>0</v>
      </c>
      <c r="Y16" s="299">
        <v>6600</v>
      </c>
      <c r="Z16" s="299">
        <v>0</v>
      </c>
      <c r="AA16" s="299">
        <v>5900</v>
      </c>
      <c r="AB16" s="299">
        <v>6800</v>
      </c>
      <c r="AC16" s="299">
        <v>5300</v>
      </c>
      <c r="AD16" s="299">
        <v>3400</v>
      </c>
      <c r="AE16" s="300">
        <v>265200</v>
      </c>
      <c r="AF16" s="126"/>
    </row>
    <row r="17" spans="1:32" ht="30" customHeight="1">
      <c r="A17" s="116" t="s">
        <v>179</v>
      </c>
      <c r="B17" s="301" t="s">
        <v>81</v>
      </c>
      <c r="C17" s="47">
        <v>1130100</v>
      </c>
      <c r="D17" s="48">
        <v>504100</v>
      </c>
      <c r="E17" s="48">
        <v>68100</v>
      </c>
      <c r="F17" s="48">
        <v>102500</v>
      </c>
      <c r="G17" s="48">
        <v>48300</v>
      </c>
      <c r="H17" s="48">
        <v>130400</v>
      </c>
      <c r="I17" s="48">
        <v>100</v>
      </c>
      <c r="J17" s="48">
        <v>97400</v>
      </c>
      <c r="K17" s="48">
        <v>7700</v>
      </c>
      <c r="L17" s="48">
        <v>17900</v>
      </c>
      <c r="M17" s="48">
        <v>8200</v>
      </c>
      <c r="N17" s="48">
        <v>0</v>
      </c>
      <c r="O17" s="48">
        <v>4200</v>
      </c>
      <c r="P17" s="48">
        <v>300</v>
      </c>
      <c r="Q17" s="48">
        <v>0</v>
      </c>
      <c r="R17" s="48">
        <v>5100</v>
      </c>
      <c r="S17" s="48">
        <v>5700</v>
      </c>
      <c r="T17" s="48">
        <v>7900</v>
      </c>
      <c r="U17" s="48">
        <v>5700</v>
      </c>
      <c r="V17" s="48">
        <v>5200</v>
      </c>
      <c r="W17" s="48">
        <v>200</v>
      </c>
      <c r="X17" s="48">
        <v>100</v>
      </c>
      <c r="Y17" s="48">
        <v>5600</v>
      </c>
      <c r="Z17" s="48">
        <v>0</v>
      </c>
      <c r="AA17" s="48">
        <v>5300</v>
      </c>
      <c r="AB17" s="48">
        <v>6300</v>
      </c>
      <c r="AC17" s="48">
        <v>5400</v>
      </c>
      <c r="AD17" s="48">
        <v>200</v>
      </c>
      <c r="AE17" s="51">
        <v>88200</v>
      </c>
      <c r="AF17" s="126"/>
    </row>
    <row r="18" spans="1:32" ht="30" customHeight="1">
      <c r="A18" s="290"/>
      <c r="B18" s="302" t="s">
        <v>77</v>
      </c>
      <c r="C18" s="112">
        <v>218300</v>
      </c>
      <c r="D18" s="113">
        <v>13000</v>
      </c>
      <c r="E18" s="114">
        <v>5100</v>
      </c>
      <c r="F18" s="114">
        <v>1800</v>
      </c>
      <c r="G18" s="114">
        <v>2700</v>
      </c>
      <c r="H18" s="114">
        <v>11300</v>
      </c>
      <c r="I18" s="114">
        <v>-100</v>
      </c>
      <c r="J18" s="114">
        <v>-2800</v>
      </c>
      <c r="K18" s="114">
        <v>200</v>
      </c>
      <c r="L18" s="114">
        <v>1300</v>
      </c>
      <c r="M18" s="114">
        <v>1100</v>
      </c>
      <c r="N18" s="94">
        <v>100</v>
      </c>
      <c r="O18" s="94">
        <v>-500</v>
      </c>
      <c r="P18" s="114">
        <v>300</v>
      </c>
      <c r="Q18" s="94">
        <v>0</v>
      </c>
      <c r="R18" s="114">
        <v>400</v>
      </c>
      <c r="S18" s="114">
        <v>1000</v>
      </c>
      <c r="T18" s="114">
        <v>-200</v>
      </c>
      <c r="U18" s="114">
        <v>900</v>
      </c>
      <c r="V18" s="114">
        <v>600</v>
      </c>
      <c r="W18" s="94">
        <v>0</v>
      </c>
      <c r="X18" s="114">
        <v>-100</v>
      </c>
      <c r="Y18" s="114">
        <v>1000</v>
      </c>
      <c r="Z18" s="94">
        <v>0</v>
      </c>
      <c r="AA18" s="114">
        <v>600</v>
      </c>
      <c r="AB18" s="114">
        <v>500</v>
      </c>
      <c r="AC18" s="114">
        <v>-100</v>
      </c>
      <c r="AD18" s="94">
        <v>3200</v>
      </c>
      <c r="AE18" s="115">
        <v>177000</v>
      </c>
    </row>
    <row r="19" spans="1:32" ht="30" customHeight="1">
      <c r="A19" s="290"/>
      <c r="B19" s="303" t="s">
        <v>82</v>
      </c>
      <c r="C19" s="38">
        <v>1.1931687461286611</v>
      </c>
      <c r="D19" s="39">
        <v>1.0257885340210275</v>
      </c>
      <c r="E19" s="40">
        <v>1.0748898678414096</v>
      </c>
      <c r="F19" s="40">
        <v>1.0175609756097561</v>
      </c>
      <c r="G19" s="40">
        <v>1.0559006211180124</v>
      </c>
      <c r="H19" s="40">
        <v>1.0866564417177915</v>
      </c>
      <c r="I19" s="40" t="s">
        <v>140</v>
      </c>
      <c r="J19" s="40">
        <v>0.97125256673511295</v>
      </c>
      <c r="K19" s="40">
        <v>1.025974025974026</v>
      </c>
      <c r="L19" s="40">
        <v>1.0726256983240223</v>
      </c>
      <c r="M19" s="40">
        <v>1.1341463414634145</v>
      </c>
      <c r="N19" s="40" t="s">
        <v>202</v>
      </c>
      <c r="O19" s="40">
        <v>0.88095238095238093</v>
      </c>
      <c r="P19" s="40">
        <v>2</v>
      </c>
      <c r="Q19" s="40" t="s">
        <v>195</v>
      </c>
      <c r="R19" s="40">
        <v>1.0784313725490196</v>
      </c>
      <c r="S19" s="40">
        <v>1.1754385964912282</v>
      </c>
      <c r="T19" s="40">
        <v>0.97468354430379744</v>
      </c>
      <c r="U19" s="40">
        <v>1.1578947368421053</v>
      </c>
      <c r="V19" s="40">
        <v>1.1153846153846154</v>
      </c>
      <c r="W19" s="40">
        <v>1</v>
      </c>
      <c r="X19" s="40" t="s">
        <v>140</v>
      </c>
      <c r="Y19" s="40">
        <v>1.1785714285714286</v>
      </c>
      <c r="Z19" s="40" t="s">
        <v>195</v>
      </c>
      <c r="AA19" s="40">
        <v>1.1132075471698113</v>
      </c>
      <c r="AB19" s="40">
        <v>1.0793650793650793</v>
      </c>
      <c r="AC19" s="40">
        <v>0.98148148148148151</v>
      </c>
      <c r="AD19" s="40">
        <v>17</v>
      </c>
      <c r="AE19" s="41">
        <v>3.0068027210884352</v>
      </c>
    </row>
    <row r="20" spans="1:32" ht="30" customHeight="1" thickBot="1">
      <c r="A20" s="290"/>
      <c r="B20" s="304" t="s">
        <v>114</v>
      </c>
      <c r="C20" s="50">
        <v>1</v>
      </c>
      <c r="D20" s="45">
        <v>0.3834915455354494</v>
      </c>
      <c r="E20" s="44">
        <v>5.4286561851082764E-2</v>
      </c>
      <c r="F20" s="45">
        <v>7.7350934440818753E-2</v>
      </c>
      <c r="G20" s="45">
        <v>3.7822604568377334E-2</v>
      </c>
      <c r="H20" s="45">
        <v>0.10508751112429546</v>
      </c>
      <c r="I20" s="45">
        <v>0</v>
      </c>
      <c r="J20" s="45">
        <v>7.0157223375852867E-2</v>
      </c>
      <c r="K20" s="45">
        <v>5.8587956096113909E-3</v>
      </c>
      <c r="L20" s="45">
        <v>1.4239098190447939E-2</v>
      </c>
      <c r="M20" s="45">
        <v>6.8970631859982204E-3</v>
      </c>
      <c r="N20" s="45">
        <v>7.4161969741916349E-5</v>
      </c>
      <c r="O20" s="45">
        <v>2.7439928804509047E-3</v>
      </c>
      <c r="P20" s="45">
        <v>4.449718184514981E-4</v>
      </c>
      <c r="Q20" s="45">
        <v>0</v>
      </c>
      <c r="R20" s="45">
        <v>4.0789083358053991E-3</v>
      </c>
      <c r="S20" s="45">
        <v>4.9688519727083954E-3</v>
      </c>
      <c r="T20" s="45">
        <v>5.7104716701275584E-3</v>
      </c>
      <c r="U20" s="45">
        <v>4.8946900029664788E-3</v>
      </c>
      <c r="V20" s="45">
        <v>4.3013942450311482E-3</v>
      </c>
      <c r="W20" s="45">
        <v>1.483239394838327E-4</v>
      </c>
      <c r="X20" s="45"/>
      <c r="Y20" s="45">
        <v>4.8946900029664788E-3</v>
      </c>
      <c r="Z20" s="45">
        <v>0</v>
      </c>
      <c r="AA20" s="45">
        <v>4.375556214773064E-3</v>
      </c>
      <c r="AB20" s="45">
        <v>5.0430139424503112E-3</v>
      </c>
      <c r="AC20" s="45">
        <v>3.9305843963215667E-3</v>
      </c>
      <c r="AD20" s="45">
        <v>2.5215069712251556E-3</v>
      </c>
      <c r="AE20" s="46">
        <v>0.19667754375556215</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220</v>
      </c>
      <c r="E27" s="310">
        <v>251000</v>
      </c>
      <c r="F27" s="311">
        <v>25300</v>
      </c>
      <c r="G27" s="57"/>
      <c r="H27" s="56" t="s">
        <v>220</v>
      </c>
      <c r="I27" s="310">
        <v>488800</v>
      </c>
      <c r="J27" s="312">
        <v>84000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193</v>
      </c>
      <c r="E28" s="314">
        <v>239400</v>
      </c>
      <c r="F28" s="315">
        <v>29100</v>
      </c>
      <c r="G28" s="316"/>
      <c r="H28" s="58" t="s">
        <v>193</v>
      </c>
      <c r="I28" s="317">
        <v>457700</v>
      </c>
      <c r="J28" s="318">
        <v>95300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11600</v>
      </c>
      <c r="F29" s="320">
        <v>-3800</v>
      </c>
      <c r="G29" s="262"/>
      <c r="H29" s="60" t="s">
        <v>77</v>
      </c>
      <c r="I29" s="319">
        <v>31100</v>
      </c>
      <c r="J29" s="320">
        <v>-11300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1.0484544695071012</v>
      </c>
      <c r="F30" s="322">
        <v>0.86941580756013748</v>
      </c>
      <c r="G30" s="262"/>
      <c r="H30" s="61" t="s">
        <v>124</v>
      </c>
      <c r="I30" s="321">
        <v>1.0679484378413808</v>
      </c>
      <c r="J30" s="323">
        <v>0.88142707240293805</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0.37619904076738608</v>
      </c>
      <c r="F31" s="326">
        <v>3.7919664268585132E-2</v>
      </c>
      <c r="G31" s="262"/>
      <c r="H31" s="63" t="s">
        <v>126</v>
      </c>
      <c r="I31" s="327">
        <v>0.8533519553072626</v>
      </c>
      <c r="J31" s="328">
        <v>0.14664804469273743</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22" priority="3" operator="equal">
      <formula>"△100%"</formula>
    </cfRule>
  </conditionalFormatting>
  <conditionalFormatting sqref="C19:AE19">
    <cfRule type="cellIs" dxfId="21" priority="2" operator="equal">
      <formula>"△100%"</formula>
    </cfRule>
  </conditionalFormatting>
  <conditionalFormatting sqref="I28:J28">
    <cfRule type="containsBlanks" dxfId="20" priority="4">
      <formula>LEN(TRIM(I28))=0</formula>
    </cfRule>
  </conditionalFormatting>
  <conditionalFormatting sqref="AE14">
    <cfRule type="cellIs" dxfId="19" priority="1" operator="equal">
      <formula>"△100%"</formula>
    </cfRule>
  </conditionalFormatting>
  <hyperlinks>
    <hyperlink ref="A1:B1" location="令和５年度!A1" display="令和５年度!A1" xr:uid="{19483EBA-9ACE-4E3D-925F-0AE970CFA937}"/>
  </hyperlinks>
  <pageMargins left="0.70866141732283472" right="0.70866141732283472" top="0.74803149606299213" bottom="0.74803149606299213" header="0.31496062992125984" footer="0.31496062992125984"/>
  <legacy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２月（３表）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220</v>
      </c>
      <c r="C6" s="341">
        <v>144800</v>
      </c>
      <c r="D6" s="342">
        <v>57900</v>
      </c>
      <c r="E6" s="342">
        <v>26600</v>
      </c>
      <c r="F6" s="342">
        <v>16600</v>
      </c>
      <c r="G6" s="342">
        <v>13900</v>
      </c>
      <c r="H6" s="342">
        <v>4100</v>
      </c>
      <c r="I6" s="342">
        <v>1100</v>
      </c>
      <c r="J6" s="342">
        <v>700</v>
      </c>
      <c r="K6" s="342">
        <v>100</v>
      </c>
      <c r="L6" s="342">
        <v>400</v>
      </c>
      <c r="M6" s="342">
        <v>1300</v>
      </c>
      <c r="N6" s="342">
        <v>800</v>
      </c>
      <c r="O6" s="342">
        <v>100</v>
      </c>
      <c r="P6" s="342">
        <v>100</v>
      </c>
      <c r="Q6" s="343">
        <v>21100</v>
      </c>
      <c r="R6" s="121"/>
    </row>
    <row r="7" spans="1:18" ht="30" customHeight="1">
      <c r="A7" s="67"/>
      <c r="B7" s="344" t="s">
        <v>193</v>
      </c>
      <c r="C7" s="68">
        <v>43400</v>
      </c>
      <c r="D7" s="69">
        <v>16900</v>
      </c>
      <c r="E7" s="70">
        <v>19700</v>
      </c>
      <c r="F7" s="70">
        <v>100</v>
      </c>
      <c r="G7" s="70">
        <v>4900</v>
      </c>
      <c r="H7" s="70">
        <v>600</v>
      </c>
      <c r="I7" s="70">
        <v>200</v>
      </c>
      <c r="J7" s="70">
        <v>100</v>
      </c>
      <c r="K7" s="70">
        <v>0</v>
      </c>
      <c r="L7" s="70">
        <v>100</v>
      </c>
      <c r="M7" s="70">
        <v>200</v>
      </c>
      <c r="N7" s="70">
        <v>200</v>
      </c>
      <c r="O7" s="71">
        <v>100</v>
      </c>
      <c r="P7" s="70">
        <v>100</v>
      </c>
      <c r="Q7" s="72">
        <v>200</v>
      </c>
      <c r="R7" s="121"/>
    </row>
    <row r="8" spans="1:18" ht="30" customHeight="1">
      <c r="A8" s="67"/>
      <c r="B8" s="73" t="s">
        <v>77</v>
      </c>
      <c r="C8" s="107">
        <v>101400</v>
      </c>
      <c r="D8" s="108">
        <v>41000</v>
      </c>
      <c r="E8" s="109">
        <v>6900</v>
      </c>
      <c r="F8" s="108">
        <v>16500</v>
      </c>
      <c r="G8" s="108">
        <v>9000</v>
      </c>
      <c r="H8" s="108">
        <v>3500</v>
      </c>
      <c r="I8" s="108">
        <v>900</v>
      </c>
      <c r="J8" s="108">
        <v>600</v>
      </c>
      <c r="K8" s="108">
        <v>100</v>
      </c>
      <c r="L8" s="108">
        <v>300</v>
      </c>
      <c r="M8" s="108">
        <v>1100</v>
      </c>
      <c r="N8" s="108">
        <v>600</v>
      </c>
      <c r="O8" s="108">
        <v>0</v>
      </c>
      <c r="P8" s="108">
        <v>0</v>
      </c>
      <c r="Q8" s="110">
        <v>20900</v>
      </c>
    </row>
    <row r="9" spans="1:18" ht="30" customHeight="1">
      <c r="A9" s="67"/>
      <c r="B9" s="74" t="s">
        <v>73</v>
      </c>
      <c r="C9" s="75">
        <v>3.3364055299539173</v>
      </c>
      <c r="D9" s="76">
        <v>3.4260355029585798</v>
      </c>
      <c r="E9" s="77">
        <v>1.350253807106599</v>
      </c>
      <c r="F9" s="76">
        <v>166</v>
      </c>
      <c r="G9" s="76">
        <v>2.8367346938775508</v>
      </c>
      <c r="H9" s="76">
        <v>6.833333333333333</v>
      </c>
      <c r="I9" s="76">
        <v>5.5</v>
      </c>
      <c r="J9" s="76">
        <v>7</v>
      </c>
      <c r="K9" s="76" t="s">
        <v>202</v>
      </c>
      <c r="L9" s="76">
        <v>4</v>
      </c>
      <c r="M9" s="76">
        <v>6.5</v>
      </c>
      <c r="N9" s="76">
        <v>4</v>
      </c>
      <c r="O9" s="76">
        <v>1</v>
      </c>
      <c r="P9" s="76">
        <v>1</v>
      </c>
      <c r="Q9" s="78">
        <v>105.5</v>
      </c>
    </row>
    <row r="10" spans="1:18" ht="30" customHeight="1" thickBot="1">
      <c r="A10" s="111"/>
      <c r="B10" s="79" t="s">
        <v>113</v>
      </c>
      <c r="C10" s="80">
        <v>1</v>
      </c>
      <c r="D10" s="81">
        <v>0.39986187845303867</v>
      </c>
      <c r="E10" s="82">
        <v>0.18370165745856354</v>
      </c>
      <c r="F10" s="83">
        <v>0.11464088397790055</v>
      </c>
      <c r="G10" s="83">
        <v>9.5994475138121552E-2</v>
      </c>
      <c r="H10" s="83">
        <v>2.8314917127071824E-2</v>
      </c>
      <c r="I10" s="83">
        <v>7.5966850828729279E-3</v>
      </c>
      <c r="J10" s="83">
        <v>4.8342541436464086E-3</v>
      </c>
      <c r="K10" s="83">
        <v>6.9060773480662981E-4</v>
      </c>
      <c r="L10" s="83">
        <v>2.7624309392265192E-3</v>
      </c>
      <c r="M10" s="83">
        <v>8.9779005524861875E-3</v>
      </c>
      <c r="N10" s="83">
        <v>5.5248618784530384E-3</v>
      </c>
      <c r="O10" s="83">
        <v>6.9060773480662981E-4</v>
      </c>
      <c r="P10" s="83">
        <v>6.9060773480662981E-4</v>
      </c>
      <c r="Q10" s="84">
        <v>0.1457182320441989</v>
      </c>
    </row>
    <row r="11" spans="1:18" ht="30" customHeight="1" thickBot="1">
      <c r="A11" s="345" t="s">
        <v>74</v>
      </c>
      <c r="B11" s="346" t="s">
        <v>75</v>
      </c>
      <c r="C11" s="347">
        <v>1099400</v>
      </c>
      <c r="D11" s="348">
        <v>469300</v>
      </c>
      <c r="E11" s="348">
        <v>259100</v>
      </c>
      <c r="F11" s="348">
        <v>61400</v>
      </c>
      <c r="G11" s="348">
        <v>134400</v>
      </c>
      <c r="H11" s="348">
        <v>28200</v>
      </c>
      <c r="I11" s="348">
        <v>8000</v>
      </c>
      <c r="J11" s="348">
        <v>6600</v>
      </c>
      <c r="K11" s="348">
        <v>1500</v>
      </c>
      <c r="L11" s="348">
        <v>5800</v>
      </c>
      <c r="M11" s="348">
        <v>8600</v>
      </c>
      <c r="N11" s="348">
        <v>4500</v>
      </c>
      <c r="O11" s="348">
        <v>1500</v>
      </c>
      <c r="P11" s="348">
        <v>5700</v>
      </c>
      <c r="Q11" s="349">
        <v>104800</v>
      </c>
      <c r="R11" s="121"/>
    </row>
    <row r="12" spans="1:18" ht="30" customHeight="1">
      <c r="A12" s="350" t="s">
        <v>161</v>
      </c>
      <c r="B12" s="85" t="s">
        <v>76</v>
      </c>
      <c r="C12" s="86">
        <v>135900</v>
      </c>
      <c r="D12" s="87">
        <v>50400</v>
      </c>
      <c r="E12" s="87">
        <v>52100</v>
      </c>
      <c r="F12" s="87">
        <v>500</v>
      </c>
      <c r="G12" s="87">
        <v>26100</v>
      </c>
      <c r="H12" s="87">
        <v>2500</v>
      </c>
      <c r="I12" s="87">
        <v>900</v>
      </c>
      <c r="J12" s="87">
        <v>600</v>
      </c>
      <c r="K12" s="87">
        <v>100</v>
      </c>
      <c r="L12" s="87">
        <v>300</v>
      </c>
      <c r="M12" s="87">
        <v>500</v>
      </c>
      <c r="N12" s="87">
        <v>500</v>
      </c>
      <c r="O12" s="87">
        <v>100</v>
      </c>
      <c r="P12" s="87">
        <v>600</v>
      </c>
      <c r="Q12" s="88">
        <v>700</v>
      </c>
      <c r="R12" s="121"/>
    </row>
    <row r="13" spans="1:18" ht="30" customHeight="1">
      <c r="A13" s="67"/>
      <c r="B13" s="89" t="s">
        <v>77</v>
      </c>
      <c r="C13" s="107">
        <v>963500</v>
      </c>
      <c r="D13" s="108">
        <v>418900</v>
      </c>
      <c r="E13" s="109">
        <v>207000</v>
      </c>
      <c r="F13" s="108">
        <v>60900</v>
      </c>
      <c r="G13" s="108">
        <v>108300</v>
      </c>
      <c r="H13" s="108">
        <v>25700</v>
      </c>
      <c r="I13" s="108">
        <v>7100</v>
      </c>
      <c r="J13" s="108">
        <v>6000</v>
      </c>
      <c r="K13" s="108">
        <v>1400</v>
      </c>
      <c r="L13" s="108">
        <v>5500</v>
      </c>
      <c r="M13" s="108">
        <v>8100</v>
      </c>
      <c r="N13" s="108">
        <v>4000</v>
      </c>
      <c r="O13" s="108">
        <v>1400</v>
      </c>
      <c r="P13" s="108">
        <v>5100</v>
      </c>
      <c r="Q13" s="110">
        <v>104100</v>
      </c>
    </row>
    <row r="14" spans="1:18" ht="30" customHeight="1">
      <c r="A14" s="67"/>
      <c r="B14" s="90" t="s">
        <v>78</v>
      </c>
      <c r="C14" s="75">
        <v>8.0897718910963938</v>
      </c>
      <c r="D14" s="76">
        <v>9.3115079365079367</v>
      </c>
      <c r="E14" s="77">
        <v>4.9731285988483682</v>
      </c>
      <c r="F14" s="76">
        <v>122.8</v>
      </c>
      <c r="G14" s="76">
        <v>5.1494252873563218</v>
      </c>
      <c r="H14" s="76">
        <v>11.28</v>
      </c>
      <c r="I14" s="76">
        <v>8.8888888888888893</v>
      </c>
      <c r="J14" s="76">
        <v>11</v>
      </c>
      <c r="K14" s="76">
        <v>15</v>
      </c>
      <c r="L14" s="76">
        <v>19.333333333333332</v>
      </c>
      <c r="M14" s="76">
        <v>17.2</v>
      </c>
      <c r="N14" s="76">
        <v>9</v>
      </c>
      <c r="O14" s="76">
        <v>15</v>
      </c>
      <c r="P14" s="76">
        <v>9.5</v>
      </c>
      <c r="Q14" s="78">
        <v>149.71428571428572</v>
      </c>
    </row>
    <row r="15" spans="1:18" ht="30" customHeight="1" thickBot="1">
      <c r="A15" s="111"/>
      <c r="B15" s="91" t="s">
        <v>113</v>
      </c>
      <c r="C15" s="92">
        <v>1</v>
      </c>
      <c r="D15" s="83">
        <v>0.42686920138257234</v>
      </c>
      <c r="E15" s="83">
        <v>0.235674004002183</v>
      </c>
      <c r="F15" s="83">
        <v>5.5848644715299253E-2</v>
      </c>
      <c r="G15" s="83">
        <v>0.12224849918137165</v>
      </c>
      <c r="H15" s="83">
        <v>2.5650354738948517E-2</v>
      </c>
      <c r="I15" s="83">
        <v>7.2766963798435507E-3</v>
      </c>
      <c r="J15" s="83">
        <v>6.0032745133709294E-3</v>
      </c>
      <c r="K15" s="83">
        <v>1.3643805712206657E-3</v>
      </c>
      <c r="L15" s="83">
        <v>5.2756048753865746E-3</v>
      </c>
      <c r="M15" s="83">
        <v>7.8224486083318182E-3</v>
      </c>
      <c r="N15" s="83">
        <v>4.0931417136619973E-3</v>
      </c>
      <c r="O15" s="83">
        <v>1.3643805712206657E-3</v>
      </c>
      <c r="P15" s="83">
        <v>5.1846461706385304E-3</v>
      </c>
      <c r="Q15" s="84">
        <v>9.5324722575950524E-2</v>
      </c>
    </row>
    <row r="16" spans="1:18" ht="30" customHeight="1" thickBot="1">
      <c r="A16" s="345" t="s">
        <v>79</v>
      </c>
      <c r="B16" s="346" t="s">
        <v>80</v>
      </c>
      <c r="C16" s="347">
        <v>265200</v>
      </c>
      <c r="D16" s="348">
        <v>109900</v>
      </c>
      <c r="E16" s="348">
        <v>55300</v>
      </c>
      <c r="F16" s="348">
        <v>27100</v>
      </c>
      <c r="G16" s="348">
        <v>25300</v>
      </c>
      <c r="H16" s="348">
        <v>5700</v>
      </c>
      <c r="I16" s="348">
        <v>1400</v>
      </c>
      <c r="J16" s="348">
        <v>1000</v>
      </c>
      <c r="K16" s="348">
        <v>200</v>
      </c>
      <c r="L16" s="348">
        <v>900</v>
      </c>
      <c r="M16" s="348">
        <v>2700</v>
      </c>
      <c r="N16" s="348">
        <v>1300</v>
      </c>
      <c r="O16" s="348">
        <v>300</v>
      </c>
      <c r="P16" s="348">
        <v>500</v>
      </c>
      <c r="Q16" s="349">
        <v>33600</v>
      </c>
      <c r="R16" s="121"/>
    </row>
    <row r="17" spans="1:18" ht="30" customHeight="1">
      <c r="A17" s="350" t="s">
        <v>179</v>
      </c>
      <c r="B17" s="85" t="s">
        <v>81</v>
      </c>
      <c r="C17" s="86">
        <v>88200</v>
      </c>
      <c r="D17" s="87">
        <v>32800</v>
      </c>
      <c r="E17" s="87">
        <v>39700</v>
      </c>
      <c r="F17" s="87">
        <v>300</v>
      </c>
      <c r="G17" s="87">
        <v>12100</v>
      </c>
      <c r="H17" s="87">
        <v>1200</v>
      </c>
      <c r="I17" s="87">
        <v>400</v>
      </c>
      <c r="J17" s="87">
        <v>200</v>
      </c>
      <c r="K17" s="87">
        <v>0</v>
      </c>
      <c r="L17" s="87">
        <v>200</v>
      </c>
      <c r="M17" s="87">
        <v>300</v>
      </c>
      <c r="N17" s="87">
        <v>300</v>
      </c>
      <c r="O17" s="87">
        <v>100</v>
      </c>
      <c r="P17" s="87">
        <v>300</v>
      </c>
      <c r="Q17" s="93">
        <v>300</v>
      </c>
      <c r="R17" s="121"/>
    </row>
    <row r="18" spans="1:18" ht="30" customHeight="1">
      <c r="A18" s="67"/>
      <c r="B18" s="89" t="s">
        <v>77</v>
      </c>
      <c r="C18" s="107">
        <v>177000</v>
      </c>
      <c r="D18" s="108">
        <v>77100</v>
      </c>
      <c r="E18" s="109">
        <v>15600</v>
      </c>
      <c r="F18" s="108">
        <v>26800</v>
      </c>
      <c r="G18" s="108">
        <v>13200</v>
      </c>
      <c r="H18" s="108">
        <v>4500</v>
      </c>
      <c r="I18" s="108">
        <v>1000</v>
      </c>
      <c r="J18" s="108">
        <v>800</v>
      </c>
      <c r="K18" s="108">
        <v>200</v>
      </c>
      <c r="L18" s="108">
        <v>700</v>
      </c>
      <c r="M18" s="108">
        <v>2400</v>
      </c>
      <c r="N18" s="108">
        <v>1000</v>
      </c>
      <c r="O18" s="108">
        <v>200</v>
      </c>
      <c r="P18" s="108">
        <v>200</v>
      </c>
      <c r="Q18" s="110">
        <v>33300</v>
      </c>
    </row>
    <row r="19" spans="1:18" ht="30" customHeight="1">
      <c r="A19" s="67"/>
      <c r="B19" s="90" t="s">
        <v>82</v>
      </c>
      <c r="C19" s="75">
        <v>3.0068027210884352</v>
      </c>
      <c r="D19" s="76">
        <v>3.350609756097561</v>
      </c>
      <c r="E19" s="77">
        <v>1.3929471032745593</v>
      </c>
      <c r="F19" s="76">
        <v>90.333333333333329</v>
      </c>
      <c r="G19" s="76">
        <v>2.0909090909090908</v>
      </c>
      <c r="H19" s="76">
        <v>4.75</v>
      </c>
      <c r="I19" s="76">
        <v>3.5</v>
      </c>
      <c r="J19" s="76">
        <v>5</v>
      </c>
      <c r="K19" s="351" t="s">
        <v>202</v>
      </c>
      <c r="L19" s="76">
        <v>4.5</v>
      </c>
      <c r="M19" s="76">
        <v>9</v>
      </c>
      <c r="N19" s="76">
        <v>4.333333333333333</v>
      </c>
      <c r="O19" s="76">
        <v>3</v>
      </c>
      <c r="P19" s="76">
        <v>1.6666666666666667</v>
      </c>
      <c r="Q19" s="78">
        <v>112</v>
      </c>
    </row>
    <row r="20" spans="1:18" ht="30" customHeight="1" thickBot="1">
      <c r="A20" s="67"/>
      <c r="B20" s="91" t="s">
        <v>114</v>
      </c>
      <c r="C20" s="92">
        <v>0.99999999999999989</v>
      </c>
      <c r="D20" s="83">
        <v>0.41440422322775267</v>
      </c>
      <c r="E20" s="83">
        <v>0.20852187028657618</v>
      </c>
      <c r="F20" s="83">
        <v>0.10218702865761689</v>
      </c>
      <c r="G20" s="83">
        <v>9.5399698340874806E-2</v>
      </c>
      <c r="H20" s="83">
        <v>2.1493212669683258E-2</v>
      </c>
      <c r="I20" s="83">
        <v>5.279034690799397E-3</v>
      </c>
      <c r="J20" s="83">
        <v>3.770739064856712E-3</v>
      </c>
      <c r="K20" s="83">
        <v>7.5414781297134241E-4</v>
      </c>
      <c r="L20" s="83">
        <v>3.3936651583710408E-3</v>
      </c>
      <c r="M20" s="83">
        <v>1.0180995475113122E-2</v>
      </c>
      <c r="N20" s="83">
        <v>4.9019607843137254E-3</v>
      </c>
      <c r="O20" s="83">
        <v>1.1312217194570137E-3</v>
      </c>
      <c r="P20" s="83">
        <v>1.885369532428356E-3</v>
      </c>
      <c r="Q20" s="84">
        <v>0.12669683257918551</v>
      </c>
    </row>
    <row r="21" spans="1:18" ht="15" customHeight="1">
      <c r="A21" s="352" t="s">
        <v>115</v>
      </c>
      <c r="B21" s="353" t="s">
        <v>213</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18" priority="2" operator="equal">
      <formula>"△100%"</formula>
    </cfRule>
  </conditionalFormatting>
  <conditionalFormatting sqref="C14:Q14">
    <cfRule type="cellIs" dxfId="17" priority="1" operator="equal">
      <formula>"△100%"</formula>
    </cfRule>
  </conditionalFormatting>
  <hyperlinks>
    <hyperlink ref="A1:B1" location="令和５年度!A1" display="令和５年度!A1" xr:uid="{D29A2E48-BB1E-4DC8-8378-ADB7718B031F}"/>
  </hyperlinks>
  <pageMargins left="0.70866141732283472" right="0.70866141732283472" top="0.74803149606299213" bottom="0.74803149606299213" header="0.31496062992125984" footer="0.3149606299212598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３月（１表）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221</v>
      </c>
      <c r="C8" s="242">
        <v>845100</v>
      </c>
      <c r="D8" s="243">
        <v>681000</v>
      </c>
      <c r="E8" s="244">
        <v>164100</v>
      </c>
      <c r="F8" s="11">
        <v>774800</v>
      </c>
      <c r="G8" s="12">
        <v>678100</v>
      </c>
      <c r="H8" s="13">
        <v>96700</v>
      </c>
      <c r="I8" s="14">
        <v>70300</v>
      </c>
      <c r="J8" s="12">
        <v>2900</v>
      </c>
      <c r="K8" s="15">
        <v>67400</v>
      </c>
    </row>
    <row r="9" spans="1:17" ht="32.15" customHeight="1">
      <c r="A9" s="245"/>
      <c r="B9" s="246" t="s">
        <v>194</v>
      </c>
      <c r="C9" s="16">
        <v>766200</v>
      </c>
      <c r="D9" s="17">
        <v>702000</v>
      </c>
      <c r="E9" s="18">
        <v>64200</v>
      </c>
      <c r="F9" s="19">
        <v>750900</v>
      </c>
      <c r="G9" s="20">
        <v>699800</v>
      </c>
      <c r="H9" s="21">
        <v>51100</v>
      </c>
      <c r="I9" s="22">
        <v>15300</v>
      </c>
      <c r="J9" s="20">
        <v>2200</v>
      </c>
      <c r="K9" s="23">
        <v>13100</v>
      </c>
    </row>
    <row r="10" spans="1:17" ht="32.15" customHeight="1">
      <c r="A10" s="247"/>
      <c r="B10" s="239" t="s">
        <v>72</v>
      </c>
      <c r="C10" s="97">
        <v>78900</v>
      </c>
      <c r="D10" s="98">
        <v>-21000</v>
      </c>
      <c r="E10" s="99">
        <v>99900</v>
      </c>
      <c r="F10" s="100">
        <v>23900</v>
      </c>
      <c r="G10" s="98">
        <v>-21700</v>
      </c>
      <c r="H10" s="101">
        <v>45600</v>
      </c>
      <c r="I10" s="102">
        <v>55000</v>
      </c>
      <c r="J10" s="98">
        <v>700</v>
      </c>
      <c r="K10" s="103">
        <v>54300</v>
      </c>
    </row>
    <row r="11" spans="1:17" ht="32.15" customHeight="1" thickBot="1">
      <c r="A11" s="248"/>
      <c r="B11" s="249" t="s">
        <v>73</v>
      </c>
      <c r="C11" s="24">
        <v>1.1029757243539546</v>
      </c>
      <c r="D11" s="25">
        <v>0.97008547008547008</v>
      </c>
      <c r="E11" s="26">
        <v>2.55607476635514</v>
      </c>
      <c r="F11" s="250">
        <v>1.0318284724996671</v>
      </c>
      <c r="G11" s="25">
        <v>0.96899114032580735</v>
      </c>
      <c r="H11" s="27">
        <v>1.8923679060665362</v>
      </c>
      <c r="I11" s="28">
        <v>4.594771241830065</v>
      </c>
      <c r="J11" s="25">
        <v>1.3181818181818181</v>
      </c>
      <c r="K11" s="29">
        <v>5.1450381679389317</v>
      </c>
    </row>
    <row r="12" spans="1:17" ht="32.15" customHeight="1" thickBot="1">
      <c r="A12" s="240" t="s">
        <v>74</v>
      </c>
      <c r="B12" s="251" t="s">
        <v>75</v>
      </c>
      <c r="C12" s="242">
        <v>8532600</v>
      </c>
      <c r="D12" s="252">
        <v>7269100</v>
      </c>
      <c r="E12" s="253">
        <v>1263500</v>
      </c>
      <c r="F12" s="11">
        <v>8164200</v>
      </c>
      <c r="G12" s="12">
        <v>7211700</v>
      </c>
      <c r="H12" s="13">
        <v>952500</v>
      </c>
      <c r="I12" s="14">
        <v>368400</v>
      </c>
      <c r="J12" s="12">
        <v>57400</v>
      </c>
      <c r="K12" s="15">
        <v>311000</v>
      </c>
    </row>
    <row r="13" spans="1:17" ht="32.15" customHeight="1">
      <c r="A13" s="104" t="s">
        <v>162</v>
      </c>
      <c r="B13" s="254" t="s">
        <v>76</v>
      </c>
      <c r="C13" s="16">
        <v>6774600</v>
      </c>
      <c r="D13" s="17">
        <v>6574500</v>
      </c>
      <c r="E13" s="18">
        <v>200100</v>
      </c>
      <c r="F13" s="19">
        <v>6742600</v>
      </c>
      <c r="G13" s="17">
        <v>6555600</v>
      </c>
      <c r="H13" s="18">
        <v>187000</v>
      </c>
      <c r="I13" s="22">
        <v>32000</v>
      </c>
      <c r="J13" s="17">
        <v>18900</v>
      </c>
      <c r="K13" s="30">
        <v>13100</v>
      </c>
    </row>
    <row r="14" spans="1:17" ht="32.15" customHeight="1">
      <c r="A14" s="359"/>
      <c r="B14" s="239" t="s">
        <v>77</v>
      </c>
      <c r="C14" s="97">
        <v>1758000</v>
      </c>
      <c r="D14" s="98">
        <v>694600</v>
      </c>
      <c r="E14" s="99">
        <v>1063400</v>
      </c>
      <c r="F14" s="100">
        <v>1421600</v>
      </c>
      <c r="G14" s="98">
        <v>656100</v>
      </c>
      <c r="H14" s="101">
        <v>765500</v>
      </c>
      <c r="I14" s="102">
        <v>336400</v>
      </c>
      <c r="J14" s="98">
        <v>38500</v>
      </c>
      <c r="K14" s="103">
        <v>297900</v>
      </c>
    </row>
    <row r="15" spans="1:17" ht="32.15" customHeight="1" thickBot="1">
      <c r="A15" s="248"/>
      <c r="B15" s="249" t="s">
        <v>78</v>
      </c>
      <c r="C15" s="24">
        <v>1.2594987157913382</v>
      </c>
      <c r="D15" s="25">
        <v>1.1056506198189977</v>
      </c>
      <c r="E15" s="26">
        <v>6.3143428285857075</v>
      </c>
      <c r="F15" s="250">
        <v>1.2108385489277134</v>
      </c>
      <c r="G15" s="25">
        <v>1.1000823723228994</v>
      </c>
      <c r="H15" s="27">
        <v>5.0935828877005349</v>
      </c>
      <c r="I15" s="28">
        <v>11.512499999999999</v>
      </c>
      <c r="J15" s="25">
        <v>3.0370370370370372</v>
      </c>
      <c r="K15" s="29">
        <v>23.740458015267176</v>
      </c>
    </row>
    <row r="16" spans="1:17" ht="32.15" customHeight="1" thickBot="1">
      <c r="A16" s="240" t="s">
        <v>79</v>
      </c>
      <c r="B16" s="255" t="s">
        <v>80</v>
      </c>
      <c r="C16" s="242">
        <v>2193500</v>
      </c>
      <c r="D16" s="252">
        <v>1764200</v>
      </c>
      <c r="E16" s="253">
        <v>429300</v>
      </c>
      <c r="F16" s="11">
        <v>2039700</v>
      </c>
      <c r="G16" s="31">
        <v>1755700</v>
      </c>
      <c r="H16" s="32">
        <v>284000</v>
      </c>
      <c r="I16" s="14">
        <v>153800</v>
      </c>
      <c r="J16" s="31">
        <v>8500</v>
      </c>
      <c r="K16" s="33">
        <v>145300</v>
      </c>
    </row>
    <row r="17" spans="1:11" ht="32.15" customHeight="1">
      <c r="A17" s="104" t="s">
        <v>163</v>
      </c>
      <c r="B17" s="254" t="s">
        <v>81</v>
      </c>
      <c r="C17" s="16">
        <v>1896300</v>
      </c>
      <c r="D17" s="17">
        <v>1743900</v>
      </c>
      <c r="E17" s="18">
        <v>152400</v>
      </c>
      <c r="F17" s="19">
        <v>1878000</v>
      </c>
      <c r="G17" s="34">
        <v>1738700</v>
      </c>
      <c r="H17" s="18">
        <v>139300</v>
      </c>
      <c r="I17" s="22">
        <v>18300</v>
      </c>
      <c r="J17" s="34">
        <v>5200</v>
      </c>
      <c r="K17" s="30">
        <v>13100</v>
      </c>
    </row>
    <row r="18" spans="1:11" ht="32.15" customHeight="1">
      <c r="A18" s="359"/>
      <c r="B18" s="239" t="s">
        <v>77</v>
      </c>
      <c r="C18" s="97">
        <v>297200</v>
      </c>
      <c r="D18" s="98">
        <v>20300</v>
      </c>
      <c r="E18" s="99">
        <v>276900</v>
      </c>
      <c r="F18" s="100">
        <v>161700</v>
      </c>
      <c r="G18" s="98">
        <v>17000</v>
      </c>
      <c r="H18" s="101">
        <v>144700</v>
      </c>
      <c r="I18" s="102">
        <v>135500</v>
      </c>
      <c r="J18" s="98">
        <v>3300</v>
      </c>
      <c r="K18" s="103">
        <v>132200</v>
      </c>
    </row>
    <row r="19" spans="1:11" ht="32.15" customHeight="1" thickBot="1">
      <c r="A19" s="247"/>
      <c r="B19" s="249" t="s">
        <v>82</v>
      </c>
      <c r="C19" s="24">
        <v>1.1567262563940304</v>
      </c>
      <c r="D19" s="25">
        <v>1.0116405757210849</v>
      </c>
      <c r="E19" s="26">
        <v>2.8169291338582676</v>
      </c>
      <c r="F19" s="250">
        <v>1.0861022364217252</v>
      </c>
      <c r="G19" s="25">
        <v>1.009777419911428</v>
      </c>
      <c r="H19" s="27">
        <v>2.0387652548456567</v>
      </c>
      <c r="I19" s="28">
        <v>8.4043715846994527</v>
      </c>
      <c r="J19" s="25">
        <v>1.6346153846153846</v>
      </c>
      <c r="K19" s="29">
        <v>11.091603053435115</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21100</v>
      </c>
      <c r="F21" s="259" t="s">
        <v>205</v>
      </c>
      <c r="G21" s="256"/>
      <c r="H21" s="256"/>
      <c r="I21" s="256"/>
      <c r="J21" s="256"/>
      <c r="K21" s="358">
        <v>3</v>
      </c>
    </row>
  </sheetData>
  <mergeCells count="7">
    <mergeCell ref="A1:B1"/>
    <mergeCell ref="C4:E5"/>
    <mergeCell ref="F5:K5"/>
    <mergeCell ref="D6:D7"/>
    <mergeCell ref="E6:E7"/>
    <mergeCell ref="F6:F7"/>
    <mergeCell ref="I6:I7"/>
  </mergeCells>
  <phoneticPr fontId="2"/>
  <conditionalFormatting sqref="C11:K11">
    <cfRule type="cellIs" dxfId="16" priority="3" operator="equal">
      <formula>"△100%"</formula>
    </cfRule>
  </conditionalFormatting>
  <conditionalFormatting sqref="C15:K15">
    <cfRule type="cellIs" dxfId="15" priority="2" operator="equal">
      <formula>"△100%"</formula>
    </cfRule>
  </conditionalFormatting>
  <conditionalFormatting sqref="C19:K19">
    <cfRule type="cellIs" dxfId="14" priority="1" operator="equal">
      <formula>"△100%"</formula>
    </cfRule>
  </conditionalFormatting>
  <conditionalFormatting sqref="E21">
    <cfRule type="containsBlanks" dxfId="13" priority="4">
      <formula>LEN(TRIM(E21))=0</formula>
    </cfRule>
  </conditionalFormatting>
  <hyperlinks>
    <hyperlink ref="A1:B1" location="令和５年度!A1" display="令和５年度!A1" xr:uid="{0E28ED3A-FA60-49D2-B5EE-88A8CC869F40}"/>
  </hyperlinks>
  <pageMargins left="0.70866141732283472" right="0.70866141732283472" top="0.74803149606299213" bottom="0.74803149606299213" header="0.31496062992125984" footer="0.3149606299212598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３月（２表）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221</v>
      </c>
      <c r="C6" s="284">
        <v>845100</v>
      </c>
      <c r="D6" s="285">
        <v>329000</v>
      </c>
      <c r="E6" s="285">
        <v>43900</v>
      </c>
      <c r="F6" s="285">
        <v>67800</v>
      </c>
      <c r="G6" s="285">
        <v>28400</v>
      </c>
      <c r="H6" s="285">
        <v>87800</v>
      </c>
      <c r="I6" s="285">
        <v>0</v>
      </c>
      <c r="J6" s="285">
        <v>60800</v>
      </c>
      <c r="K6" s="285">
        <v>4300</v>
      </c>
      <c r="L6" s="285">
        <v>11600</v>
      </c>
      <c r="M6" s="285">
        <v>5800</v>
      </c>
      <c r="N6" s="285">
        <v>0</v>
      </c>
      <c r="O6" s="285">
        <v>3100</v>
      </c>
      <c r="P6" s="285">
        <v>2900</v>
      </c>
      <c r="Q6" s="285">
        <v>0</v>
      </c>
      <c r="R6" s="285">
        <v>3900</v>
      </c>
      <c r="S6" s="285">
        <v>4000</v>
      </c>
      <c r="T6" s="285">
        <v>4500</v>
      </c>
      <c r="U6" s="285">
        <v>4800</v>
      </c>
      <c r="V6" s="285">
        <v>3600</v>
      </c>
      <c r="W6" s="285">
        <v>0</v>
      </c>
      <c r="X6" s="285">
        <v>0</v>
      </c>
      <c r="Y6" s="285">
        <v>3800</v>
      </c>
      <c r="Z6" s="285">
        <v>0</v>
      </c>
      <c r="AA6" s="285">
        <v>3200</v>
      </c>
      <c r="AB6" s="285">
        <v>3400</v>
      </c>
      <c r="AC6" s="285">
        <v>3500</v>
      </c>
      <c r="AD6" s="286">
        <v>900</v>
      </c>
      <c r="AE6" s="287">
        <v>164100</v>
      </c>
      <c r="AF6" s="121"/>
      <c r="AG6" s="121"/>
    </row>
    <row r="7" spans="1:33" ht="30" customHeight="1">
      <c r="A7" s="288"/>
      <c r="B7" s="289" t="s">
        <v>194</v>
      </c>
      <c r="C7" s="35">
        <v>766200</v>
      </c>
      <c r="D7" s="36">
        <v>335000</v>
      </c>
      <c r="E7" s="36">
        <v>46700</v>
      </c>
      <c r="F7" s="36">
        <v>79900</v>
      </c>
      <c r="G7" s="36">
        <v>29900</v>
      </c>
      <c r="H7" s="36">
        <v>86900</v>
      </c>
      <c r="I7" s="36">
        <v>0</v>
      </c>
      <c r="J7" s="36">
        <v>66100</v>
      </c>
      <c r="K7" s="36">
        <v>4400</v>
      </c>
      <c r="L7" s="36">
        <v>11000</v>
      </c>
      <c r="M7" s="36">
        <v>4600</v>
      </c>
      <c r="N7" s="36">
        <v>0</v>
      </c>
      <c r="O7" s="36">
        <v>2800</v>
      </c>
      <c r="P7" s="36">
        <v>0</v>
      </c>
      <c r="Q7" s="36">
        <v>100</v>
      </c>
      <c r="R7" s="36">
        <v>3600</v>
      </c>
      <c r="S7" s="36">
        <v>4100</v>
      </c>
      <c r="T7" s="36">
        <v>4800</v>
      </c>
      <c r="U7" s="36">
        <v>4100</v>
      </c>
      <c r="V7" s="36">
        <v>3300</v>
      </c>
      <c r="W7" s="36">
        <v>100</v>
      </c>
      <c r="X7" s="36">
        <v>0</v>
      </c>
      <c r="Y7" s="36">
        <v>3800</v>
      </c>
      <c r="Z7" s="36">
        <v>0</v>
      </c>
      <c r="AA7" s="36">
        <v>3100</v>
      </c>
      <c r="AB7" s="36">
        <v>3800</v>
      </c>
      <c r="AC7" s="36">
        <v>3700</v>
      </c>
      <c r="AD7" s="36">
        <v>200</v>
      </c>
      <c r="AE7" s="37">
        <v>64200</v>
      </c>
      <c r="AF7" s="121"/>
      <c r="AG7" s="121"/>
    </row>
    <row r="8" spans="1:33" ht="30" customHeight="1">
      <c r="A8" s="290"/>
      <c r="B8" s="291" t="s">
        <v>77</v>
      </c>
      <c r="C8" s="112">
        <v>78900</v>
      </c>
      <c r="D8" s="113">
        <v>-6000</v>
      </c>
      <c r="E8" s="114">
        <v>-2800</v>
      </c>
      <c r="F8" s="114">
        <v>-12100</v>
      </c>
      <c r="G8" s="114">
        <v>-1500</v>
      </c>
      <c r="H8" s="114">
        <v>900</v>
      </c>
      <c r="I8" s="114">
        <v>0</v>
      </c>
      <c r="J8" s="114">
        <v>-5300</v>
      </c>
      <c r="K8" s="114">
        <v>-100</v>
      </c>
      <c r="L8" s="114">
        <v>600</v>
      </c>
      <c r="M8" s="114">
        <v>1200</v>
      </c>
      <c r="N8" s="94">
        <v>0</v>
      </c>
      <c r="O8" s="94">
        <v>300</v>
      </c>
      <c r="P8" s="114">
        <v>2900</v>
      </c>
      <c r="Q8" s="94">
        <v>-100</v>
      </c>
      <c r="R8" s="114">
        <v>300</v>
      </c>
      <c r="S8" s="114">
        <v>-100</v>
      </c>
      <c r="T8" s="114">
        <v>-300</v>
      </c>
      <c r="U8" s="114">
        <v>700</v>
      </c>
      <c r="V8" s="114">
        <v>300</v>
      </c>
      <c r="W8" s="94">
        <v>-100</v>
      </c>
      <c r="X8" s="114">
        <v>0</v>
      </c>
      <c r="Y8" s="114">
        <v>0</v>
      </c>
      <c r="Z8" s="94">
        <v>0</v>
      </c>
      <c r="AA8" s="114">
        <v>100</v>
      </c>
      <c r="AB8" s="114">
        <v>-400</v>
      </c>
      <c r="AC8" s="114">
        <v>-200</v>
      </c>
      <c r="AD8" s="94">
        <v>700</v>
      </c>
      <c r="AE8" s="115">
        <v>99900</v>
      </c>
    </row>
    <row r="9" spans="1:33" ht="30" customHeight="1">
      <c r="A9" s="290"/>
      <c r="B9" s="292" t="s">
        <v>73</v>
      </c>
      <c r="C9" s="38">
        <v>1.1029757243539546</v>
      </c>
      <c r="D9" s="39">
        <v>0.98208955223880601</v>
      </c>
      <c r="E9" s="40">
        <v>0.94004282655246252</v>
      </c>
      <c r="F9" s="40">
        <v>0.84856070087609514</v>
      </c>
      <c r="G9" s="40">
        <v>0.94983277591973247</v>
      </c>
      <c r="H9" s="40">
        <v>1.0103567318757192</v>
      </c>
      <c r="I9" s="40" t="s">
        <v>195</v>
      </c>
      <c r="J9" s="40">
        <v>0.91981845688350983</v>
      </c>
      <c r="K9" s="40">
        <v>0.97727272727272729</v>
      </c>
      <c r="L9" s="40">
        <v>1.0545454545454545</v>
      </c>
      <c r="M9" s="40">
        <v>1.2608695652173914</v>
      </c>
      <c r="N9" s="40" t="s">
        <v>195</v>
      </c>
      <c r="O9" s="40">
        <v>1.1071428571428572</v>
      </c>
      <c r="P9" s="40" t="s">
        <v>202</v>
      </c>
      <c r="Q9" s="40" t="s">
        <v>140</v>
      </c>
      <c r="R9" s="40">
        <v>1.0833333333333333</v>
      </c>
      <c r="S9" s="40">
        <v>0.97560975609756095</v>
      </c>
      <c r="T9" s="40">
        <v>0.9375</v>
      </c>
      <c r="U9" s="40">
        <v>1.1707317073170731</v>
      </c>
      <c r="V9" s="40">
        <v>1.0909090909090908</v>
      </c>
      <c r="W9" s="40" t="s">
        <v>140</v>
      </c>
      <c r="X9" s="40" t="s">
        <v>195</v>
      </c>
      <c r="Y9" s="40">
        <v>1</v>
      </c>
      <c r="Z9" s="40" t="s">
        <v>195</v>
      </c>
      <c r="AA9" s="40">
        <v>1.032258064516129</v>
      </c>
      <c r="AB9" s="40">
        <v>0.89473684210526316</v>
      </c>
      <c r="AC9" s="40">
        <v>0.94594594594594594</v>
      </c>
      <c r="AD9" s="40">
        <v>4.5</v>
      </c>
      <c r="AE9" s="41">
        <v>2.55607476635514</v>
      </c>
    </row>
    <row r="10" spans="1:33" ht="30" customHeight="1" thickBot="1">
      <c r="A10" s="293"/>
      <c r="B10" s="294" t="s">
        <v>112</v>
      </c>
      <c r="C10" s="42">
        <v>1</v>
      </c>
      <c r="D10" s="43">
        <v>0.38930304106022956</v>
      </c>
      <c r="E10" s="44">
        <v>5.194651520530115E-2</v>
      </c>
      <c r="F10" s="45">
        <v>8.0227192048278315E-2</v>
      </c>
      <c r="G10" s="45">
        <v>3.3605490474500059E-2</v>
      </c>
      <c r="H10" s="45">
        <v>0.1038930304106023</v>
      </c>
      <c r="I10" s="45">
        <v>0</v>
      </c>
      <c r="J10" s="45">
        <v>7.1944148621464921E-2</v>
      </c>
      <c r="K10" s="45">
        <v>5.088155247899657E-3</v>
      </c>
      <c r="L10" s="45">
        <v>1.3726186250147911E-2</v>
      </c>
      <c r="M10" s="45">
        <v>6.8630931250739553E-3</v>
      </c>
      <c r="N10" s="45">
        <v>0</v>
      </c>
      <c r="O10" s="45">
        <v>3.6682049461602179E-3</v>
      </c>
      <c r="P10" s="45">
        <v>3.4315465625369777E-3</v>
      </c>
      <c r="Q10" s="45">
        <v>0</v>
      </c>
      <c r="R10" s="45">
        <v>4.6148384806531774E-3</v>
      </c>
      <c r="S10" s="45">
        <v>4.7331676724647973E-3</v>
      </c>
      <c r="T10" s="45">
        <v>5.3248136315228968E-3</v>
      </c>
      <c r="U10" s="45">
        <v>5.6798012069577564E-3</v>
      </c>
      <c r="V10" s="45">
        <v>4.2598509052183178E-3</v>
      </c>
      <c r="W10" s="45">
        <v>0</v>
      </c>
      <c r="X10" s="45">
        <v>0</v>
      </c>
      <c r="Y10" s="45">
        <v>4.4965092888415575E-3</v>
      </c>
      <c r="Z10" s="45">
        <v>0</v>
      </c>
      <c r="AA10" s="45">
        <v>3.7865341379718378E-3</v>
      </c>
      <c r="AB10" s="45">
        <v>4.0231925215950771E-3</v>
      </c>
      <c r="AC10" s="45">
        <v>4.141521713406697E-3</v>
      </c>
      <c r="AD10" s="45">
        <v>1.0649627263045794E-3</v>
      </c>
      <c r="AE10" s="46">
        <v>0.19417820376286829</v>
      </c>
    </row>
    <row r="11" spans="1:33" ht="30" customHeight="1" thickBot="1">
      <c r="A11" s="295" t="s">
        <v>74</v>
      </c>
      <c r="B11" s="296" t="s">
        <v>75</v>
      </c>
      <c r="C11" s="297">
        <v>8532600</v>
      </c>
      <c r="D11" s="298">
        <v>3550100</v>
      </c>
      <c r="E11" s="299">
        <v>472300</v>
      </c>
      <c r="F11" s="299">
        <v>745300</v>
      </c>
      <c r="G11" s="299">
        <v>319600</v>
      </c>
      <c r="H11" s="299">
        <v>902900</v>
      </c>
      <c r="I11" s="299">
        <v>0</v>
      </c>
      <c r="J11" s="299">
        <v>629900</v>
      </c>
      <c r="K11" s="299">
        <v>48700</v>
      </c>
      <c r="L11" s="299">
        <v>125700</v>
      </c>
      <c r="M11" s="299">
        <v>49800</v>
      </c>
      <c r="N11" s="299">
        <v>500</v>
      </c>
      <c r="O11" s="299">
        <v>20000</v>
      </c>
      <c r="P11" s="299">
        <v>14800</v>
      </c>
      <c r="Q11" s="299">
        <v>0</v>
      </c>
      <c r="R11" s="299">
        <v>34700</v>
      </c>
      <c r="S11" s="299">
        <v>42200</v>
      </c>
      <c r="T11" s="299">
        <v>49200</v>
      </c>
      <c r="U11" s="299">
        <v>44700</v>
      </c>
      <c r="V11" s="299">
        <v>36100</v>
      </c>
      <c r="W11" s="299">
        <v>400</v>
      </c>
      <c r="X11" s="299">
        <v>0</v>
      </c>
      <c r="Y11" s="299">
        <v>39000</v>
      </c>
      <c r="Z11" s="299">
        <v>0</v>
      </c>
      <c r="AA11" s="299">
        <v>33800</v>
      </c>
      <c r="AB11" s="299">
        <v>40700</v>
      </c>
      <c r="AC11" s="299">
        <v>34600</v>
      </c>
      <c r="AD11" s="299">
        <v>34100</v>
      </c>
      <c r="AE11" s="300">
        <v>1263500</v>
      </c>
      <c r="AF11" s="121"/>
      <c r="AG11" s="121"/>
    </row>
    <row r="12" spans="1:33" ht="30" customHeight="1">
      <c r="A12" s="116" t="s">
        <v>162</v>
      </c>
      <c r="B12" s="301" t="s">
        <v>76</v>
      </c>
      <c r="C12" s="47">
        <v>6774600</v>
      </c>
      <c r="D12" s="48">
        <v>3284700</v>
      </c>
      <c r="E12" s="48">
        <v>448200</v>
      </c>
      <c r="F12" s="48">
        <v>672800</v>
      </c>
      <c r="G12" s="48">
        <v>284700</v>
      </c>
      <c r="H12" s="48">
        <v>787300</v>
      </c>
      <c r="I12" s="48">
        <v>400</v>
      </c>
      <c r="J12" s="48">
        <v>610100</v>
      </c>
      <c r="K12" s="48">
        <v>44800</v>
      </c>
      <c r="L12" s="48">
        <v>105200</v>
      </c>
      <c r="M12" s="48">
        <v>43400</v>
      </c>
      <c r="N12" s="48">
        <v>200</v>
      </c>
      <c r="O12" s="48">
        <v>14400</v>
      </c>
      <c r="P12" s="48">
        <v>5500</v>
      </c>
      <c r="Q12" s="48">
        <v>100</v>
      </c>
      <c r="R12" s="48">
        <v>29100</v>
      </c>
      <c r="S12" s="48">
        <v>34500</v>
      </c>
      <c r="T12" s="48">
        <v>42200</v>
      </c>
      <c r="U12" s="48">
        <v>26800</v>
      </c>
      <c r="V12" s="48">
        <v>25700</v>
      </c>
      <c r="W12" s="48">
        <v>800</v>
      </c>
      <c r="X12" s="48">
        <v>500</v>
      </c>
      <c r="Y12" s="48">
        <v>26800</v>
      </c>
      <c r="Z12" s="48">
        <v>0</v>
      </c>
      <c r="AA12" s="48">
        <v>26200</v>
      </c>
      <c r="AB12" s="48">
        <v>33900</v>
      </c>
      <c r="AC12" s="48">
        <v>25100</v>
      </c>
      <c r="AD12" s="48">
        <v>1100</v>
      </c>
      <c r="AE12" s="49">
        <v>200100</v>
      </c>
      <c r="AF12" s="126"/>
    </row>
    <row r="13" spans="1:33" ht="30" customHeight="1">
      <c r="A13" s="290"/>
      <c r="B13" s="302" t="s">
        <v>77</v>
      </c>
      <c r="C13" s="112">
        <v>1758000</v>
      </c>
      <c r="D13" s="113">
        <v>265400</v>
      </c>
      <c r="E13" s="114">
        <v>24100</v>
      </c>
      <c r="F13" s="114">
        <v>72500</v>
      </c>
      <c r="G13" s="114">
        <v>34900</v>
      </c>
      <c r="H13" s="114">
        <v>115600</v>
      </c>
      <c r="I13" s="114">
        <v>-400</v>
      </c>
      <c r="J13" s="114">
        <v>19800</v>
      </c>
      <c r="K13" s="114">
        <v>3900</v>
      </c>
      <c r="L13" s="114">
        <v>20500</v>
      </c>
      <c r="M13" s="114">
        <v>6400</v>
      </c>
      <c r="N13" s="94">
        <v>300</v>
      </c>
      <c r="O13" s="114">
        <v>5600</v>
      </c>
      <c r="P13" s="114">
        <v>9300</v>
      </c>
      <c r="Q13" s="94">
        <v>-100</v>
      </c>
      <c r="R13" s="114">
        <v>5600</v>
      </c>
      <c r="S13" s="114">
        <v>7700</v>
      </c>
      <c r="T13" s="114">
        <v>7000</v>
      </c>
      <c r="U13" s="114">
        <v>17900</v>
      </c>
      <c r="V13" s="114">
        <v>10400</v>
      </c>
      <c r="W13" s="94">
        <v>-400</v>
      </c>
      <c r="X13" s="114">
        <v>-500</v>
      </c>
      <c r="Y13" s="114">
        <v>12200</v>
      </c>
      <c r="Z13" s="94">
        <v>0</v>
      </c>
      <c r="AA13" s="114">
        <v>7600</v>
      </c>
      <c r="AB13" s="114">
        <v>6800</v>
      </c>
      <c r="AC13" s="114">
        <v>9500</v>
      </c>
      <c r="AD13" s="114">
        <v>33000</v>
      </c>
      <c r="AE13" s="115">
        <v>1063400</v>
      </c>
    </row>
    <row r="14" spans="1:33" ht="30" customHeight="1">
      <c r="A14" s="290"/>
      <c r="B14" s="303" t="s">
        <v>78</v>
      </c>
      <c r="C14" s="38">
        <v>1.2594987157913382</v>
      </c>
      <c r="D14" s="39">
        <v>1.0807988552988097</v>
      </c>
      <c r="E14" s="40">
        <v>1.0537706381079874</v>
      </c>
      <c r="F14" s="40">
        <v>1.1077586206896552</v>
      </c>
      <c r="G14" s="40">
        <v>1.122585177379698</v>
      </c>
      <c r="H14" s="40">
        <v>1.1468309411914137</v>
      </c>
      <c r="I14" s="40" t="s">
        <v>140</v>
      </c>
      <c r="J14" s="40">
        <v>1.032453696115391</v>
      </c>
      <c r="K14" s="40">
        <v>1.0870535714285714</v>
      </c>
      <c r="L14" s="40">
        <v>1.1948669201520912</v>
      </c>
      <c r="M14" s="40">
        <v>1.1474654377880185</v>
      </c>
      <c r="N14" s="40">
        <v>2.5</v>
      </c>
      <c r="O14" s="40">
        <v>1.3888888888888888</v>
      </c>
      <c r="P14" s="40">
        <v>2.6909090909090909</v>
      </c>
      <c r="Q14" s="40" t="s">
        <v>140</v>
      </c>
      <c r="R14" s="40">
        <v>1.1924398625429553</v>
      </c>
      <c r="S14" s="40">
        <v>1.2231884057971014</v>
      </c>
      <c r="T14" s="40">
        <v>1.1658767772511849</v>
      </c>
      <c r="U14" s="40">
        <v>1.6679104477611941</v>
      </c>
      <c r="V14" s="40">
        <v>1.404669260700389</v>
      </c>
      <c r="W14" s="40">
        <v>0.5</v>
      </c>
      <c r="X14" s="40" t="s">
        <v>140</v>
      </c>
      <c r="Y14" s="40">
        <v>1.455223880597015</v>
      </c>
      <c r="Z14" s="40" t="s">
        <v>195</v>
      </c>
      <c r="AA14" s="40">
        <v>1.2900763358778626</v>
      </c>
      <c r="AB14" s="40">
        <v>1.2005899705014749</v>
      </c>
      <c r="AC14" s="40">
        <v>1.3784860557768925</v>
      </c>
      <c r="AD14" s="40">
        <v>31</v>
      </c>
      <c r="AE14" s="41">
        <v>6.3143428285857075</v>
      </c>
    </row>
    <row r="15" spans="1:33" ht="30" customHeight="1" thickBot="1">
      <c r="A15" s="293"/>
      <c r="B15" s="304" t="s">
        <v>113</v>
      </c>
      <c r="C15" s="50">
        <v>1</v>
      </c>
      <c r="D15" s="45">
        <v>0.41606309917258516</v>
      </c>
      <c r="E15" s="44">
        <v>5.5352413098000611E-2</v>
      </c>
      <c r="F15" s="45">
        <v>8.7347350162904625E-2</v>
      </c>
      <c r="G15" s="45">
        <v>3.7456343904554296E-2</v>
      </c>
      <c r="H15" s="45">
        <v>0.10581768745751588</v>
      </c>
      <c r="I15" s="45">
        <v>0</v>
      </c>
      <c r="J15" s="45">
        <v>7.3822750392611866E-2</v>
      </c>
      <c r="K15" s="45">
        <v>5.7075217401495442E-3</v>
      </c>
      <c r="L15" s="45">
        <v>1.4731734758455805E-2</v>
      </c>
      <c r="M15" s="45">
        <v>5.8364390689824904E-3</v>
      </c>
      <c r="N15" s="45">
        <v>5.8598785833157536E-5</v>
      </c>
      <c r="O15" s="45">
        <v>2.3439514333263014E-3</v>
      </c>
      <c r="P15" s="45">
        <v>1.7345240606614631E-3</v>
      </c>
      <c r="Q15" s="45">
        <v>0</v>
      </c>
      <c r="R15" s="45">
        <v>4.0667557368211328E-3</v>
      </c>
      <c r="S15" s="45">
        <v>4.9457375243184961E-3</v>
      </c>
      <c r="T15" s="45">
        <v>5.7661205259827014E-3</v>
      </c>
      <c r="U15" s="45">
        <v>5.2387314534842839E-3</v>
      </c>
      <c r="V15" s="45">
        <v>4.2308323371539744E-3</v>
      </c>
      <c r="W15" s="45">
        <v>4.6879028666526031E-5</v>
      </c>
      <c r="X15" s="45">
        <v>0</v>
      </c>
      <c r="Y15" s="45">
        <v>4.5707052949862876E-3</v>
      </c>
      <c r="Z15" s="45">
        <v>0</v>
      </c>
      <c r="AA15" s="45">
        <v>3.9612779223214493E-3</v>
      </c>
      <c r="AB15" s="45">
        <v>4.7699411668190236E-3</v>
      </c>
      <c r="AC15" s="45">
        <v>4.0550359796545019E-3</v>
      </c>
      <c r="AD15" s="45">
        <v>3.9964371938213438E-3</v>
      </c>
      <c r="AE15" s="46">
        <v>0.14807913180038909</v>
      </c>
    </row>
    <row r="16" spans="1:33" ht="30" customHeight="1" thickBot="1">
      <c r="A16" s="295" t="s">
        <v>79</v>
      </c>
      <c r="B16" s="305" t="s">
        <v>80</v>
      </c>
      <c r="C16" s="297">
        <v>2193500</v>
      </c>
      <c r="D16" s="299">
        <v>846100</v>
      </c>
      <c r="E16" s="299">
        <v>117100</v>
      </c>
      <c r="F16" s="299">
        <v>172100</v>
      </c>
      <c r="G16" s="299">
        <v>79400</v>
      </c>
      <c r="H16" s="299">
        <v>229500</v>
      </c>
      <c r="I16" s="299">
        <v>0</v>
      </c>
      <c r="J16" s="299">
        <v>155400</v>
      </c>
      <c r="K16" s="299">
        <v>12200</v>
      </c>
      <c r="L16" s="299">
        <v>30800</v>
      </c>
      <c r="M16" s="299">
        <v>15100</v>
      </c>
      <c r="N16" s="299">
        <v>100</v>
      </c>
      <c r="O16" s="299">
        <v>6800</v>
      </c>
      <c r="P16" s="299">
        <v>3500</v>
      </c>
      <c r="Q16" s="299">
        <v>0</v>
      </c>
      <c r="R16" s="299">
        <v>9400</v>
      </c>
      <c r="S16" s="299">
        <v>10700</v>
      </c>
      <c r="T16" s="299">
        <v>12200</v>
      </c>
      <c r="U16" s="299">
        <v>11400</v>
      </c>
      <c r="V16" s="299">
        <v>9400</v>
      </c>
      <c r="W16" s="299">
        <v>200</v>
      </c>
      <c r="X16" s="299">
        <v>0</v>
      </c>
      <c r="Y16" s="299">
        <v>10400</v>
      </c>
      <c r="Z16" s="299">
        <v>0</v>
      </c>
      <c r="AA16" s="299">
        <v>9100</v>
      </c>
      <c r="AB16" s="299">
        <v>10200</v>
      </c>
      <c r="AC16" s="299">
        <v>8800</v>
      </c>
      <c r="AD16" s="299">
        <v>4300</v>
      </c>
      <c r="AE16" s="300">
        <v>429300</v>
      </c>
      <c r="AF16" s="126"/>
    </row>
    <row r="17" spans="1:32" ht="30" customHeight="1">
      <c r="A17" s="116" t="s">
        <v>163</v>
      </c>
      <c r="B17" s="301" t="s">
        <v>81</v>
      </c>
      <c r="C17" s="47">
        <v>1896300</v>
      </c>
      <c r="D17" s="48">
        <v>839100</v>
      </c>
      <c r="E17" s="48">
        <v>114800</v>
      </c>
      <c r="F17" s="48">
        <v>182400</v>
      </c>
      <c r="G17" s="48">
        <v>78200</v>
      </c>
      <c r="H17" s="48">
        <v>217300</v>
      </c>
      <c r="I17" s="48">
        <v>100</v>
      </c>
      <c r="J17" s="48">
        <v>163500</v>
      </c>
      <c r="K17" s="48">
        <v>12100</v>
      </c>
      <c r="L17" s="48">
        <v>28900</v>
      </c>
      <c r="M17" s="48">
        <v>12800</v>
      </c>
      <c r="N17" s="48">
        <v>0</v>
      </c>
      <c r="O17" s="48">
        <v>7000</v>
      </c>
      <c r="P17" s="48">
        <v>300</v>
      </c>
      <c r="Q17" s="48">
        <v>100</v>
      </c>
      <c r="R17" s="48">
        <v>8700</v>
      </c>
      <c r="S17" s="48">
        <v>9800</v>
      </c>
      <c r="T17" s="48">
        <v>12700</v>
      </c>
      <c r="U17" s="48">
        <v>9800</v>
      </c>
      <c r="V17" s="48">
        <v>8500</v>
      </c>
      <c r="W17" s="48">
        <v>300</v>
      </c>
      <c r="X17" s="48">
        <v>100</v>
      </c>
      <c r="Y17" s="48">
        <v>9400</v>
      </c>
      <c r="Z17" s="48">
        <v>0</v>
      </c>
      <c r="AA17" s="48">
        <v>8400</v>
      </c>
      <c r="AB17" s="48">
        <v>10100</v>
      </c>
      <c r="AC17" s="48">
        <v>9100</v>
      </c>
      <c r="AD17" s="48">
        <v>400</v>
      </c>
      <c r="AE17" s="51">
        <v>152400</v>
      </c>
      <c r="AF17" s="126"/>
    </row>
    <row r="18" spans="1:32" ht="30" customHeight="1">
      <c r="A18" s="290"/>
      <c r="B18" s="302" t="s">
        <v>77</v>
      </c>
      <c r="C18" s="112">
        <v>297200</v>
      </c>
      <c r="D18" s="113">
        <v>7000</v>
      </c>
      <c r="E18" s="114">
        <v>2300</v>
      </c>
      <c r="F18" s="114">
        <v>-10300</v>
      </c>
      <c r="G18" s="114">
        <v>1200</v>
      </c>
      <c r="H18" s="114">
        <v>12200</v>
      </c>
      <c r="I18" s="114">
        <v>-100</v>
      </c>
      <c r="J18" s="114">
        <v>-8100</v>
      </c>
      <c r="K18" s="114">
        <v>100</v>
      </c>
      <c r="L18" s="114">
        <v>1900</v>
      </c>
      <c r="M18" s="114">
        <v>2300</v>
      </c>
      <c r="N18" s="94">
        <v>100</v>
      </c>
      <c r="O18" s="94">
        <v>-200</v>
      </c>
      <c r="P18" s="114">
        <v>3200</v>
      </c>
      <c r="Q18" s="94">
        <v>-100</v>
      </c>
      <c r="R18" s="114">
        <v>700</v>
      </c>
      <c r="S18" s="114">
        <v>900</v>
      </c>
      <c r="T18" s="114">
        <v>-500</v>
      </c>
      <c r="U18" s="114">
        <v>1600</v>
      </c>
      <c r="V18" s="114">
        <v>900</v>
      </c>
      <c r="W18" s="94">
        <v>-100</v>
      </c>
      <c r="X18" s="114">
        <v>-100</v>
      </c>
      <c r="Y18" s="114">
        <v>1000</v>
      </c>
      <c r="Z18" s="94">
        <v>0</v>
      </c>
      <c r="AA18" s="114">
        <v>700</v>
      </c>
      <c r="AB18" s="114">
        <v>100</v>
      </c>
      <c r="AC18" s="114">
        <v>-300</v>
      </c>
      <c r="AD18" s="94">
        <v>3900</v>
      </c>
      <c r="AE18" s="115">
        <v>276900</v>
      </c>
    </row>
    <row r="19" spans="1:32" ht="30" customHeight="1">
      <c r="A19" s="290"/>
      <c r="B19" s="303" t="s">
        <v>82</v>
      </c>
      <c r="C19" s="38">
        <v>1.1567262563940304</v>
      </c>
      <c r="D19" s="39">
        <v>1.008342271481349</v>
      </c>
      <c r="E19" s="40">
        <v>1.0200348432055748</v>
      </c>
      <c r="F19" s="40">
        <v>0.94353070175438591</v>
      </c>
      <c r="G19" s="40">
        <v>1.0153452685421995</v>
      </c>
      <c r="H19" s="40">
        <v>1.0561435803037276</v>
      </c>
      <c r="I19" s="40" t="s">
        <v>140</v>
      </c>
      <c r="J19" s="40">
        <v>0.95045871559633033</v>
      </c>
      <c r="K19" s="40">
        <v>1.0082644628099173</v>
      </c>
      <c r="L19" s="40">
        <v>1.0657439446366781</v>
      </c>
      <c r="M19" s="40">
        <v>1.1796875</v>
      </c>
      <c r="N19" s="40" t="s">
        <v>202</v>
      </c>
      <c r="O19" s="40">
        <v>0.97142857142857142</v>
      </c>
      <c r="P19" s="40">
        <v>11.666666666666666</v>
      </c>
      <c r="Q19" s="40" t="s">
        <v>140</v>
      </c>
      <c r="R19" s="40">
        <v>1.0804597701149425</v>
      </c>
      <c r="S19" s="40">
        <v>1.0918367346938775</v>
      </c>
      <c r="T19" s="40">
        <v>0.96062992125984248</v>
      </c>
      <c r="U19" s="40">
        <v>1.1632653061224489</v>
      </c>
      <c r="V19" s="40">
        <v>1.1058823529411765</v>
      </c>
      <c r="W19" s="40">
        <v>0.66666666666666663</v>
      </c>
      <c r="X19" s="40" t="s">
        <v>140</v>
      </c>
      <c r="Y19" s="40">
        <v>1.1063829787234043</v>
      </c>
      <c r="Z19" s="40" t="s">
        <v>195</v>
      </c>
      <c r="AA19" s="40">
        <v>1.0833333333333333</v>
      </c>
      <c r="AB19" s="40">
        <v>1.0099009900990099</v>
      </c>
      <c r="AC19" s="40">
        <v>0.96703296703296704</v>
      </c>
      <c r="AD19" s="40">
        <v>10.75</v>
      </c>
      <c r="AE19" s="41">
        <v>2.8169291338582676</v>
      </c>
    </row>
    <row r="20" spans="1:32" ht="30" customHeight="1" thickBot="1">
      <c r="A20" s="290"/>
      <c r="B20" s="304" t="s">
        <v>114</v>
      </c>
      <c r="C20" s="50">
        <v>1</v>
      </c>
      <c r="D20" s="45">
        <v>0.38573056758604968</v>
      </c>
      <c r="E20" s="44">
        <v>5.3385001139731027E-2</v>
      </c>
      <c r="F20" s="45">
        <v>7.8459083656257117E-2</v>
      </c>
      <c r="G20" s="45">
        <v>3.619785730567586E-2</v>
      </c>
      <c r="H20" s="45">
        <v>0.10462730795532255</v>
      </c>
      <c r="I20" s="45">
        <v>0</v>
      </c>
      <c r="J20" s="45">
        <v>7.084568041942102E-2</v>
      </c>
      <c r="K20" s="45">
        <v>5.5618873945748803E-3</v>
      </c>
      <c r="L20" s="45">
        <v>1.4041486209254616E-2</v>
      </c>
      <c r="M20" s="45">
        <v>6.8839753818098932E-3</v>
      </c>
      <c r="N20" s="45">
        <v>4.5589240939138365E-5</v>
      </c>
      <c r="O20" s="45">
        <v>3.1000683838614089E-3</v>
      </c>
      <c r="P20" s="45">
        <v>1.5956234328698426E-3</v>
      </c>
      <c r="Q20" s="45">
        <v>0</v>
      </c>
      <c r="R20" s="45">
        <v>4.2853886482790062E-3</v>
      </c>
      <c r="S20" s="45">
        <v>4.8780487804878049E-3</v>
      </c>
      <c r="T20" s="45">
        <v>5.5618873945748803E-3</v>
      </c>
      <c r="U20" s="45">
        <v>5.1971734670617732E-3</v>
      </c>
      <c r="V20" s="45">
        <v>4.2853886482790062E-3</v>
      </c>
      <c r="W20" s="45">
        <v>9.1178481878276729E-5</v>
      </c>
      <c r="X20" s="45">
        <v>0</v>
      </c>
      <c r="Y20" s="45">
        <v>4.7412810576703901E-3</v>
      </c>
      <c r="Z20" s="45">
        <v>0</v>
      </c>
      <c r="AA20" s="45">
        <v>4.1486209254615915E-3</v>
      </c>
      <c r="AB20" s="45">
        <v>4.6501025757921133E-3</v>
      </c>
      <c r="AC20" s="45">
        <v>4.0118532026441759E-3</v>
      </c>
      <c r="AD20" s="45">
        <v>1.9603373603829495E-3</v>
      </c>
      <c r="AE20" s="46">
        <v>0.195714611351721</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212</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221</v>
      </c>
      <c r="E27" s="310">
        <v>295600</v>
      </c>
      <c r="F27" s="311">
        <v>33300</v>
      </c>
      <c r="G27" s="57"/>
      <c r="H27" s="56" t="s">
        <v>221</v>
      </c>
      <c r="I27" s="310">
        <v>581500</v>
      </c>
      <c r="J27" s="312">
        <v>96600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194</v>
      </c>
      <c r="E28" s="314">
        <v>298200</v>
      </c>
      <c r="F28" s="315">
        <v>36800</v>
      </c>
      <c r="G28" s="316"/>
      <c r="H28" s="58" t="s">
        <v>194</v>
      </c>
      <c r="I28" s="317">
        <v>577400</v>
      </c>
      <c r="J28" s="318">
        <v>122400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-2600</v>
      </c>
      <c r="F29" s="320">
        <v>-3500</v>
      </c>
      <c r="G29" s="262"/>
      <c r="H29" s="60" t="s">
        <v>77</v>
      </c>
      <c r="I29" s="319">
        <v>4100</v>
      </c>
      <c r="J29" s="320">
        <v>-25800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0.99128101945003355</v>
      </c>
      <c r="F30" s="322">
        <v>0.90489130434782605</v>
      </c>
      <c r="G30" s="262"/>
      <c r="H30" s="61" t="s">
        <v>124</v>
      </c>
      <c r="I30" s="321">
        <v>1.0071007966747489</v>
      </c>
      <c r="J30" s="323">
        <v>0.78921568627450978</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0.38151781104801241</v>
      </c>
      <c r="F31" s="326">
        <v>4.297883324728962E-2</v>
      </c>
      <c r="G31" s="262"/>
      <c r="H31" s="63" t="s">
        <v>126</v>
      </c>
      <c r="I31" s="327">
        <v>0.85754313523079195</v>
      </c>
      <c r="J31" s="328">
        <v>0.14245686476920807</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12" priority="3" operator="equal">
      <formula>"△100%"</formula>
    </cfRule>
  </conditionalFormatting>
  <conditionalFormatting sqref="C19:AE19">
    <cfRule type="cellIs" dxfId="11" priority="2" operator="equal">
      <formula>"△100%"</formula>
    </cfRule>
  </conditionalFormatting>
  <conditionalFormatting sqref="I28:J28">
    <cfRule type="containsBlanks" dxfId="10" priority="4">
      <formula>LEN(TRIM(I28))=0</formula>
    </cfRule>
  </conditionalFormatting>
  <conditionalFormatting sqref="AE14">
    <cfRule type="cellIs" dxfId="9" priority="1" operator="equal">
      <formula>"△100%"</formula>
    </cfRule>
  </conditionalFormatting>
  <hyperlinks>
    <hyperlink ref="A1:B1" location="令和５年度!A1" display="令和５年度!A1" xr:uid="{8899C1CA-54F5-4DF3-8F6D-A9524BEDB4BC}"/>
  </hyperlinks>
  <pageMargins left="0.70866141732283472" right="0.70866141732283472" top="0.74803149606299213" bottom="0.74803149606299213" header="0.31496062992125984" footer="0.3149606299212598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R29"/>
  <sheetViews>
    <sheetView zoomScaleNormal="100"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３月（３表）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8.5" thickBot="1">
      <c r="A3" s="329" t="s">
        <v>128</v>
      </c>
      <c r="B3" s="330"/>
      <c r="C3" s="330"/>
      <c r="D3" s="329"/>
      <c r="E3" s="330"/>
      <c r="F3" s="330"/>
      <c r="G3" s="330"/>
      <c r="H3" s="330"/>
      <c r="I3" s="330"/>
      <c r="J3" s="330"/>
      <c r="K3" s="330"/>
      <c r="L3" s="331"/>
      <c r="M3" s="330"/>
      <c r="N3" s="330"/>
      <c r="O3" s="330"/>
      <c r="P3" s="330"/>
      <c r="Q3" s="330"/>
      <c r="R3" s="313"/>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c r="R4" s="313"/>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c r="R5" s="313"/>
    </row>
    <row r="6" spans="1:18" ht="30" customHeight="1" thickBot="1">
      <c r="A6" s="339" t="s">
        <v>71</v>
      </c>
      <c r="B6" s="340" t="s">
        <v>221</v>
      </c>
      <c r="C6" s="341">
        <v>164100</v>
      </c>
      <c r="D6" s="342">
        <v>59200</v>
      </c>
      <c r="E6" s="342">
        <v>23000</v>
      </c>
      <c r="F6" s="342">
        <v>18700</v>
      </c>
      <c r="G6" s="342">
        <v>15200</v>
      </c>
      <c r="H6" s="342">
        <v>8900</v>
      </c>
      <c r="I6" s="342">
        <v>2100</v>
      </c>
      <c r="J6" s="342">
        <v>3000</v>
      </c>
      <c r="K6" s="342">
        <v>300</v>
      </c>
      <c r="L6" s="342">
        <v>600</v>
      </c>
      <c r="M6" s="342">
        <v>1600</v>
      </c>
      <c r="N6" s="342">
        <v>700</v>
      </c>
      <c r="O6" s="342">
        <v>200</v>
      </c>
      <c r="P6" s="342">
        <v>2100</v>
      </c>
      <c r="Q6" s="343">
        <v>28500</v>
      </c>
      <c r="R6" s="360"/>
    </row>
    <row r="7" spans="1:18" ht="30" customHeight="1">
      <c r="A7" s="67"/>
      <c r="B7" s="344" t="s">
        <v>194</v>
      </c>
      <c r="C7" s="68">
        <v>64200</v>
      </c>
      <c r="D7" s="69">
        <v>22400</v>
      </c>
      <c r="E7" s="70">
        <v>17400</v>
      </c>
      <c r="F7" s="70">
        <v>400</v>
      </c>
      <c r="G7" s="70">
        <v>6700</v>
      </c>
      <c r="H7" s="70">
        <v>3800</v>
      </c>
      <c r="I7" s="70">
        <v>1000</v>
      </c>
      <c r="J7" s="70">
        <v>1100</v>
      </c>
      <c r="K7" s="70">
        <v>700</v>
      </c>
      <c r="L7" s="70">
        <v>1000</v>
      </c>
      <c r="M7" s="70">
        <v>300</v>
      </c>
      <c r="N7" s="70">
        <v>200</v>
      </c>
      <c r="O7" s="71">
        <v>100</v>
      </c>
      <c r="P7" s="70">
        <v>1000</v>
      </c>
      <c r="Q7" s="72">
        <v>8100</v>
      </c>
      <c r="R7" s="360"/>
    </row>
    <row r="8" spans="1:18" ht="30" customHeight="1">
      <c r="A8" s="67"/>
      <c r="B8" s="73" t="s">
        <v>77</v>
      </c>
      <c r="C8" s="107">
        <v>99900</v>
      </c>
      <c r="D8" s="108">
        <v>36800</v>
      </c>
      <c r="E8" s="109">
        <v>5600</v>
      </c>
      <c r="F8" s="108">
        <v>18300</v>
      </c>
      <c r="G8" s="108">
        <v>8500</v>
      </c>
      <c r="H8" s="108">
        <v>5100</v>
      </c>
      <c r="I8" s="108">
        <v>1100</v>
      </c>
      <c r="J8" s="108">
        <v>1900</v>
      </c>
      <c r="K8" s="108">
        <v>-400</v>
      </c>
      <c r="L8" s="108">
        <v>-400</v>
      </c>
      <c r="M8" s="108">
        <v>1300</v>
      </c>
      <c r="N8" s="108">
        <v>500</v>
      </c>
      <c r="O8" s="108">
        <v>100</v>
      </c>
      <c r="P8" s="108">
        <v>1100</v>
      </c>
      <c r="Q8" s="110">
        <v>20400</v>
      </c>
      <c r="R8" s="313"/>
    </row>
    <row r="9" spans="1:18" ht="30" customHeight="1">
      <c r="A9" s="67"/>
      <c r="B9" s="74" t="s">
        <v>73</v>
      </c>
      <c r="C9" s="75">
        <v>2.55607476635514</v>
      </c>
      <c r="D9" s="76">
        <v>2.6428571428571428</v>
      </c>
      <c r="E9" s="77">
        <v>1.3218390804597702</v>
      </c>
      <c r="F9" s="76">
        <v>46.75</v>
      </c>
      <c r="G9" s="76">
        <v>2.2686567164179103</v>
      </c>
      <c r="H9" s="76">
        <v>2.3421052631578947</v>
      </c>
      <c r="I9" s="76">
        <v>2.1</v>
      </c>
      <c r="J9" s="76">
        <v>2.7272727272727271</v>
      </c>
      <c r="K9" s="76">
        <v>0.42857142857142855</v>
      </c>
      <c r="L9" s="76">
        <v>0.6</v>
      </c>
      <c r="M9" s="76">
        <v>5.333333333333333</v>
      </c>
      <c r="N9" s="76">
        <v>3.5</v>
      </c>
      <c r="O9" s="76">
        <v>2</v>
      </c>
      <c r="P9" s="76">
        <v>2.1</v>
      </c>
      <c r="Q9" s="78">
        <v>3.5185185185185186</v>
      </c>
      <c r="R9" s="313"/>
    </row>
    <row r="10" spans="1:18" ht="30" customHeight="1" thickBot="1">
      <c r="A10" s="111"/>
      <c r="B10" s="79" t="s">
        <v>113</v>
      </c>
      <c r="C10" s="80">
        <v>1</v>
      </c>
      <c r="D10" s="81">
        <v>0.3607556368068251</v>
      </c>
      <c r="E10" s="82">
        <v>0.14015843997562463</v>
      </c>
      <c r="F10" s="83">
        <v>0.11395490554539915</v>
      </c>
      <c r="G10" s="83">
        <v>9.2626447288238878E-2</v>
      </c>
      <c r="H10" s="83">
        <v>5.4235222425350393E-2</v>
      </c>
      <c r="I10" s="83">
        <v>1.2797074954296161E-2</v>
      </c>
      <c r="J10" s="83">
        <v>1.8281535648994516E-2</v>
      </c>
      <c r="K10" s="83">
        <v>1.8281535648994515E-3</v>
      </c>
      <c r="L10" s="83">
        <v>3.6563071297989031E-3</v>
      </c>
      <c r="M10" s="83">
        <v>9.7501523461304088E-3</v>
      </c>
      <c r="N10" s="83">
        <v>4.2656916514320535E-3</v>
      </c>
      <c r="O10" s="83">
        <v>1.2187690432663011E-3</v>
      </c>
      <c r="P10" s="83">
        <v>1.2797074954296161E-2</v>
      </c>
      <c r="Q10" s="84">
        <v>0.17367458866544791</v>
      </c>
      <c r="R10" s="313"/>
    </row>
    <row r="11" spans="1:18" ht="30" customHeight="1" thickBot="1">
      <c r="A11" s="345" t="s">
        <v>74</v>
      </c>
      <c r="B11" s="346" t="s">
        <v>75</v>
      </c>
      <c r="C11" s="347">
        <v>1263500</v>
      </c>
      <c r="D11" s="348">
        <v>528500</v>
      </c>
      <c r="E11" s="348">
        <v>282100</v>
      </c>
      <c r="F11" s="348">
        <v>80100</v>
      </c>
      <c r="G11" s="348">
        <v>149600</v>
      </c>
      <c r="H11" s="348">
        <v>37100</v>
      </c>
      <c r="I11" s="348">
        <v>10100</v>
      </c>
      <c r="J11" s="348">
        <v>9600</v>
      </c>
      <c r="K11" s="348">
        <v>1800</v>
      </c>
      <c r="L11" s="348">
        <v>6400</v>
      </c>
      <c r="M11" s="348">
        <v>10200</v>
      </c>
      <c r="N11" s="348">
        <v>5200</v>
      </c>
      <c r="O11" s="348">
        <v>1700</v>
      </c>
      <c r="P11" s="348">
        <v>7800</v>
      </c>
      <c r="Q11" s="349">
        <v>133300</v>
      </c>
      <c r="R11" s="360"/>
    </row>
    <row r="12" spans="1:18" ht="30" customHeight="1">
      <c r="A12" s="350" t="s">
        <v>162</v>
      </c>
      <c r="B12" s="85" t="s">
        <v>76</v>
      </c>
      <c r="C12" s="86">
        <v>200100</v>
      </c>
      <c r="D12" s="87">
        <v>72800</v>
      </c>
      <c r="E12" s="87">
        <v>69500</v>
      </c>
      <c r="F12" s="87">
        <v>900</v>
      </c>
      <c r="G12" s="87">
        <v>32800</v>
      </c>
      <c r="H12" s="87">
        <v>6300</v>
      </c>
      <c r="I12" s="87">
        <v>1900</v>
      </c>
      <c r="J12" s="87">
        <v>1700</v>
      </c>
      <c r="K12" s="87">
        <v>800</v>
      </c>
      <c r="L12" s="87">
        <v>1300</v>
      </c>
      <c r="M12" s="87">
        <v>800</v>
      </c>
      <c r="N12" s="87">
        <v>700</v>
      </c>
      <c r="O12" s="87">
        <v>200</v>
      </c>
      <c r="P12" s="87">
        <v>1600</v>
      </c>
      <c r="Q12" s="88">
        <v>8800</v>
      </c>
      <c r="R12" s="360"/>
    </row>
    <row r="13" spans="1:18" ht="30" customHeight="1">
      <c r="A13" s="67"/>
      <c r="B13" s="89" t="s">
        <v>77</v>
      </c>
      <c r="C13" s="107">
        <v>1063400</v>
      </c>
      <c r="D13" s="108">
        <v>455700</v>
      </c>
      <c r="E13" s="109">
        <v>212600</v>
      </c>
      <c r="F13" s="108">
        <v>79200</v>
      </c>
      <c r="G13" s="108">
        <v>116800</v>
      </c>
      <c r="H13" s="108">
        <v>30800</v>
      </c>
      <c r="I13" s="108">
        <v>8200</v>
      </c>
      <c r="J13" s="108">
        <v>7900</v>
      </c>
      <c r="K13" s="108">
        <v>1000</v>
      </c>
      <c r="L13" s="108">
        <v>5100</v>
      </c>
      <c r="M13" s="108">
        <v>9400</v>
      </c>
      <c r="N13" s="108">
        <v>4500</v>
      </c>
      <c r="O13" s="108">
        <v>1500</v>
      </c>
      <c r="P13" s="108">
        <v>6200</v>
      </c>
      <c r="Q13" s="110">
        <v>124500</v>
      </c>
      <c r="R13" s="313"/>
    </row>
    <row r="14" spans="1:18" ht="30" customHeight="1">
      <c r="A14" s="67"/>
      <c r="B14" s="90" t="s">
        <v>78</v>
      </c>
      <c r="C14" s="75">
        <v>6.3143428285857075</v>
      </c>
      <c r="D14" s="76">
        <v>7.259615384615385</v>
      </c>
      <c r="E14" s="77">
        <v>4.0589928057553957</v>
      </c>
      <c r="F14" s="76">
        <v>89</v>
      </c>
      <c r="G14" s="76">
        <v>4.5609756097560972</v>
      </c>
      <c r="H14" s="76">
        <v>5.8888888888888893</v>
      </c>
      <c r="I14" s="76">
        <v>5.3157894736842106</v>
      </c>
      <c r="J14" s="76">
        <v>5.6470588235294121</v>
      </c>
      <c r="K14" s="76">
        <v>2.25</v>
      </c>
      <c r="L14" s="76">
        <v>4.9230769230769234</v>
      </c>
      <c r="M14" s="76">
        <v>12.75</v>
      </c>
      <c r="N14" s="76">
        <v>7.4285714285714288</v>
      </c>
      <c r="O14" s="76">
        <v>8.5</v>
      </c>
      <c r="P14" s="76">
        <v>4.875</v>
      </c>
      <c r="Q14" s="78">
        <v>15.147727272727273</v>
      </c>
      <c r="R14" s="313"/>
    </row>
    <row r="15" spans="1:18" ht="30" customHeight="1" thickBot="1">
      <c r="A15" s="111"/>
      <c r="B15" s="91" t="s">
        <v>113</v>
      </c>
      <c r="C15" s="92">
        <v>1</v>
      </c>
      <c r="D15" s="83">
        <v>0.4182825484764543</v>
      </c>
      <c r="E15" s="83">
        <v>0.22326869806094182</v>
      </c>
      <c r="F15" s="83">
        <v>6.3395330431341518E-2</v>
      </c>
      <c r="G15" s="83">
        <v>0.118401266323704</v>
      </c>
      <c r="H15" s="83">
        <v>2.9362880886426593E-2</v>
      </c>
      <c r="I15" s="83">
        <v>7.9936683814800166E-3</v>
      </c>
      <c r="J15" s="83">
        <v>7.5979422239810055E-3</v>
      </c>
      <c r="K15" s="83">
        <v>1.4246141669964384E-3</v>
      </c>
      <c r="L15" s="83">
        <v>5.0652948159873364E-3</v>
      </c>
      <c r="M15" s="83">
        <v>8.0728136129798178E-3</v>
      </c>
      <c r="N15" s="83">
        <v>4.115552037989711E-3</v>
      </c>
      <c r="O15" s="83">
        <v>1.3454689354966364E-3</v>
      </c>
      <c r="P15" s="83">
        <v>6.1733280569845669E-3</v>
      </c>
      <c r="Q15" s="84">
        <v>0.10550059358923625</v>
      </c>
      <c r="R15" s="313"/>
    </row>
    <row r="16" spans="1:18" ht="30" customHeight="1" thickBot="1">
      <c r="A16" s="345" t="s">
        <v>79</v>
      </c>
      <c r="B16" s="346" t="s">
        <v>80</v>
      </c>
      <c r="C16" s="347">
        <v>429300</v>
      </c>
      <c r="D16" s="348">
        <v>169100</v>
      </c>
      <c r="E16" s="348">
        <v>78300</v>
      </c>
      <c r="F16" s="348">
        <v>45800</v>
      </c>
      <c r="G16" s="348">
        <v>40500</v>
      </c>
      <c r="H16" s="348">
        <v>14600</v>
      </c>
      <c r="I16" s="348">
        <v>3500</v>
      </c>
      <c r="J16" s="348">
        <v>4000</v>
      </c>
      <c r="K16" s="348">
        <v>500</v>
      </c>
      <c r="L16" s="348">
        <v>1500</v>
      </c>
      <c r="M16" s="348">
        <v>4300</v>
      </c>
      <c r="N16" s="348">
        <v>2000</v>
      </c>
      <c r="O16" s="348">
        <v>500</v>
      </c>
      <c r="P16" s="348">
        <v>2600</v>
      </c>
      <c r="Q16" s="349">
        <v>62100</v>
      </c>
      <c r="R16" s="360"/>
    </row>
    <row r="17" spans="1:18" ht="30" customHeight="1">
      <c r="A17" s="350" t="s">
        <v>163</v>
      </c>
      <c r="B17" s="85" t="s">
        <v>81</v>
      </c>
      <c r="C17" s="86">
        <v>152400</v>
      </c>
      <c r="D17" s="87">
        <v>55200</v>
      </c>
      <c r="E17" s="87">
        <v>57100</v>
      </c>
      <c r="F17" s="87">
        <v>700</v>
      </c>
      <c r="G17" s="87">
        <v>18800</v>
      </c>
      <c r="H17" s="87">
        <v>5000</v>
      </c>
      <c r="I17" s="87">
        <v>1400</v>
      </c>
      <c r="J17" s="87">
        <v>1300</v>
      </c>
      <c r="K17" s="87">
        <v>700</v>
      </c>
      <c r="L17" s="87">
        <v>1200</v>
      </c>
      <c r="M17" s="87">
        <v>600</v>
      </c>
      <c r="N17" s="87">
        <v>500</v>
      </c>
      <c r="O17" s="87">
        <v>200</v>
      </c>
      <c r="P17" s="87">
        <v>1300</v>
      </c>
      <c r="Q17" s="93">
        <v>8400</v>
      </c>
      <c r="R17" s="360"/>
    </row>
    <row r="18" spans="1:18" ht="30" customHeight="1">
      <c r="A18" s="67"/>
      <c r="B18" s="89" t="s">
        <v>77</v>
      </c>
      <c r="C18" s="107">
        <v>276900</v>
      </c>
      <c r="D18" s="108">
        <v>113900</v>
      </c>
      <c r="E18" s="108">
        <v>21200</v>
      </c>
      <c r="F18" s="108">
        <v>45100</v>
      </c>
      <c r="G18" s="108">
        <v>21700</v>
      </c>
      <c r="H18" s="108">
        <v>9600</v>
      </c>
      <c r="I18" s="108">
        <v>2100</v>
      </c>
      <c r="J18" s="108">
        <v>2700</v>
      </c>
      <c r="K18" s="108">
        <v>-200</v>
      </c>
      <c r="L18" s="108">
        <v>300</v>
      </c>
      <c r="M18" s="108">
        <v>3700</v>
      </c>
      <c r="N18" s="108">
        <v>1500</v>
      </c>
      <c r="O18" s="108">
        <v>300</v>
      </c>
      <c r="P18" s="108">
        <v>1300</v>
      </c>
      <c r="Q18" s="361">
        <v>53700</v>
      </c>
      <c r="R18" s="362"/>
    </row>
    <row r="19" spans="1:18" ht="30" customHeight="1">
      <c r="A19" s="67"/>
      <c r="B19" s="90" t="s">
        <v>82</v>
      </c>
      <c r="C19" s="75">
        <v>2.8169291338582676</v>
      </c>
      <c r="D19" s="76">
        <v>3.0634057971014492</v>
      </c>
      <c r="E19" s="76">
        <v>1.3712784588441331</v>
      </c>
      <c r="F19" s="76">
        <v>65.428571428571431</v>
      </c>
      <c r="G19" s="76">
        <v>2.1542553191489362</v>
      </c>
      <c r="H19" s="76">
        <v>2.92</v>
      </c>
      <c r="I19" s="76">
        <v>2.5</v>
      </c>
      <c r="J19" s="76">
        <v>3.0769230769230771</v>
      </c>
      <c r="K19" s="76">
        <v>0.7142857142857143</v>
      </c>
      <c r="L19" s="76">
        <v>1.25</v>
      </c>
      <c r="M19" s="76">
        <v>7.166666666666667</v>
      </c>
      <c r="N19" s="76">
        <v>4</v>
      </c>
      <c r="O19" s="76">
        <v>2.5</v>
      </c>
      <c r="P19" s="76">
        <v>2</v>
      </c>
      <c r="Q19" s="363">
        <v>7.3928571428571432</v>
      </c>
      <c r="R19" s="362"/>
    </row>
    <row r="20" spans="1:18" ht="30" customHeight="1" thickBot="1">
      <c r="A20" s="67"/>
      <c r="B20" s="91" t="s">
        <v>114</v>
      </c>
      <c r="C20" s="92">
        <v>0.99999999999999978</v>
      </c>
      <c r="D20" s="83">
        <v>0.39389704169578382</v>
      </c>
      <c r="E20" s="83">
        <v>0.18238993710691823</v>
      </c>
      <c r="F20" s="83">
        <v>0.10668530165385512</v>
      </c>
      <c r="G20" s="83">
        <v>9.4339622641509441E-2</v>
      </c>
      <c r="H20" s="83">
        <v>3.400885161891451E-2</v>
      </c>
      <c r="I20" s="83">
        <v>8.1528068949452605E-3</v>
      </c>
      <c r="J20" s="83">
        <v>9.3174935942231547E-3</v>
      </c>
      <c r="K20" s="83">
        <v>1.1646866992778943E-3</v>
      </c>
      <c r="L20" s="83">
        <v>3.4940600978336828E-3</v>
      </c>
      <c r="M20" s="83">
        <v>1.001630561378989E-2</v>
      </c>
      <c r="N20" s="83">
        <v>4.6587467971115773E-3</v>
      </c>
      <c r="O20" s="83">
        <v>1.1646866992778943E-3</v>
      </c>
      <c r="P20" s="83">
        <v>6.0563708362450499E-3</v>
      </c>
      <c r="Q20" s="364">
        <v>0.14465408805031446</v>
      </c>
      <c r="R20" s="362"/>
    </row>
    <row r="21" spans="1:18" ht="15" customHeight="1">
      <c r="A21" s="352" t="s">
        <v>115</v>
      </c>
      <c r="B21" s="353" t="s">
        <v>213</v>
      </c>
      <c r="C21" s="354"/>
      <c r="D21" s="355"/>
      <c r="E21" s="355"/>
      <c r="F21" s="355"/>
      <c r="G21" s="355"/>
      <c r="H21" s="353"/>
      <c r="I21" s="353"/>
      <c r="J21" s="353"/>
      <c r="K21" s="353"/>
      <c r="L21" s="353"/>
      <c r="M21" s="353"/>
      <c r="N21" s="353"/>
      <c r="O21" s="353"/>
      <c r="P21" s="353"/>
      <c r="Q21" s="353"/>
      <c r="R21" s="313"/>
    </row>
    <row r="22" spans="1:18" ht="15" customHeight="1">
      <c r="A22" s="352"/>
      <c r="B22" s="356" t="s">
        <v>157</v>
      </c>
      <c r="C22" s="354"/>
      <c r="D22" s="355"/>
      <c r="E22" s="355"/>
      <c r="F22" s="355"/>
      <c r="G22" s="355"/>
      <c r="H22" s="353"/>
      <c r="I22" s="353"/>
      <c r="J22" s="353"/>
      <c r="K22" s="353"/>
      <c r="L22" s="353"/>
      <c r="M22" s="353"/>
      <c r="N22" s="353"/>
      <c r="O22" s="353"/>
      <c r="P22" s="353"/>
      <c r="Q22" s="353"/>
      <c r="R22" s="313"/>
    </row>
    <row r="23" spans="1:18" ht="15" customHeight="1">
      <c r="A23" s="353"/>
      <c r="B23" s="356" t="s">
        <v>158</v>
      </c>
      <c r="C23" s="354"/>
      <c r="D23" s="355"/>
      <c r="E23" s="355"/>
      <c r="F23" s="355"/>
      <c r="G23" s="355"/>
      <c r="H23" s="355"/>
      <c r="I23" s="355"/>
      <c r="J23" s="355"/>
      <c r="K23" s="355"/>
      <c r="L23" s="355"/>
      <c r="M23" s="355"/>
      <c r="N23" s="355"/>
      <c r="O23" s="355"/>
      <c r="P23" s="355"/>
      <c r="Q23" s="355"/>
      <c r="R23" s="313"/>
    </row>
    <row r="24" spans="1:18" ht="15" customHeight="1">
      <c r="A24" s="353"/>
      <c r="B24" s="356" t="s">
        <v>159</v>
      </c>
      <c r="C24" s="354"/>
      <c r="D24" s="355"/>
      <c r="E24" s="355"/>
      <c r="F24" s="355"/>
      <c r="G24" s="355"/>
      <c r="H24" s="355"/>
      <c r="I24" s="355"/>
      <c r="J24" s="355"/>
      <c r="K24" s="355"/>
      <c r="L24" s="355"/>
      <c r="M24" s="355"/>
      <c r="N24" s="355"/>
      <c r="O24" s="355"/>
      <c r="P24" s="355"/>
      <c r="Q24" s="355"/>
      <c r="R24" s="313"/>
    </row>
    <row r="25" spans="1:18" ht="15" customHeight="1">
      <c r="A25" s="353"/>
      <c r="B25" s="356" t="s">
        <v>160</v>
      </c>
      <c r="C25" s="354"/>
      <c r="D25" s="355"/>
      <c r="E25" s="355"/>
      <c r="F25" s="355"/>
      <c r="G25" s="355"/>
      <c r="H25" s="355"/>
      <c r="I25" s="355"/>
      <c r="J25" s="355"/>
      <c r="K25" s="355"/>
      <c r="L25" s="355"/>
      <c r="M25" s="355"/>
      <c r="N25" s="355"/>
      <c r="O25" s="355"/>
      <c r="P25" s="355"/>
      <c r="Q25" s="355"/>
      <c r="R25" s="313"/>
    </row>
    <row r="26" spans="1:18" ht="15" customHeight="1">
      <c r="A26" s="353"/>
      <c r="B26" s="357" t="s">
        <v>130</v>
      </c>
      <c r="C26" s="354"/>
      <c r="D26" s="355"/>
      <c r="E26" s="355"/>
      <c r="F26" s="355"/>
      <c r="G26" s="355"/>
      <c r="H26" s="355"/>
      <c r="I26" s="355"/>
      <c r="J26" s="355"/>
      <c r="K26" s="355"/>
      <c r="L26" s="355"/>
      <c r="M26" s="355"/>
      <c r="N26" s="355"/>
      <c r="O26" s="355"/>
      <c r="P26" s="355"/>
      <c r="Q26" s="355"/>
      <c r="R26" s="313"/>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8" priority="2" operator="equal">
      <formula>"△100%"</formula>
    </cfRule>
  </conditionalFormatting>
  <conditionalFormatting sqref="C14:Q14">
    <cfRule type="cellIs" dxfId="7" priority="1" operator="equal">
      <formula>"△100%"</formula>
    </cfRule>
  </conditionalFormatting>
  <hyperlinks>
    <hyperlink ref="A1:B1" location="令和５年度!A1" display="令和５年度!A1" xr:uid="{916516D5-54CF-4B4F-B7B8-989819F88051}"/>
  </hyperlinks>
  <pageMargins left="0.70866141732283472" right="0.70866141732283472" top="0.74803149606299213" bottom="0.74803149606299213" header="0.31496062992125984" footer="0.3149606299212598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pageSetUpPr fitToPage="1"/>
  </sheetPr>
  <dimension ref="A1:AB77"/>
  <sheetViews>
    <sheetView showGridLines="0" view="pageBreakPreview" zoomScale="85" zoomScaleNormal="40" zoomScaleSheetLayoutView="85" zoomScalePageLayoutView="40" workbookViewId="0">
      <selection sqref="A1:B1"/>
    </sheetView>
  </sheetViews>
  <sheetFormatPr defaultColWidth="9.25" defaultRowHeight="38.25" customHeight="1"/>
  <cols>
    <col min="1" max="1" width="4.75" style="172" customWidth="1"/>
    <col min="2" max="11" width="8.08203125" style="172" customWidth="1"/>
    <col min="12" max="21" width="5.58203125" style="172" customWidth="1"/>
    <col min="22" max="22" width="0.75" style="134" customWidth="1"/>
    <col min="23" max="16384" width="9.25" style="134"/>
  </cols>
  <sheetData>
    <row r="1" spans="1:28" s="130" customFormat="1" ht="33" customHeight="1">
      <c r="A1" s="376" t="str">
        <f>令和５年度!A1</f>
        <v>令和５年度</v>
      </c>
      <c r="B1" s="376"/>
      <c r="C1" s="393" t="s">
        <v>222</v>
      </c>
      <c r="D1" s="393"/>
      <c r="E1" s="393"/>
      <c r="F1" s="393"/>
      <c r="G1" s="393"/>
      <c r="H1" s="393"/>
      <c r="I1" s="393"/>
      <c r="J1" s="393"/>
      <c r="K1" s="393"/>
      <c r="L1" s="393"/>
      <c r="M1" s="393"/>
      <c r="N1" s="393"/>
      <c r="O1" s="393"/>
      <c r="P1" s="393"/>
      <c r="Q1" s="393"/>
      <c r="R1" s="393"/>
      <c r="S1" s="393"/>
      <c r="T1" s="393"/>
      <c r="U1" s="393"/>
    </row>
    <row r="2" spans="1:28" ht="16.5" customHeight="1">
      <c r="A2" s="131"/>
      <c r="B2" s="131"/>
      <c r="C2" s="131"/>
      <c r="D2" s="131"/>
      <c r="E2" s="131"/>
      <c r="F2" s="131"/>
      <c r="G2" s="131"/>
      <c r="H2" s="131"/>
      <c r="I2" s="131"/>
      <c r="J2" s="131"/>
      <c r="K2" s="131"/>
      <c r="L2" s="131"/>
      <c r="M2" s="131"/>
      <c r="N2" s="131"/>
      <c r="O2" s="131"/>
      <c r="P2" s="132"/>
      <c r="Q2" s="133"/>
      <c r="R2" s="133"/>
      <c r="S2" s="394" t="s">
        <v>180</v>
      </c>
      <c r="T2" s="394"/>
      <c r="U2" s="394"/>
      <c r="V2" s="131"/>
    </row>
    <row r="3" spans="1:28" ht="21" customHeight="1">
      <c r="A3" s="135"/>
      <c r="B3" s="395" t="s">
        <v>138</v>
      </c>
      <c r="C3" s="396"/>
      <c r="D3" s="395" t="s">
        <v>164</v>
      </c>
      <c r="E3" s="396"/>
      <c r="F3" s="395" t="s">
        <v>181</v>
      </c>
      <c r="G3" s="396"/>
      <c r="H3" s="395" t="s">
        <v>196</v>
      </c>
      <c r="I3" s="396"/>
      <c r="J3" s="395" t="s">
        <v>224</v>
      </c>
      <c r="K3" s="396"/>
      <c r="L3" s="391" t="s">
        <v>225</v>
      </c>
      <c r="M3" s="392"/>
      <c r="N3" s="391" t="s">
        <v>182</v>
      </c>
      <c r="O3" s="392"/>
      <c r="P3" s="391" t="s">
        <v>197</v>
      </c>
      <c r="Q3" s="392"/>
      <c r="R3" s="391" t="s">
        <v>226</v>
      </c>
      <c r="S3" s="392"/>
      <c r="T3" s="391" t="s">
        <v>227</v>
      </c>
      <c r="U3" s="392"/>
      <c r="V3" s="131"/>
      <c r="AA3" s="136"/>
      <c r="AB3" s="136"/>
    </row>
    <row r="4" spans="1:28" ht="21" customHeight="1">
      <c r="A4" s="137"/>
      <c r="B4" s="138" t="s">
        <v>131</v>
      </c>
      <c r="C4" s="139" t="s">
        <v>132</v>
      </c>
      <c r="D4" s="138" t="s">
        <v>131</v>
      </c>
      <c r="E4" s="139" t="s">
        <v>132</v>
      </c>
      <c r="F4" s="138" t="s">
        <v>131</v>
      </c>
      <c r="G4" s="139" t="s">
        <v>132</v>
      </c>
      <c r="H4" s="138" t="s">
        <v>131</v>
      </c>
      <c r="I4" s="139" t="s">
        <v>132</v>
      </c>
      <c r="J4" s="138" t="s">
        <v>131</v>
      </c>
      <c r="K4" s="139" t="s">
        <v>132</v>
      </c>
      <c r="L4" s="140" t="s">
        <v>131</v>
      </c>
      <c r="M4" s="139" t="s">
        <v>132</v>
      </c>
      <c r="N4" s="140" t="s">
        <v>131</v>
      </c>
      <c r="O4" s="139" t="s">
        <v>132</v>
      </c>
      <c r="P4" s="140" t="s">
        <v>131</v>
      </c>
      <c r="Q4" s="139" t="s">
        <v>132</v>
      </c>
      <c r="R4" s="140" t="s">
        <v>131</v>
      </c>
      <c r="S4" s="139" t="s">
        <v>132</v>
      </c>
      <c r="T4" s="140" t="s">
        <v>131</v>
      </c>
      <c r="U4" s="139" t="s">
        <v>132</v>
      </c>
      <c r="V4" s="141"/>
      <c r="W4" s="142"/>
      <c r="X4" s="142"/>
      <c r="Y4" s="142"/>
      <c r="Z4" s="142"/>
      <c r="AA4" s="142"/>
      <c r="AB4" s="142"/>
    </row>
    <row r="5" spans="1:28" ht="33" customHeight="1">
      <c r="A5" s="143">
        <v>4</v>
      </c>
      <c r="B5" s="144">
        <v>851400</v>
      </c>
      <c r="C5" s="145">
        <v>851400</v>
      </c>
      <c r="D5" s="144">
        <v>77300</v>
      </c>
      <c r="E5" s="146">
        <v>77300</v>
      </c>
      <c r="F5" s="144">
        <v>262600</v>
      </c>
      <c r="G5" s="146">
        <v>262600</v>
      </c>
      <c r="H5" s="144">
        <v>409000</v>
      </c>
      <c r="I5" s="146">
        <v>409000</v>
      </c>
      <c r="J5" s="144">
        <v>669800</v>
      </c>
      <c r="K5" s="146">
        <v>669800</v>
      </c>
      <c r="L5" s="147">
        <v>-90.920836269673487</v>
      </c>
      <c r="M5" s="148">
        <v>-90.920836269673487</v>
      </c>
      <c r="N5" s="147">
        <v>239.71539456662356</v>
      </c>
      <c r="O5" s="148">
        <v>239.71539456662356</v>
      </c>
      <c r="P5" s="149">
        <v>55.750190403655751</v>
      </c>
      <c r="Q5" s="148">
        <v>55.750190403655751</v>
      </c>
      <c r="R5" s="150">
        <v>63.765281173594133</v>
      </c>
      <c r="S5" s="148">
        <v>63.765281173594133</v>
      </c>
      <c r="T5" s="150">
        <v>-21.329574817946906</v>
      </c>
      <c r="U5" s="148">
        <v>-21.329574817946906</v>
      </c>
      <c r="V5" s="131"/>
      <c r="W5" s="151"/>
      <c r="X5" s="151"/>
      <c r="Y5" s="151"/>
      <c r="Z5" s="151"/>
      <c r="AA5" s="151"/>
      <c r="AB5" s="151"/>
    </row>
    <row r="6" spans="1:28" ht="33" customHeight="1">
      <c r="A6" s="143">
        <v>5</v>
      </c>
      <c r="B6" s="152">
        <v>834900</v>
      </c>
      <c r="C6" s="153">
        <v>1686300</v>
      </c>
      <c r="D6" s="152">
        <v>44000</v>
      </c>
      <c r="E6" s="153">
        <v>121300</v>
      </c>
      <c r="F6" s="154">
        <v>195200</v>
      </c>
      <c r="G6" s="153">
        <v>457800</v>
      </c>
      <c r="H6" s="154">
        <v>396800</v>
      </c>
      <c r="I6" s="153">
        <v>805800</v>
      </c>
      <c r="J6" s="154">
        <v>645200</v>
      </c>
      <c r="K6" s="153">
        <v>1315000</v>
      </c>
      <c r="L6" s="155">
        <v>-94.729907773386032</v>
      </c>
      <c r="M6" s="156">
        <v>-92.806736642353087</v>
      </c>
      <c r="N6" s="155">
        <v>343.63636363636363</v>
      </c>
      <c r="O6" s="156">
        <v>277.4113767518549</v>
      </c>
      <c r="P6" s="155">
        <v>103.27868852459017</v>
      </c>
      <c r="Q6" s="157">
        <v>76.015727391874179</v>
      </c>
      <c r="R6" s="155">
        <v>62.600806451612897</v>
      </c>
      <c r="S6" s="157">
        <v>63.191859022089858</v>
      </c>
      <c r="T6" s="155">
        <v>-22.721283986106116</v>
      </c>
      <c r="U6" s="157">
        <v>-22.018620648757633</v>
      </c>
      <c r="V6" s="131"/>
      <c r="W6" s="151"/>
      <c r="X6" s="151"/>
      <c r="Y6" s="151"/>
      <c r="Z6" s="151"/>
      <c r="AA6" s="151"/>
      <c r="AB6" s="151"/>
    </row>
    <row r="7" spans="1:28" ht="33" customHeight="1">
      <c r="A7" s="143">
        <v>6</v>
      </c>
      <c r="B7" s="152">
        <v>868200</v>
      </c>
      <c r="C7" s="153">
        <v>2554500</v>
      </c>
      <c r="D7" s="152">
        <v>144100</v>
      </c>
      <c r="E7" s="153">
        <v>265400</v>
      </c>
      <c r="F7" s="154">
        <v>162900</v>
      </c>
      <c r="G7" s="153">
        <v>620700</v>
      </c>
      <c r="H7" s="154">
        <v>448500</v>
      </c>
      <c r="I7" s="153">
        <v>1254300</v>
      </c>
      <c r="J7" s="154">
        <v>663400</v>
      </c>
      <c r="K7" s="153">
        <v>1978400</v>
      </c>
      <c r="L7" s="155">
        <v>-83.402441833678878</v>
      </c>
      <c r="M7" s="156">
        <v>-89.610491289880599</v>
      </c>
      <c r="N7" s="155">
        <v>13.046495489243568</v>
      </c>
      <c r="O7" s="156">
        <v>133.87339864355687</v>
      </c>
      <c r="P7" s="155">
        <v>175.3222836095764</v>
      </c>
      <c r="Q7" s="157">
        <v>102.07829869502177</v>
      </c>
      <c r="R7" s="155">
        <v>47.915273132664424</v>
      </c>
      <c r="S7" s="157">
        <v>57.729410826755952</v>
      </c>
      <c r="T7" s="155">
        <v>-23.58903478461184</v>
      </c>
      <c r="U7" s="157">
        <v>-22.552358582892936</v>
      </c>
      <c r="V7" s="131"/>
      <c r="Z7" s="136"/>
      <c r="AA7" s="136"/>
    </row>
    <row r="8" spans="1:28" ht="33" customHeight="1">
      <c r="A8" s="143">
        <v>7</v>
      </c>
      <c r="B8" s="152">
        <v>963600</v>
      </c>
      <c r="C8" s="153">
        <v>3518100</v>
      </c>
      <c r="D8" s="152">
        <v>277300</v>
      </c>
      <c r="E8" s="153">
        <v>542700</v>
      </c>
      <c r="F8" s="154">
        <v>250400</v>
      </c>
      <c r="G8" s="153">
        <v>871100</v>
      </c>
      <c r="H8" s="154">
        <v>607800</v>
      </c>
      <c r="I8" s="153">
        <v>1862100</v>
      </c>
      <c r="J8" s="154">
        <v>778800</v>
      </c>
      <c r="K8" s="153">
        <v>2757200</v>
      </c>
      <c r="L8" s="155">
        <v>-71.222498962224989</v>
      </c>
      <c r="M8" s="156">
        <v>-84.574059861857251</v>
      </c>
      <c r="N8" s="155">
        <v>-9.7006851785070296</v>
      </c>
      <c r="O8" s="156">
        <v>60.512253547079411</v>
      </c>
      <c r="P8" s="155">
        <v>142.73162939297123</v>
      </c>
      <c r="Q8" s="157">
        <v>113.76420617609918</v>
      </c>
      <c r="R8" s="155">
        <v>28.13425468904245</v>
      </c>
      <c r="S8" s="157">
        <v>48.069384028784725</v>
      </c>
      <c r="T8" s="155">
        <v>-19.178082191780817</v>
      </c>
      <c r="U8" s="157">
        <v>-21.628151559080194</v>
      </c>
      <c r="V8" s="131"/>
      <c r="W8" s="142"/>
      <c r="X8" s="142"/>
      <c r="Y8" s="142"/>
      <c r="Z8" s="142"/>
      <c r="AA8" s="142"/>
    </row>
    <row r="9" spans="1:28" ht="33" customHeight="1">
      <c r="A9" s="143">
        <v>8</v>
      </c>
      <c r="B9" s="152">
        <v>1021200</v>
      </c>
      <c r="C9" s="153">
        <v>4539300</v>
      </c>
      <c r="D9" s="152">
        <v>202800</v>
      </c>
      <c r="E9" s="153">
        <v>745500</v>
      </c>
      <c r="F9" s="154">
        <v>288200</v>
      </c>
      <c r="G9" s="153">
        <v>1159300</v>
      </c>
      <c r="H9" s="154">
        <v>640800</v>
      </c>
      <c r="I9" s="153">
        <v>2502900</v>
      </c>
      <c r="J9" s="154">
        <v>728600</v>
      </c>
      <c r="K9" s="153">
        <v>3485800</v>
      </c>
      <c r="L9" s="155">
        <v>-80.141010575793189</v>
      </c>
      <c r="M9" s="156">
        <v>-83.576762937016724</v>
      </c>
      <c r="N9" s="155">
        <v>42.110453648915183</v>
      </c>
      <c r="O9" s="156">
        <v>55.506371562709603</v>
      </c>
      <c r="P9" s="155">
        <v>122.34559333795977</v>
      </c>
      <c r="Q9" s="157">
        <v>115.89752436815323</v>
      </c>
      <c r="R9" s="155">
        <v>13.7016229712859</v>
      </c>
      <c r="S9" s="157">
        <v>39.27044628231252</v>
      </c>
      <c r="T9" s="155">
        <v>-28.652565609087347</v>
      </c>
      <c r="U9" s="157">
        <v>-23.20842420637544</v>
      </c>
      <c r="V9" s="131"/>
    </row>
    <row r="10" spans="1:28" ht="33" customHeight="1">
      <c r="A10" s="143">
        <v>9</v>
      </c>
      <c r="B10" s="152">
        <v>809300</v>
      </c>
      <c r="C10" s="153">
        <v>5348600</v>
      </c>
      <c r="D10" s="152">
        <v>227600</v>
      </c>
      <c r="E10" s="153">
        <v>973100</v>
      </c>
      <c r="F10" s="154">
        <v>204900</v>
      </c>
      <c r="G10" s="153">
        <v>1364200</v>
      </c>
      <c r="H10" s="154">
        <v>494700</v>
      </c>
      <c r="I10" s="153">
        <v>2997600</v>
      </c>
      <c r="J10" s="154">
        <v>710100</v>
      </c>
      <c r="K10" s="153">
        <v>4195900</v>
      </c>
      <c r="L10" s="155">
        <v>-71.876930680835287</v>
      </c>
      <c r="M10" s="156">
        <v>-81.806454025352423</v>
      </c>
      <c r="N10" s="155">
        <v>-9.9736379613356831</v>
      </c>
      <c r="O10" s="156">
        <v>40.191141712054275</v>
      </c>
      <c r="P10" s="155">
        <v>141.43484626647145</v>
      </c>
      <c r="Q10" s="157">
        <v>119.73317695352588</v>
      </c>
      <c r="R10" s="155">
        <v>43.541540327471182</v>
      </c>
      <c r="S10" s="157">
        <v>39.975313584200705</v>
      </c>
      <c r="T10" s="155">
        <v>-12.25750648708761</v>
      </c>
      <c r="U10" s="157">
        <v>-21.551434020117412</v>
      </c>
      <c r="V10" s="131"/>
      <c r="W10" s="151"/>
      <c r="X10" s="151"/>
      <c r="Y10" s="151"/>
      <c r="Z10" s="151"/>
      <c r="AA10" s="151"/>
    </row>
    <row r="11" spans="1:28" ht="33" customHeight="1">
      <c r="A11" s="143">
        <v>10</v>
      </c>
      <c r="B11" s="152">
        <v>851300</v>
      </c>
      <c r="C11" s="153">
        <v>6199900</v>
      </c>
      <c r="D11" s="152">
        <v>341200</v>
      </c>
      <c r="E11" s="153">
        <v>1314300</v>
      </c>
      <c r="F11" s="154">
        <v>299000</v>
      </c>
      <c r="G11" s="153">
        <v>1663200</v>
      </c>
      <c r="H11" s="154">
        <v>630700</v>
      </c>
      <c r="I11" s="153">
        <v>3628300</v>
      </c>
      <c r="J11" s="154">
        <v>788300</v>
      </c>
      <c r="K11" s="153">
        <v>4984200</v>
      </c>
      <c r="L11" s="155">
        <v>-59.920122166098913</v>
      </c>
      <c r="M11" s="156">
        <v>-78.801270988241754</v>
      </c>
      <c r="N11" s="155">
        <v>-12.368112543962482</v>
      </c>
      <c r="O11" s="156">
        <v>26.546450582058895</v>
      </c>
      <c r="P11" s="155">
        <v>110.93645484949835</v>
      </c>
      <c r="Q11" s="157">
        <v>118.15175565175565</v>
      </c>
      <c r="R11" s="155">
        <v>24.988108450927541</v>
      </c>
      <c r="S11" s="157">
        <v>37.370118237190951</v>
      </c>
      <c r="T11" s="155">
        <v>-7.400446376130617</v>
      </c>
      <c r="U11" s="157">
        <v>-19.608380780335168</v>
      </c>
      <c r="V11" s="131"/>
    </row>
    <row r="12" spans="1:28" ht="33" customHeight="1">
      <c r="A12" s="143">
        <v>11</v>
      </c>
      <c r="B12" s="152">
        <v>799200</v>
      </c>
      <c r="C12" s="153">
        <v>6999100</v>
      </c>
      <c r="D12" s="152">
        <v>381100</v>
      </c>
      <c r="E12" s="153">
        <v>1695400</v>
      </c>
      <c r="F12" s="154">
        <v>368000</v>
      </c>
      <c r="G12" s="153">
        <v>2031200</v>
      </c>
      <c r="H12" s="154">
        <v>615000</v>
      </c>
      <c r="I12" s="153">
        <v>4243300</v>
      </c>
      <c r="J12" s="154">
        <v>688200</v>
      </c>
      <c r="K12" s="153">
        <v>5672400</v>
      </c>
      <c r="L12" s="155">
        <v>-52.314814814814817</v>
      </c>
      <c r="M12" s="156">
        <v>-75.776885599577085</v>
      </c>
      <c r="N12" s="155">
        <v>-3.4374180005248007</v>
      </c>
      <c r="O12" s="156">
        <v>19.806535330895358</v>
      </c>
      <c r="P12" s="155">
        <v>67.119565217391312</v>
      </c>
      <c r="Q12" s="157">
        <v>108.90606538007091</v>
      </c>
      <c r="R12" s="155">
        <v>11.902439024390247</v>
      </c>
      <c r="S12" s="157">
        <v>33.678976268470308</v>
      </c>
      <c r="T12" s="155">
        <v>-13.888888888888886</v>
      </c>
      <c r="U12" s="157">
        <v>-18.955294252118122</v>
      </c>
      <c r="V12" s="131"/>
      <c r="W12" s="151"/>
      <c r="X12" s="151"/>
      <c r="Y12" s="151"/>
      <c r="Z12" s="151"/>
      <c r="AA12" s="151"/>
    </row>
    <row r="13" spans="1:28" ht="33" customHeight="1">
      <c r="A13" s="143">
        <v>12</v>
      </c>
      <c r="B13" s="152">
        <v>755100</v>
      </c>
      <c r="C13" s="153">
        <v>7754200</v>
      </c>
      <c r="D13" s="152">
        <v>326200</v>
      </c>
      <c r="E13" s="153">
        <v>2021600</v>
      </c>
      <c r="F13" s="154">
        <v>423600</v>
      </c>
      <c r="G13" s="153">
        <v>2454800</v>
      </c>
      <c r="H13" s="154">
        <v>635000</v>
      </c>
      <c r="I13" s="153">
        <v>4878300</v>
      </c>
      <c r="J13" s="154">
        <v>666700</v>
      </c>
      <c r="K13" s="153">
        <v>6339100</v>
      </c>
      <c r="L13" s="155">
        <v>-56.800423784929151</v>
      </c>
      <c r="M13" s="156">
        <v>-73.928967527275546</v>
      </c>
      <c r="N13" s="155">
        <v>29.858982219497221</v>
      </c>
      <c r="O13" s="156">
        <v>21.428571428571416</v>
      </c>
      <c r="P13" s="155">
        <v>49.90557129367329</v>
      </c>
      <c r="Q13" s="157">
        <v>98.724947042528925</v>
      </c>
      <c r="R13" s="155">
        <v>4.9921259842519561</v>
      </c>
      <c r="S13" s="157">
        <v>29.944857839821253</v>
      </c>
      <c r="T13" s="155">
        <v>-11.70705866772613</v>
      </c>
      <c r="U13" s="157">
        <v>-18.249464806169556</v>
      </c>
      <c r="V13" s="131"/>
      <c r="W13" s="151"/>
      <c r="X13" s="151"/>
      <c r="Y13" s="151"/>
      <c r="Z13" s="151"/>
      <c r="AA13" s="151"/>
    </row>
    <row r="14" spans="1:28" ht="33" customHeight="1">
      <c r="A14" s="143">
        <v>1</v>
      </c>
      <c r="B14" s="152">
        <v>727800</v>
      </c>
      <c r="C14" s="153">
        <v>8482000</v>
      </c>
      <c r="D14" s="152">
        <v>144000</v>
      </c>
      <c r="E14" s="153">
        <v>2165600</v>
      </c>
      <c r="F14" s="154">
        <v>224600</v>
      </c>
      <c r="G14" s="153">
        <v>2679400</v>
      </c>
      <c r="H14" s="154">
        <v>532200</v>
      </c>
      <c r="I14" s="153">
        <v>5410500</v>
      </c>
      <c r="J14" s="154">
        <v>629200</v>
      </c>
      <c r="K14" s="153">
        <v>6968300</v>
      </c>
      <c r="L14" s="155">
        <v>-80.214344600164878</v>
      </c>
      <c r="M14" s="156">
        <v>-74.468285781655268</v>
      </c>
      <c r="N14" s="155">
        <v>55.972222222222229</v>
      </c>
      <c r="O14" s="156">
        <v>23.725526413003323</v>
      </c>
      <c r="P14" s="155">
        <v>136.95458593054317</v>
      </c>
      <c r="Q14" s="157">
        <v>101.92953646338734</v>
      </c>
      <c r="R14" s="155">
        <v>18.226230740323189</v>
      </c>
      <c r="S14" s="157">
        <v>28.792163386008696</v>
      </c>
      <c r="T14" s="155">
        <v>-13.547677933498221</v>
      </c>
      <c r="U14" s="157">
        <v>-17.846026880452726</v>
      </c>
      <c r="V14" s="131"/>
      <c r="W14" s="151"/>
      <c r="X14" s="151"/>
      <c r="Y14" s="151"/>
      <c r="Z14" s="151"/>
      <c r="AA14" s="151"/>
    </row>
    <row r="15" spans="1:28" ht="33" customHeight="1">
      <c r="A15" s="143">
        <v>2</v>
      </c>
      <c r="B15" s="152">
        <v>590900</v>
      </c>
      <c r="C15" s="153">
        <v>9072900</v>
      </c>
      <c r="D15" s="152">
        <v>118800</v>
      </c>
      <c r="E15" s="153">
        <v>2284400</v>
      </c>
      <c r="F15" s="154">
        <v>179200</v>
      </c>
      <c r="G15" s="153">
        <v>2858600</v>
      </c>
      <c r="H15" s="154">
        <v>597900</v>
      </c>
      <c r="I15" s="153">
        <v>6008400</v>
      </c>
      <c r="J15" s="154">
        <v>719200</v>
      </c>
      <c r="K15" s="153">
        <v>7687500</v>
      </c>
      <c r="L15" s="155">
        <v>-79.895075308850906</v>
      </c>
      <c r="M15" s="156">
        <v>-74.821721830947112</v>
      </c>
      <c r="N15" s="155">
        <v>50.841750841750837</v>
      </c>
      <c r="O15" s="156">
        <v>25.135703029241824</v>
      </c>
      <c r="P15" s="155">
        <v>233.64955357142856</v>
      </c>
      <c r="Q15" s="157">
        <v>110.18680472958792</v>
      </c>
      <c r="R15" s="155">
        <v>20.287673524000667</v>
      </c>
      <c r="S15" s="157">
        <v>27.945875773916512</v>
      </c>
      <c r="T15" s="155">
        <v>21.712641732949734</v>
      </c>
      <c r="U15" s="157">
        <v>-15.269649175015715</v>
      </c>
      <c r="V15" s="131"/>
      <c r="W15" s="151"/>
      <c r="X15" s="151"/>
      <c r="Y15" s="151"/>
      <c r="Z15" s="151"/>
      <c r="AA15" s="151"/>
    </row>
    <row r="16" spans="1:28" ht="33" customHeight="1">
      <c r="A16" s="143">
        <v>3</v>
      </c>
      <c r="B16" s="158">
        <v>396300</v>
      </c>
      <c r="C16" s="153">
        <v>9469200</v>
      </c>
      <c r="D16" s="158">
        <v>299200</v>
      </c>
      <c r="E16" s="153">
        <v>2583600</v>
      </c>
      <c r="F16" s="158">
        <v>415700</v>
      </c>
      <c r="G16" s="153">
        <v>3274300</v>
      </c>
      <c r="H16" s="158">
        <v>766200</v>
      </c>
      <c r="I16" s="153">
        <v>6774600</v>
      </c>
      <c r="J16" s="154">
        <v>845100</v>
      </c>
      <c r="K16" s="153">
        <v>8532600</v>
      </c>
      <c r="L16" s="159">
        <v>-24.501640171587184</v>
      </c>
      <c r="M16" s="160">
        <v>-72.715752122671404</v>
      </c>
      <c r="N16" s="159">
        <v>38.93716577540107</v>
      </c>
      <c r="O16" s="160">
        <v>26.734014553336436</v>
      </c>
      <c r="P16" s="161">
        <v>84.315612220351227</v>
      </c>
      <c r="Q16" s="162">
        <v>106.90223864642823</v>
      </c>
      <c r="R16" s="161">
        <v>10.297572435395466</v>
      </c>
      <c r="S16" s="162">
        <v>25.949871579133827</v>
      </c>
      <c r="T16" s="161">
        <v>113.24753974261924</v>
      </c>
      <c r="U16" s="162">
        <v>-9.8910150804714192</v>
      </c>
      <c r="V16" s="131"/>
      <c r="W16" s="151"/>
      <c r="X16" s="151"/>
      <c r="Y16" s="151"/>
      <c r="Z16" s="151"/>
      <c r="AA16" s="151"/>
    </row>
    <row r="17" spans="1:22" ht="33" customHeight="1">
      <c r="A17" s="163" t="s">
        <v>133</v>
      </c>
      <c r="B17" s="164">
        <v>9469200</v>
      </c>
      <c r="C17" s="165">
        <v>9469200</v>
      </c>
      <c r="D17" s="164">
        <v>2583600</v>
      </c>
      <c r="E17" s="165">
        <v>2583600</v>
      </c>
      <c r="F17" s="164">
        <v>3274300</v>
      </c>
      <c r="G17" s="165">
        <v>3274300</v>
      </c>
      <c r="H17" s="164">
        <v>6774600</v>
      </c>
      <c r="I17" s="165">
        <v>6774600</v>
      </c>
      <c r="J17" s="164">
        <v>8532600</v>
      </c>
      <c r="K17" s="165">
        <v>8532600</v>
      </c>
      <c r="L17" s="166" t="s">
        <v>134</v>
      </c>
      <c r="M17" s="167">
        <v>-72.715752122671404</v>
      </c>
      <c r="N17" s="168" t="s">
        <v>183</v>
      </c>
      <c r="O17" s="167">
        <v>26.734014553336436</v>
      </c>
      <c r="P17" s="168" t="s">
        <v>183</v>
      </c>
      <c r="Q17" s="167">
        <v>106.90223864642823</v>
      </c>
      <c r="R17" s="168" t="s">
        <v>183</v>
      </c>
      <c r="S17" s="169">
        <v>25.949871579133827</v>
      </c>
      <c r="T17" s="168" t="s">
        <v>183</v>
      </c>
      <c r="U17" s="169">
        <v>-9.8910150804714192</v>
      </c>
      <c r="V17" s="131"/>
    </row>
    <row r="18" spans="1:22" ht="24" customHeight="1">
      <c r="A18" s="170"/>
      <c r="B18" s="171" t="s">
        <v>135</v>
      </c>
      <c r="C18" s="171"/>
      <c r="D18" s="171"/>
      <c r="E18" s="171"/>
      <c r="F18" s="134"/>
      <c r="G18" s="134"/>
      <c r="H18" s="134"/>
      <c r="I18" s="134"/>
      <c r="J18" s="134"/>
      <c r="K18" s="134"/>
      <c r="L18" s="134"/>
      <c r="M18" s="134"/>
      <c r="N18" s="134"/>
      <c r="O18" s="134"/>
      <c r="P18" s="134"/>
      <c r="Q18" s="134"/>
      <c r="R18" s="134"/>
      <c r="S18" s="134"/>
      <c r="T18" s="134"/>
      <c r="U18" s="134"/>
    </row>
    <row r="19" spans="1:22" ht="24" customHeight="1">
      <c r="A19" s="170"/>
      <c r="B19" s="171"/>
      <c r="C19" s="171"/>
      <c r="D19" s="171"/>
      <c r="E19" s="171"/>
      <c r="F19" s="134"/>
      <c r="G19" s="134"/>
      <c r="H19" s="134"/>
      <c r="I19" s="134"/>
      <c r="J19" s="134"/>
      <c r="K19" s="134"/>
      <c r="L19" s="134"/>
      <c r="M19" s="134"/>
      <c r="N19" s="134"/>
      <c r="O19" s="134"/>
      <c r="P19" s="134"/>
      <c r="Q19" s="134"/>
      <c r="R19" s="134"/>
      <c r="S19" s="134"/>
      <c r="T19" s="134"/>
      <c r="U19" s="134"/>
    </row>
    <row r="20" spans="1:22" ht="38.25" customHeight="1">
      <c r="A20" s="134"/>
      <c r="B20" s="171"/>
      <c r="C20" s="171"/>
      <c r="D20" s="171"/>
      <c r="E20" s="171"/>
      <c r="F20" s="134"/>
      <c r="G20" s="134"/>
      <c r="H20" s="134"/>
      <c r="I20" s="134"/>
      <c r="J20" s="134"/>
      <c r="K20" s="134"/>
      <c r="L20" s="134"/>
      <c r="M20" s="134"/>
      <c r="N20" s="134"/>
      <c r="O20" s="134"/>
      <c r="P20" s="134"/>
      <c r="Q20" s="134"/>
      <c r="R20" s="134"/>
      <c r="S20" s="134"/>
      <c r="T20" s="134"/>
      <c r="U20" s="134"/>
    </row>
    <row r="21" spans="1:22" ht="38.25" customHeight="1">
      <c r="A21" s="134"/>
      <c r="B21" s="171"/>
      <c r="C21" s="171"/>
      <c r="D21" s="171"/>
      <c r="E21" s="171"/>
      <c r="F21" s="134"/>
      <c r="G21" s="134"/>
      <c r="H21" s="134"/>
      <c r="I21" s="134"/>
      <c r="J21" s="134"/>
      <c r="K21" s="134"/>
      <c r="L21" s="134"/>
      <c r="M21" s="134"/>
      <c r="N21" s="134"/>
      <c r="O21" s="134"/>
      <c r="P21" s="134"/>
      <c r="Q21" s="134"/>
      <c r="R21" s="134"/>
      <c r="S21" s="134"/>
      <c r="T21" s="134"/>
      <c r="U21" s="134"/>
    </row>
    <row r="22" spans="1:22" ht="38.25" customHeight="1">
      <c r="A22" s="134"/>
      <c r="B22" s="171"/>
      <c r="C22" s="171"/>
      <c r="D22" s="171"/>
      <c r="E22" s="171"/>
      <c r="F22" s="134"/>
      <c r="G22" s="134"/>
      <c r="H22" s="134"/>
      <c r="I22" s="134"/>
      <c r="J22" s="134"/>
      <c r="K22" s="134"/>
      <c r="L22" s="134"/>
      <c r="M22" s="134"/>
      <c r="N22" s="134"/>
      <c r="O22" s="134"/>
      <c r="P22" s="134"/>
      <c r="Q22" s="134"/>
      <c r="R22" s="134"/>
      <c r="S22" s="134"/>
      <c r="T22" s="134"/>
      <c r="U22" s="134"/>
    </row>
    <row r="23" spans="1:22" ht="38.25" customHeight="1">
      <c r="A23" s="134"/>
      <c r="B23" s="171"/>
      <c r="C23" s="171"/>
      <c r="D23" s="171"/>
      <c r="E23" s="171"/>
      <c r="F23" s="134"/>
      <c r="G23" s="134"/>
      <c r="H23" s="134"/>
      <c r="I23" s="134"/>
      <c r="J23" s="134"/>
      <c r="K23" s="134"/>
      <c r="L23" s="134"/>
      <c r="M23" s="134"/>
      <c r="N23" s="134"/>
      <c r="O23" s="134"/>
      <c r="P23" s="134"/>
      <c r="Q23" s="134"/>
      <c r="R23" s="134"/>
      <c r="S23" s="134"/>
      <c r="T23" s="134"/>
      <c r="U23" s="134"/>
    </row>
    <row r="24" spans="1:22" ht="38.25" customHeight="1">
      <c r="A24" s="134"/>
      <c r="B24" s="171"/>
      <c r="C24" s="171"/>
      <c r="D24" s="171"/>
      <c r="E24" s="171"/>
      <c r="F24" s="134"/>
      <c r="G24" s="134"/>
      <c r="H24" s="134"/>
      <c r="I24" s="134"/>
      <c r="J24" s="134"/>
      <c r="K24" s="134"/>
      <c r="L24" s="134"/>
      <c r="M24" s="134"/>
      <c r="N24" s="134"/>
      <c r="O24" s="134"/>
      <c r="P24" s="134"/>
      <c r="Q24" s="134"/>
      <c r="R24" s="134"/>
      <c r="S24" s="134"/>
      <c r="T24" s="134"/>
      <c r="U24" s="134"/>
    </row>
    <row r="25" spans="1:22" ht="38.25" customHeight="1">
      <c r="A25" s="134"/>
      <c r="B25" s="134"/>
      <c r="C25" s="134"/>
      <c r="D25" s="134"/>
      <c r="E25" s="134"/>
      <c r="F25" s="134"/>
      <c r="G25" s="134"/>
      <c r="H25" s="134"/>
      <c r="I25" s="134"/>
      <c r="J25" s="134"/>
      <c r="K25" s="134"/>
      <c r="L25" s="134"/>
      <c r="M25" s="134"/>
      <c r="N25" s="134"/>
      <c r="O25" s="134"/>
      <c r="P25" s="134"/>
      <c r="Q25" s="134"/>
      <c r="R25" s="134"/>
      <c r="S25" s="134"/>
      <c r="T25" s="134"/>
      <c r="U25" s="134"/>
    </row>
    <row r="26" spans="1:22" ht="38.25" customHeight="1">
      <c r="A26" s="134"/>
      <c r="B26" s="134"/>
      <c r="C26" s="134"/>
      <c r="D26" s="134"/>
      <c r="E26" s="134"/>
      <c r="F26" s="134"/>
      <c r="G26" s="134"/>
      <c r="H26" s="134"/>
      <c r="I26" s="134"/>
      <c r="J26" s="134"/>
      <c r="K26" s="134"/>
      <c r="L26" s="134"/>
      <c r="M26" s="134"/>
      <c r="N26" s="134"/>
      <c r="O26" s="134"/>
      <c r="P26" s="134"/>
      <c r="Q26" s="134"/>
      <c r="R26" s="134"/>
      <c r="S26" s="134"/>
      <c r="T26" s="134"/>
      <c r="U26" s="134"/>
    </row>
    <row r="27" spans="1:22" ht="38.25" customHeight="1">
      <c r="A27" s="134"/>
      <c r="B27" s="134"/>
      <c r="C27" s="134"/>
      <c r="D27" s="134"/>
      <c r="E27" s="134"/>
      <c r="F27" s="134"/>
      <c r="G27" s="134"/>
      <c r="H27" s="134"/>
      <c r="I27" s="134"/>
      <c r="J27" s="134"/>
      <c r="K27" s="134"/>
      <c r="L27" s="134"/>
      <c r="M27" s="134"/>
      <c r="N27" s="134"/>
      <c r="O27" s="134"/>
      <c r="P27" s="134"/>
      <c r="Q27" s="134"/>
      <c r="R27" s="134"/>
      <c r="S27" s="134"/>
      <c r="T27" s="134"/>
      <c r="U27" s="134"/>
    </row>
    <row r="28" spans="1:22" ht="38.25" customHeight="1">
      <c r="A28" s="134"/>
      <c r="B28" s="134"/>
      <c r="C28" s="134"/>
      <c r="D28" s="134"/>
      <c r="E28" s="134"/>
      <c r="F28" s="134"/>
      <c r="G28" s="134"/>
      <c r="H28" s="134"/>
      <c r="I28" s="134"/>
      <c r="J28" s="134"/>
      <c r="K28" s="134"/>
      <c r="L28" s="134"/>
      <c r="M28" s="134"/>
      <c r="N28" s="134"/>
      <c r="O28" s="134"/>
      <c r="P28" s="134"/>
      <c r="Q28" s="134"/>
      <c r="R28" s="134"/>
      <c r="S28" s="134"/>
      <c r="T28" s="134"/>
      <c r="U28" s="134"/>
    </row>
    <row r="29" spans="1:22" ht="38.25" customHeight="1">
      <c r="A29" s="134"/>
      <c r="B29" s="134"/>
      <c r="C29" s="134"/>
      <c r="D29" s="134"/>
      <c r="E29" s="134"/>
      <c r="F29" s="134"/>
      <c r="G29" s="134"/>
      <c r="H29" s="134"/>
      <c r="I29" s="134"/>
      <c r="J29" s="134"/>
      <c r="K29" s="134"/>
      <c r="L29" s="134"/>
      <c r="M29" s="134"/>
      <c r="N29" s="134"/>
      <c r="O29" s="134"/>
      <c r="P29" s="134"/>
      <c r="Q29" s="134"/>
      <c r="R29" s="134"/>
      <c r="S29" s="134"/>
      <c r="T29" s="134"/>
      <c r="U29" s="134"/>
    </row>
    <row r="30" spans="1:22" ht="38.25" customHeight="1">
      <c r="A30" s="134"/>
      <c r="B30" s="134"/>
      <c r="C30" s="134"/>
      <c r="D30" s="134"/>
      <c r="E30" s="134"/>
      <c r="F30" s="134"/>
      <c r="G30" s="134"/>
      <c r="H30" s="134"/>
      <c r="I30" s="134"/>
      <c r="J30" s="134"/>
      <c r="K30" s="134"/>
      <c r="L30" s="134"/>
      <c r="M30" s="134"/>
      <c r="N30" s="134"/>
      <c r="O30" s="134"/>
      <c r="P30" s="134"/>
      <c r="Q30" s="134"/>
      <c r="R30" s="134"/>
      <c r="S30" s="134"/>
      <c r="T30" s="134"/>
      <c r="U30" s="134"/>
    </row>
    <row r="31" spans="1:22" ht="38.25" customHeight="1">
      <c r="A31" s="134"/>
      <c r="B31" s="134"/>
      <c r="C31" s="134"/>
      <c r="D31" s="134"/>
      <c r="E31" s="134"/>
      <c r="F31" s="134"/>
      <c r="G31" s="134"/>
      <c r="H31" s="134"/>
      <c r="I31" s="134"/>
      <c r="J31" s="134"/>
      <c r="K31" s="134"/>
      <c r="L31" s="134"/>
      <c r="M31" s="134"/>
      <c r="N31" s="134"/>
      <c r="O31" s="134"/>
      <c r="P31" s="134"/>
      <c r="Q31" s="134"/>
      <c r="R31" s="134"/>
      <c r="S31" s="134"/>
      <c r="T31" s="134"/>
      <c r="U31" s="134"/>
    </row>
    <row r="32" spans="1:22" ht="38.25" customHeight="1">
      <c r="A32" s="134"/>
      <c r="B32" s="134"/>
      <c r="C32" s="134"/>
      <c r="D32" s="134"/>
      <c r="E32" s="134"/>
      <c r="F32" s="134"/>
      <c r="G32" s="134"/>
      <c r="H32" s="134"/>
      <c r="I32" s="134"/>
      <c r="J32" s="134"/>
      <c r="K32" s="134"/>
      <c r="L32" s="134"/>
      <c r="M32" s="134"/>
      <c r="N32" s="134"/>
      <c r="O32" s="134"/>
      <c r="P32" s="134"/>
      <c r="Q32" s="134"/>
      <c r="R32" s="134"/>
      <c r="S32" s="134"/>
      <c r="T32" s="134"/>
      <c r="U32" s="134"/>
    </row>
    <row r="33" s="134" customFormat="1" ht="38.25" customHeight="1"/>
    <row r="34" s="134" customFormat="1" ht="38.25" customHeight="1"/>
    <row r="35" s="134" customFormat="1" ht="38.25" customHeight="1"/>
    <row r="36" s="134" customFormat="1" ht="38.25" customHeight="1"/>
    <row r="37" s="134" customFormat="1" ht="38.25" customHeight="1"/>
    <row r="38" s="134" customFormat="1" ht="38.25" customHeight="1"/>
    <row r="39" s="134" customFormat="1" ht="38.25" customHeight="1"/>
    <row r="40" s="134" customFormat="1" ht="38.25" customHeight="1"/>
    <row r="41" s="134" customFormat="1" ht="38.25" customHeight="1"/>
    <row r="42" s="134" customFormat="1" ht="38.25" customHeight="1"/>
    <row r="43" s="134" customFormat="1" ht="38.25" customHeight="1"/>
    <row r="44" s="134" customFormat="1" ht="38.25" customHeight="1"/>
    <row r="45" s="134" customFormat="1" ht="38.25" customHeight="1"/>
    <row r="46" s="134" customFormat="1" ht="38.25" customHeight="1"/>
    <row r="47" s="134" customFormat="1" ht="38.25" customHeight="1"/>
    <row r="48" s="134" customFormat="1" ht="38.25" customHeight="1"/>
    <row r="49" s="134" customFormat="1" ht="38.25" customHeight="1"/>
    <row r="50" s="134" customFormat="1" ht="38.25" customHeight="1"/>
    <row r="51" s="134" customFormat="1" ht="38.25" customHeight="1"/>
    <row r="52" s="134" customFormat="1" ht="38.25" customHeight="1"/>
    <row r="53" s="134" customFormat="1" ht="38.25" customHeight="1"/>
    <row r="54" s="134" customFormat="1" ht="38.25" customHeight="1"/>
    <row r="55" s="134" customFormat="1" ht="38.25" customHeight="1"/>
    <row r="56" s="134" customFormat="1" ht="38.25" customHeight="1"/>
    <row r="57" s="134" customFormat="1" ht="38.25" customHeight="1"/>
    <row r="58" s="134" customFormat="1" ht="38.25" customHeight="1"/>
    <row r="59" s="134" customFormat="1" ht="38.25" customHeight="1"/>
    <row r="60" s="134" customFormat="1" ht="38.25" customHeight="1"/>
    <row r="61" s="134" customFormat="1" ht="38.25" customHeight="1"/>
    <row r="62" s="134" customFormat="1" ht="38.25" customHeight="1"/>
    <row r="63" s="134" customFormat="1" ht="38.25" customHeight="1"/>
    <row r="64" s="134" customFormat="1" ht="38.25" customHeight="1"/>
    <row r="65" s="134" customFormat="1" ht="38.25" customHeight="1"/>
    <row r="66" s="134" customFormat="1" ht="38.25" customHeight="1"/>
    <row r="67" s="134" customFormat="1" ht="38.25" customHeight="1"/>
    <row r="68" s="134" customFormat="1" ht="38.25" customHeight="1"/>
    <row r="69" s="134" customFormat="1" ht="38.25" customHeight="1"/>
    <row r="70" s="134" customFormat="1" ht="38.25" customHeight="1"/>
    <row r="71" s="134" customFormat="1" ht="38.25" customHeight="1"/>
    <row r="72" s="134" customFormat="1" ht="38.25" customHeight="1"/>
    <row r="73" s="134" customFormat="1" ht="38.25" customHeight="1"/>
    <row r="74" s="134" customFormat="1" ht="38.25" customHeight="1"/>
    <row r="75" s="134" customFormat="1" ht="38.25" customHeight="1"/>
    <row r="76" s="134" customFormat="1" ht="38.25" customHeight="1"/>
    <row r="77" s="134" customFormat="1" ht="38.25" customHeight="1"/>
  </sheetData>
  <mergeCells count="13">
    <mergeCell ref="A1:B1"/>
    <mergeCell ref="N3:O3"/>
    <mergeCell ref="P3:Q3"/>
    <mergeCell ref="R3:S3"/>
    <mergeCell ref="C1:U1"/>
    <mergeCell ref="T3:U3"/>
    <mergeCell ref="S2:U2"/>
    <mergeCell ref="B3:C3"/>
    <mergeCell ref="D3:E3"/>
    <mergeCell ref="F3:G3"/>
    <mergeCell ref="H3:I3"/>
    <mergeCell ref="J3:K3"/>
    <mergeCell ref="L3:M3"/>
  </mergeCells>
  <phoneticPr fontId="2"/>
  <conditionalFormatting sqref="F5:K15 J16:K16">
    <cfRule type="expression" dxfId="6" priority="1">
      <formula>AND(NOT(F5=""),F6="")</formula>
    </cfRule>
  </conditionalFormatting>
  <conditionalFormatting sqref="J3:K4">
    <cfRule type="expression" dxfId="5" priority="4">
      <formula>$J$16=""</formula>
    </cfRule>
  </conditionalFormatting>
  <conditionalFormatting sqref="R5:U15">
    <cfRule type="expression" dxfId="4" priority="3">
      <formula>AND(NOT(R5=""),R6="")</formula>
    </cfRule>
  </conditionalFormatting>
  <conditionalFormatting sqref="R16:U16">
    <cfRule type="expression" dxfId="3" priority="2">
      <formula>"not($R$16="""")"</formula>
    </cfRule>
  </conditionalFormatting>
  <hyperlinks>
    <hyperlink ref="A1:B1" location="令和５年度!A1" display="令和５年度!A1" xr:uid="{F8C7AE47-B603-4824-940E-DE4C4FF39434}"/>
  </hyperlinks>
  <printOptions horizontalCentered="1"/>
  <pageMargins left="0.59055118110236227" right="0.59055118110236227" top="0.59055118110236227" bottom="0.59055118110236227" header="0.19685039370078741" footer="0.19685039370078741"/>
  <pageSetup paperSize="9" scale="5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４月（２表）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201</v>
      </c>
      <c r="C6" s="284">
        <v>669800</v>
      </c>
      <c r="D6" s="285">
        <v>294800</v>
      </c>
      <c r="E6" s="285">
        <v>39900</v>
      </c>
      <c r="F6" s="285">
        <v>65200</v>
      </c>
      <c r="G6" s="285">
        <v>25700</v>
      </c>
      <c r="H6" s="285">
        <v>72300</v>
      </c>
      <c r="I6" s="285">
        <v>0</v>
      </c>
      <c r="J6" s="285">
        <v>51200</v>
      </c>
      <c r="K6" s="285">
        <v>3900</v>
      </c>
      <c r="L6" s="285">
        <v>9800</v>
      </c>
      <c r="M6" s="285">
        <v>4100</v>
      </c>
      <c r="N6" s="285">
        <v>0</v>
      </c>
      <c r="O6" s="285">
        <v>3300</v>
      </c>
      <c r="P6" s="285">
        <v>300</v>
      </c>
      <c r="Q6" s="285">
        <v>0</v>
      </c>
      <c r="R6" s="285">
        <v>2600</v>
      </c>
      <c r="S6" s="285">
        <v>3900</v>
      </c>
      <c r="T6" s="285">
        <v>4500</v>
      </c>
      <c r="U6" s="285">
        <v>5200</v>
      </c>
      <c r="V6" s="285">
        <v>3400</v>
      </c>
      <c r="W6" s="285">
        <v>0</v>
      </c>
      <c r="X6" s="285">
        <v>0</v>
      </c>
      <c r="Y6" s="285">
        <v>3500</v>
      </c>
      <c r="Z6" s="285">
        <v>0</v>
      </c>
      <c r="AA6" s="285">
        <v>2800</v>
      </c>
      <c r="AB6" s="285">
        <v>3500</v>
      </c>
      <c r="AC6" s="285">
        <v>3200</v>
      </c>
      <c r="AD6" s="286">
        <v>0</v>
      </c>
      <c r="AE6" s="287">
        <v>66700</v>
      </c>
      <c r="AF6" s="121"/>
      <c r="AG6" s="121"/>
    </row>
    <row r="7" spans="1:33" ht="30" customHeight="1">
      <c r="A7" s="288"/>
      <c r="B7" s="289" t="s">
        <v>184</v>
      </c>
      <c r="C7" s="35">
        <v>409000</v>
      </c>
      <c r="D7" s="36">
        <v>205900</v>
      </c>
      <c r="E7" s="36">
        <v>27700</v>
      </c>
      <c r="F7" s="36">
        <v>42800</v>
      </c>
      <c r="G7" s="36">
        <v>15700</v>
      </c>
      <c r="H7" s="36">
        <v>51600</v>
      </c>
      <c r="I7" s="36">
        <v>200</v>
      </c>
      <c r="J7" s="36">
        <v>38400</v>
      </c>
      <c r="K7" s="36">
        <v>3500</v>
      </c>
      <c r="L7" s="36">
        <v>6000</v>
      </c>
      <c r="M7" s="36">
        <v>3200</v>
      </c>
      <c r="N7" s="36">
        <v>0</v>
      </c>
      <c r="O7" s="36">
        <v>300</v>
      </c>
      <c r="P7" s="36">
        <v>200</v>
      </c>
      <c r="Q7" s="36">
        <v>0</v>
      </c>
      <c r="R7" s="36">
        <v>1400</v>
      </c>
      <c r="S7" s="36">
        <v>2100</v>
      </c>
      <c r="T7" s="36">
        <v>2600</v>
      </c>
      <c r="U7" s="36">
        <v>1400</v>
      </c>
      <c r="V7" s="36">
        <v>1300</v>
      </c>
      <c r="W7" s="36">
        <v>0</v>
      </c>
      <c r="X7" s="36">
        <v>0</v>
      </c>
      <c r="Y7" s="36">
        <v>300</v>
      </c>
      <c r="Z7" s="36">
        <v>0</v>
      </c>
      <c r="AA7" s="36">
        <v>1400</v>
      </c>
      <c r="AB7" s="36">
        <v>1800</v>
      </c>
      <c r="AC7" s="36">
        <v>1200</v>
      </c>
      <c r="AD7" s="36">
        <v>0</v>
      </c>
      <c r="AE7" s="37">
        <v>0</v>
      </c>
      <c r="AF7" s="121"/>
      <c r="AG7" s="121"/>
    </row>
    <row r="8" spans="1:33" ht="30" customHeight="1">
      <c r="A8" s="290"/>
      <c r="B8" s="291" t="s">
        <v>77</v>
      </c>
      <c r="C8" s="112">
        <v>260800</v>
      </c>
      <c r="D8" s="113">
        <v>88900</v>
      </c>
      <c r="E8" s="114">
        <v>12200</v>
      </c>
      <c r="F8" s="114">
        <v>22400</v>
      </c>
      <c r="G8" s="114">
        <v>10000</v>
      </c>
      <c r="H8" s="114">
        <v>20700</v>
      </c>
      <c r="I8" s="114">
        <v>-200</v>
      </c>
      <c r="J8" s="114">
        <v>12800</v>
      </c>
      <c r="K8" s="114">
        <v>400</v>
      </c>
      <c r="L8" s="114">
        <v>3800</v>
      </c>
      <c r="M8" s="114">
        <v>900</v>
      </c>
      <c r="N8" s="94">
        <v>0</v>
      </c>
      <c r="O8" s="94">
        <v>3000</v>
      </c>
      <c r="P8" s="114">
        <v>100</v>
      </c>
      <c r="Q8" s="94">
        <v>0</v>
      </c>
      <c r="R8" s="114">
        <v>1200</v>
      </c>
      <c r="S8" s="114">
        <v>1800</v>
      </c>
      <c r="T8" s="114">
        <v>1900</v>
      </c>
      <c r="U8" s="114">
        <v>3800</v>
      </c>
      <c r="V8" s="114">
        <v>2100</v>
      </c>
      <c r="W8" s="94">
        <v>0</v>
      </c>
      <c r="X8" s="114">
        <v>0</v>
      </c>
      <c r="Y8" s="114">
        <v>3200</v>
      </c>
      <c r="Z8" s="94">
        <v>0</v>
      </c>
      <c r="AA8" s="114">
        <v>1400</v>
      </c>
      <c r="AB8" s="114">
        <v>1700</v>
      </c>
      <c r="AC8" s="114">
        <v>2000</v>
      </c>
      <c r="AD8" s="94">
        <v>0</v>
      </c>
      <c r="AE8" s="115">
        <v>66700</v>
      </c>
    </row>
    <row r="9" spans="1:33" ht="30" customHeight="1">
      <c r="A9" s="290"/>
      <c r="B9" s="292" t="s">
        <v>73</v>
      </c>
      <c r="C9" s="38">
        <v>1.6376528117359412</v>
      </c>
      <c r="D9" s="39">
        <v>1.4317629917435648</v>
      </c>
      <c r="E9" s="40">
        <v>1.4404332129963899</v>
      </c>
      <c r="F9" s="40">
        <v>1.5233644859813085</v>
      </c>
      <c r="G9" s="40">
        <v>1.6369426751592357</v>
      </c>
      <c r="H9" s="40">
        <v>1.4011627906976745</v>
      </c>
      <c r="I9" s="40" t="s">
        <v>140</v>
      </c>
      <c r="J9" s="40">
        <v>1.3333333333333333</v>
      </c>
      <c r="K9" s="40">
        <v>1.1142857142857143</v>
      </c>
      <c r="L9" s="40">
        <v>1.6333333333333333</v>
      </c>
      <c r="M9" s="40">
        <v>1.28125</v>
      </c>
      <c r="N9" s="40" t="s">
        <v>195</v>
      </c>
      <c r="O9" s="40">
        <v>11</v>
      </c>
      <c r="P9" s="40">
        <v>1.5</v>
      </c>
      <c r="Q9" s="40" t="s">
        <v>195</v>
      </c>
      <c r="R9" s="40">
        <v>1.8571428571428572</v>
      </c>
      <c r="S9" s="40">
        <v>1.8571428571428572</v>
      </c>
      <c r="T9" s="40">
        <v>1.7307692307692308</v>
      </c>
      <c r="U9" s="40">
        <v>3.7142857142857144</v>
      </c>
      <c r="V9" s="40">
        <v>2.6153846153846154</v>
      </c>
      <c r="W9" s="40" t="s">
        <v>195</v>
      </c>
      <c r="X9" s="40" t="s">
        <v>195</v>
      </c>
      <c r="Y9" s="40">
        <v>11.666666666666666</v>
      </c>
      <c r="Z9" s="40" t="s">
        <v>195</v>
      </c>
      <c r="AA9" s="40">
        <v>2</v>
      </c>
      <c r="AB9" s="40">
        <v>1.9444444444444444</v>
      </c>
      <c r="AC9" s="40">
        <v>2.6666666666666665</v>
      </c>
      <c r="AD9" s="40" t="s">
        <v>195</v>
      </c>
      <c r="AE9" s="41" t="s">
        <v>202</v>
      </c>
    </row>
    <row r="10" spans="1:33" ht="30" customHeight="1" thickBot="1">
      <c r="A10" s="293"/>
      <c r="B10" s="294" t="s">
        <v>112</v>
      </c>
      <c r="C10" s="42">
        <v>1</v>
      </c>
      <c r="D10" s="43">
        <v>0.44013138250223949</v>
      </c>
      <c r="E10" s="44">
        <v>5.9570020901761722E-2</v>
      </c>
      <c r="F10" s="45">
        <v>9.7342490295610637E-2</v>
      </c>
      <c r="G10" s="45">
        <v>3.8369662585846523E-2</v>
      </c>
      <c r="H10" s="45">
        <v>0.10794266945356823</v>
      </c>
      <c r="I10" s="45">
        <v>0</v>
      </c>
      <c r="J10" s="45">
        <v>7.6440728575694242E-2</v>
      </c>
      <c r="K10" s="45">
        <v>5.8226336219767095E-3</v>
      </c>
      <c r="L10" s="45">
        <v>1.4631233203941475E-2</v>
      </c>
      <c r="M10" s="45">
        <v>6.1212302179755153E-3</v>
      </c>
      <c r="N10" s="45">
        <v>0</v>
      </c>
      <c r="O10" s="45">
        <v>4.926843833980293E-3</v>
      </c>
      <c r="P10" s="45">
        <v>4.4789489399820842E-4</v>
      </c>
      <c r="Q10" s="45">
        <v>0</v>
      </c>
      <c r="R10" s="45">
        <v>3.8817557479844732E-3</v>
      </c>
      <c r="S10" s="45">
        <v>5.8226336219767095E-3</v>
      </c>
      <c r="T10" s="45">
        <v>6.718423409973126E-3</v>
      </c>
      <c r="U10" s="45">
        <v>7.7635114959689463E-3</v>
      </c>
      <c r="V10" s="45">
        <v>5.076142131979695E-3</v>
      </c>
      <c r="W10" s="45">
        <v>0</v>
      </c>
      <c r="X10" s="45">
        <v>0</v>
      </c>
      <c r="Y10" s="45">
        <v>5.2254404299790979E-3</v>
      </c>
      <c r="Z10" s="45">
        <v>0</v>
      </c>
      <c r="AA10" s="45">
        <v>4.1803523439832785E-3</v>
      </c>
      <c r="AB10" s="45">
        <v>5.2254404299790979E-3</v>
      </c>
      <c r="AC10" s="45">
        <v>4.7775455359808901E-3</v>
      </c>
      <c r="AD10" s="45">
        <v>0</v>
      </c>
      <c r="AE10" s="46">
        <v>9.9581964765601674E-2</v>
      </c>
    </row>
    <row r="11" spans="1:33" ht="30" customHeight="1" thickBot="1">
      <c r="A11" s="295" t="s">
        <v>74</v>
      </c>
      <c r="B11" s="296" t="s">
        <v>75</v>
      </c>
      <c r="C11" s="297">
        <v>669800</v>
      </c>
      <c r="D11" s="298">
        <v>294800</v>
      </c>
      <c r="E11" s="299">
        <v>39900</v>
      </c>
      <c r="F11" s="299">
        <v>65200</v>
      </c>
      <c r="G11" s="299">
        <v>25700</v>
      </c>
      <c r="H11" s="299">
        <v>72300</v>
      </c>
      <c r="I11" s="299">
        <v>0</v>
      </c>
      <c r="J11" s="299">
        <v>51200</v>
      </c>
      <c r="K11" s="299">
        <v>3900</v>
      </c>
      <c r="L11" s="299">
        <v>9800</v>
      </c>
      <c r="M11" s="299">
        <v>4100</v>
      </c>
      <c r="N11" s="299">
        <v>0</v>
      </c>
      <c r="O11" s="299">
        <v>3300</v>
      </c>
      <c r="P11" s="299">
        <v>300</v>
      </c>
      <c r="Q11" s="299">
        <v>0</v>
      </c>
      <c r="R11" s="299">
        <v>2600</v>
      </c>
      <c r="S11" s="299">
        <v>3900</v>
      </c>
      <c r="T11" s="299">
        <v>4500</v>
      </c>
      <c r="U11" s="299">
        <v>5200</v>
      </c>
      <c r="V11" s="299">
        <v>3400</v>
      </c>
      <c r="W11" s="299">
        <v>0</v>
      </c>
      <c r="X11" s="299">
        <v>0</v>
      </c>
      <c r="Y11" s="299">
        <v>3500</v>
      </c>
      <c r="Z11" s="299">
        <v>0</v>
      </c>
      <c r="AA11" s="299">
        <v>2800</v>
      </c>
      <c r="AB11" s="299">
        <v>3500</v>
      </c>
      <c r="AC11" s="299">
        <v>3200</v>
      </c>
      <c r="AD11" s="299">
        <v>0</v>
      </c>
      <c r="AE11" s="300">
        <v>66700</v>
      </c>
      <c r="AF11" s="121"/>
      <c r="AG11" s="121"/>
    </row>
    <row r="12" spans="1:33" ht="30" customHeight="1">
      <c r="A12" s="116" t="s">
        <v>203</v>
      </c>
      <c r="B12" s="301" t="s">
        <v>76</v>
      </c>
      <c r="C12" s="47">
        <v>409000</v>
      </c>
      <c r="D12" s="48">
        <v>205900</v>
      </c>
      <c r="E12" s="48">
        <v>27700</v>
      </c>
      <c r="F12" s="48">
        <v>42800</v>
      </c>
      <c r="G12" s="48">
        <v>15700</v>
      </c>
      <c r="H12" s="48">
        <v>51600</v>
      </c>
      <c r="I12" s="48">
        <v>200</v>
      </c>
      <c r="J12" s="48">
        <v>38400</v>
      </c>
      <c r="K12" s="48">
        <v>3500</v>
      </c>
      <c r="L12" s="48">
        <v>6000</v>
      </c>
      <c r="M12" s="48">
        <v>3200</v>
      </c>
      <c r="N12" s="48">
        <v>0</v>
      </c>
      <c r="O12" s="48">
        <v>300</v>
      </c>
      <c r="P12" s="48">
        <v>200</v>
      </c>
      <c r="Q12" s="48">
        <v>0</v>
      </c>
      <c r="R12" s="48">
        <v>1400</v>
      </c>
      <c r="S12" s="48">
        <v>2100</v>
      </c>
      <c r="T12" s="48">
        <v>2600</v>
      </c>
      <c r="U12" s="48">
        <v>1400</v>
      </c>
      <c r="V12" s="48">
        <v>1300</v>
      </c>
      <c r="W12" s="48">
        <v>0</v>
      </c>
      <c r="X12" s="48">
        <v>0</v>
      </c>
      <c r="Y12" s="48">
        <v>300</v>
      </c>
      <c r="Z12" s="48">
        <v>0</v>
      </c>
      <c r="AA12" s="48">
        <v>1400</v>
      </c>
      <c r="AB12" s="48">
        <v>1800</v>
      </c>
      <c r="AC12" s="48">
        <v>1200</v>
      </c>
      <c r="AD12" s="48">
        <v>0</v>
      </c>
      <c r="AE12" s="49">
        <v>0</v>
      </c>
      <c r="AF12" s="126"/>
    </row>
    <row r="13" spans="1:33" ht="30" customHeight="1">
      <c r="A13" s="290"/>
      <c r="B13" s="302" t="s">
        <v>77</v>
      </c>
      <c r="C13" s="112">
        <v>260800</v>
      </c>
      <c r="D13" s="113">
        <v>88900</v>
      </c>
      <c r="E13" s="114">
        <v>12200</v>
      </c>
      <c r="F13" s="114">
        <v>22400</v>
      </c>
      <c r="G13" s="114">
        <v>10000</v>
      </c>
      <c r="H13" s="114">
        <v>20700</v>
      </c>
      <c r="I13" s="114">
        <v>-200</v>
      </c>
      <c r="J13" s="114">
        <v>12800</v>
      </c>
      <c r="K13" s="114">
        <v>400</v>
      </c>
      <c r="L13" s="114">
        <v>3800</v>
      </c>
      <c r="M13" s="114">
        <v>900</v>
      </c>
      <c r="N13" s="94">
        <v>0</v>
      </c>
      <c r="O13" s="114">
        <v>3000</v>
      </c>
      <c r="P13" s="114">
        <v>100</v>
      </c>
      <c r="Q13" s="94">
        <v>0</v>
      </c>
      <c r="R13" s="114">
        <v>1200</v>
      </c>
      <c r="S13" s="114">
        <v>1800</v>
      </c>
      <c r="T13" s="114">
        <v>1900</v>
      </c>
      <c r="U13" s="114">
        <v>3800</v>
      </c>
      <c r="V13" s="114">
        <v>2100</v>
      </c>
      <c r="W13" s="94">
        <v>0</v>
      </c>
      <c r="X13" s="114">
        <v>0</v>
      </c>
      <c r="Y13" s="114">
        <v>3200</v>
      </c>
      <c r="Z13" s="94">
        <v>0</v>
      </c>
      <c r="AA13" s="114">
        <v>1400</v>
      </c>
      <c r="AB13" s="114">
        <v>1700</v>
      </c>
      <c r="AC13" s="114">
        <v>2000</v>
      </c>
      <c r="AD13" s="114">
        <v>0</v>
      </c>
      <c r="AE13" s="115">
        <v>66700</v>
      </c>
    </row>
    <row r="14" spans="1:33" ht="30" customHeight="1">
      <c r="A14" s="290"/>
      <c r="B14" s="303" t="s">
        <v>78</v>
      </c>
      <c r="C14" s="38">
        <v>1.6376528117359412</v>
      </c>
      <c r="D14" s="39">
        <v>1.4317629917435648</v>
      </c>
      <c r="E14" s="40">
        <v>1.4404332129963899</v>
      </c>
      <c r="F14" s="40">
        <v>1.5233644859813085</v>
      </c>
      <c r="G14" s="40">
        <v>1.6369426751592357</v>
      </c>
      <c r="H14" s="40">
        <v>1.4011627906976745</v>
      </c>
      <c r="I14" s="40" t="s">
        <v>140</v>
      </c>
      <c r="J14" s="40">
        <v>1.3333333333333333</v>
      </c>
      <c r="K14" s="40">
        <v>1.1142857142857143</v>
      </c>
      <c r="L14" s="40">
        <v>1.6333333333333333</v>
      </c>
      <c r="M14" s="40">
        <v>1.28125</v>
      </c>
      <c r="N14" s="40" t="s">
        <v>195</v>
      </c>
      <c r="O14" s="40">
        <v>11</v>
      </c>
      <c r="P14" s="40">
        <v>1.5</v>
      </c>
      <c r="Q14" s="40" t="s">
        <v>195</v>
      </c>
      <c r="R14" s="40">
        <v>1.8571428571428572</v>
      </c>
      <c r="S14" s="40">
        <v>1.8571428571428572</v>
      </c>
      <c r="T14" s="40">
        <v>1.7307692307692308</v>
      </c>
      <c r="U14" s="40">
        <v>3.7142857142857144</v>
      </c>
      <c r="V14" s="40">
        <v>2.6153846153846154</v>
      </c>
      <c r="W14" s="40" t="s">
        <v>195</v>
      </c>
      <c r="X14" s="40" t="s">
        <v>195</v>
      </c>
      <c r="Y14" s="40">
        <v>11.666666666666666</v>
      </c>
      <c r="Z14" s="40" t="s">
        <v>195</v>
      </c>
      <c r="AA14" s="40">
        <v>2</v>
      </c>
      <c r="AB14" s="40">
        <v>1.9444444444444444</v>
      </c>
      <c r="AC14" s="40">
        <v>2.6666666666666665</v>
      </c>
      <c r="AD14" s="40" t="s">
        <v>195</v>
      </c>
      <c r="AE14" s="41" t="s">
        <v>202</v>
      </c>
    </row>
    <row r="15" spans="1:33" ht="30" customHeight="1" thickBot="1">
      <c r="A15" s="293"/>
      <c r="B15" s="304" t="s">
        <v>113</v>
      </c>
      <c r="C15" s="50">
        <v>1</v>
      </c>
      <c r="D15" s="45">
        <v>0.44013138250223949</v>
      </c>
      <c r="E15" s="44">
        <v>5.9570020901761722E-2</v>
      </c>
      <c r="F15" s="45">
        <v>9.7342490295610637E-2</v>
      </c>
      <c r="G15" s="45">
        <v>3.8369662585846523E-2</v>
      </c>
      <c r="H15" s="45">
        <v>0.10794266945356823</v>
      </c>
      <c r="I15" s="45">
        <v>0</v>
      </c>
      <c r="J15" s="45">
        <v>7.6440728575694242E-2</v>
      </c>
      <c r="K15" s="45">
        <v>5.8226336219767095E-3</v>
      </c>
      <c r="L15" s="45">
        <v>1.4631233203941475E-2</v>
      </c>
      <c r="M15" s="45">
        <v>6.1212302179755153E-3</v>
      </c>
      <c r="N15" s="45">
        <v>0</v>
      </c>
      <c r="O15" s="45">
        <v>4.926843833980293E-3</v>
      </c>
      <c r="P15" s="45">
        <v>4.4789489399820842E-4</v>
      </c>
      <c r="Q15" s="45">
        <v>0</v>
      </c>
      <c r="R15" s="45">
        <v>3.8817557479844732E-3</v>
      </c>
      <c r="S15" s="45">
        <v>5.8226336219767095E-3</v>
      </c>
      <c r="T15" s="45">
        <v>6.718423409973126E-3</v>
      </c>
      <c r="U15" s="45">
        <v>7.7635114959689463E-3</v>
      </c>
      <c r="V15" s="45">
        <v>5.076142131979695E-3</v>
      </c>
      <c r="W15" s="45">
        <v>0</v>
      </c>
      <c r="X15" s="45">
        <v>0</v>
      </c>
      <c r="Y15" s="45">
        <v>5.2254404299790979E-3</v>
      </c>
      <c r="Z15" s="45">
        <v>0</v>
      </c>
      <c r="AA15" s="45">
        <v>4.1803523439832785E-3</v>
      </c>
      <c r="AB15" s="45">
        <v>5.2254404299790979E-3</v>
      </c>
      <c r="AC15" s="45">
        <v>4.7775455359808901E-3</v>
      </c>
      <c r="AD15" s="45">
        <v>0</v>
      </c>
      <c r="AE15" s="46">
        <v>9.9581964765601674E-2</v>
      </c>
    </row>
    <row r="16" spans="1:33" ht="30" customHeight="1" thickBot="1">
      <c r="A16" s="295" t="s">
        <v>79</v>
      </c>
      <c r="B16" s="305" t="s">
        <v>80</v>
      </c>
      <c r="C16" s="297">
        <v>2566100</v>
      </c>
      <c r="D16" s="299">
        <v>1133900</v>
      </c>
      <c r="E16" s="299">
        <v>154700</v>
      </c>
      <c r="F16" s="299">
        <v>247600</v>
      </c>
      <c r="G16" s="299">
        <v>103900</v>
      </c>
      <c r="H16" s="299">
        <v>289600</v>
      </c>
      <c r="I16" s="299">
        <v>100</v>
      </c>
      <c r="J16" s="299">
        <v>214700</v>
      </c>
      <c r="K16" s="299">
        <v>16000</v>
      </c>
      <c r="L16" s="299">
        <v>38700</v>
      </c>
      <c r="M16" s="299">
        <v>16900</v>
      </c>
      <c r="N16" s="299">
        <v>0</v>
      </c>
      <c r="O16" s="299">
        <v>10300</v>
      </c>
      <c r="P16" s="299">
        <v>600</v>
      </c>
      <c r="Q16" s="299">
        <v>100</v>
      </c>
      <c r="R16" s="299">
        <v>11300</v>
      </c>
      <c r="S16" s="299">
        <v>13700</v>
      </c>
      <c r="T16" s="299">
        <v>17200</v>
      </c>
      <c r="U16" s="299">
        <v>15000</v>
      </c>
      <c r="V16" s="299">
        <v>11900</v>
      </c>
      <c r="W16" s="299">
        <v>300</v>
      </c>
      <c r="X16" s="299">
        <v>100</v>
      </c>
      <c r="Y16" s="299">
        <v>12900</v>
      </c>
      <c r="Z16" s="299">
        <v>0</v>
      </c>
      <c r="AA16" s="299">
        <v>11200</v>
      </c>
      <c r="AB16" s="299">
        <v>13600</v>
      </c>
      <c r="AC16" s="299">
        <v>12300</v>
      </c>
      <c r="AD16" s="299">
        <v>400</v>
      </c>
      <c r="AE16" s="300">
        <v>219100</v>
      </c>
      <c r="AF16" s="126"/>
    </row>
    <row r="17" spans="1:32" ht="30" customHeight="1">
      <c r="A17" s="116" t="s">
        <v>139</v>
      </c>
      <c r="B17" s="301" t="s">
        <v>81</v>
      </c>
      <c r="C17" s="47">
        <v>1228500</v>
      </c>
      <c r="D17" s="48">
        <v>612700</v>
      </c>
      <c r="E17" s="48">
        <v>88500</v>
      </c>
      <c r="F17" s="48">
        <v>126100</v>
      </c>
      <c r="G17" s="48">
        <v>47100</v>
      </c>
      <c r="H17" s="48">
        <v>161200</v>
      </c>
      <c r="I17" s="48">
        <v>200</v>
      </c>
      <c r="J17" s="48">
        <v>115000</v>
      </c>
      <c r="K17" s="48">
        <v>11600</v>
      </c>
      <c r="L17" s="48">
        <v>20300</v>
      </c>
      <c r="M17" s="48">
        <v>8800</v>
      </c>
      <c r="N17" s="48">
        <v>0</v>
      </c>
      <c r="O17" s="48">
        <v>900</v>
      </c>
      <c r="P17" s="48">
        <v>500</v>
      </c>
      <c r="Q17" s="48">
        <v>0</v>
      </c>
      <c r="R17" s="48">
        <v>3100</v>
      </c>
      <c r="S17" s="48">
        <v>4400</v>
      </c>
      <c r="T17" s="48">
        <v>8700</v>
      </c>
      <c r="U17" s="48">
        <v>3900</v>
      </c>
      <c r="V17" s="48">
        <v>2700</v>
      </c>
      <c r="W17" s="48">
        <v>0</v>
      </c>
      <c r="X17" s="48">
        <v>0</v>
      </c>
      <c r="Y17" s="48">
        <v>1600</v>
      </c>
      <c r="Z17" s="48">
        <v>0</v>
      </c>
      <c r="AA17" s="48">
        <v>4900</v>
      </c>
      <c r="AB17" s="48">
        <v>3800</v>
      </c>
      <c r="AC17" s="48">
        <v>2400</v>
      </c>
      <c r="AD17" s="48">
        <v>100</v>
      </c>
      <c r="AE17" s="51">
        <v>0</v>
      </c>
      <c r="AF17" s="126"/>
    </row>
    <row r="18" spans="1:32" ht="30" customHeight="1">
      <c r="A18" s="290"/>
      <c r="B18" s="302" t="s">
        <v>77</v>
      </c>
      <c r="C18" s="112">
        <v>1337600</v>
      </c>
      <c r="D18" s="113">
        <v>521200</v>
      </c>
      <c r="E18" s="114">
        <v>66200</v>
      </c>
      <c r="F18" s="114">
        <v>121500</v>
      </c>
      <c r="G18" s="114">
        <v>56800</v>
      </c>
      <c r="H18" s="114">
        <v>128400</v>
      </c>
      <c r="I18" s="114">
        <v>-100</v>
      </c>
      <c r="J18" s="114">
        <v>99700</v>
      </c>
      <c r="K18" s="114">
        <v>4400</v>
      </c>
      <c r="L18" s="114">
        <v>18400</v>
      </c>
      <c r="M18" s="114">
        <v>8100</v>
      </c>
      <c r="N18" s="94">
        <v>0</v>
      </c>
      <c r="O18" s="94">
        <v>9400</v>
      </c>
      <c r="P18" s="114">
        <v>100</v>
      </c>
      <c r="Q18" s="94">
        <v>100</v>
      </c>
      <c r="R18" s="114">
        <v>8200</v>
      </c>
      <c r="S18" s="114">
        <v>9300</v>
      </c>
      <c r="T18" s="114">
        <v>8500</v>
      </c>
      <c r="U18" s="114">
        <v>11100</v>
      </c>
      <c r="V18" s="114">
        <v>9200</v>
      </c>
      <c r="W18" s="94">
        <v>300</v>
      </c>
      <c r="X18" s="114">
        <v>100</v>
      </c>
      <c r="Y18" s="114">
        <v>11300</v>
      </c>
      <c r="Z18" s="94">
        <v>0</v>
      </c>
      <c r="AA18" s="114">
        <v>6300</v>
      </c>
      <c r="AB18" s="114">
        <v>9800</v>
      </c>
      <c r="AC18" s="114">
        <v>9900</v>
      </c>
      <c r="AD18" s="94">
        <v>300</v>
      </c>
      <c r="AE18" s="115">
        <v>219100</v>
      </c>
    </row>
    <row r="19" spans="1:32" ht="30" customHeight="1">
      <c r="A19" s="290"/>
      <c r="B19" s="303" t="s">
        <v>82</v>
      </c>
      <c r="C19" s="38">
        <v>2.0888074888074888</v>
      </c>
      <c r="D19" s="39">
        <v>1.8506610086502366</v>
      </c>
      <c r="E19" s="40">
        <v>1.7480225988700564</v>
      </c>
      <c r="F19" s="40">
        <v>1.9635210150674067</v>
      </c>
      <c r="G19" s="40">
        <v>2.2059447983014864</v>
      </c>
      <c r="H19" s="40">
        <v>1.7965260545905708</v>
      </c>
      <c r="I19" s="40">
        <v>0.5</v>
      </c>
      <c r="J19" s="40">
        <v>1.8669565217391304</v>
      </c>
      <c r="K19" s="40">
        <v>1.3793103448275863</v>
      </c>
      <c r="L19" s="40">
        <v>1.9064039408866995</v>
      </c>
      <c r="M19" s="40">
        <v>1.9204545454545454</v>
      </c>
      <c r="N19" s="40" t="s">
        <v>195</v>
      </c>
      <c r="O19" s="40">
        <v>11.444444444444445</v>
      </c>
      <c r="P19" s="40">
        <v>1.2</v>
      </c>
      <c r="Q19" s="40" t="s">
        <v>202</v>
      </c>
      <c r="R19" s="40">
        <v>3.6451612903225805</v>
      </c>
      <c r="S19" s="40">
        <v>3.1136363636363638</v>
      </c>
      <c r="T19" s="40">
        <v>1.9770114942528736</v>
      </c>
      <c r="U19" s="40">
        <v>3.8461538461538463</v>
      </c>
      <c r="V19" s="40">
        <v>4.4074074074074074</v>
      </c>
      <c r="W19" s="40" t="s">
        <v>202</v>
      </c>
      <c r="X19" s="40" t="s">
        <v>202</v>
      </c>
      <c r="Y19" s="40">
        <v>8.0625</v>
      </c>
      <c r="Z19" s="40" t="s">
        <v>195</v>
      </c>
      <c r="AA19" s="40">
        <v>2.2857142857142856</v>
      </c>
      <c r="AB19" s="40">
        <v>3.5789473684210527</v>
      </c>
      <c r="AC19" s="40">
        <v>5.125</v>
      </c>
      <c r="AD19" s="40">
        <v>4</v>
      </c>
      <c r="AE19" s="41" t="s">
        <v>202</v>
      </c>
    </row>
    <row r="20" spans="1:32" ht="30" customHeight="1" thickBot="1">
      <c r="A20" s="290"/>
      <c r="B20" s="304" t="s">
        <v>114</v>
      </c>
      <c r="C20" s="50">
        <v>1</v>
      </c>
      <c r="D20" s="45">
        <v>0.44187677798994585</v>
      </c>
      <c r="E20" s="44">
        <v>6.0286037177039085E-2</v>
      </c>
      <c r="F20" s="45">
        <v>9.6488835197381245E-2</v>
      </c>
      <c r="G20" s="45">
        <v>4.0489458711663616E-2</v>
      </c>
      <c r="H20" s="45">
        <v>0.11285608510969955</v>
      </c>
      <c r="I20" s="45">
        <v>3.8969642648376916E-5</v>
      </c>
      <c r="J20" s="45">
        <v>8.3667822766065242E-2</v>
      </c>
      <c r="K20" s="45">
        <v>6.2351428237403059E-3</v>
      </c>
      <c r="L20" s="45">
        <v>1.5081251704921866E-2</v>
      </c>
      <c r="M20" s="45">
        <v>6.5858696075756984E-3</v>
      </c>
      <c r="N20" s="45">
        <v>0</v>
      </c>
      <c r="O20" s="45">
        <v>4.0138731927828221E-3</v>
      </c>
      <c r="P20" s="45">
        <v>2.3381785589026148E-4</v>
      </c>
      <c r="Q20" s="45">
        <v>3.8969642648376916E-5</v>
      </c>
      <c r="R20" s="45">
        <v>4.4035696192665915E-3</v>
      </c>
      <c r="S20" s="45">
        <v>5.3388410428276377E-3</v>
      </c>
      <c r="T20" s="45">
        <v>6.7027785355208295E-3</v>
      </c>
      <c r="U20" s="45">
        <v>5.8454463972565374E-3</v>
      </c>
      <c r="V20" s="45">
        <v>4.6373874751568529E-3</v>
      </c>
      <c r="W20" s="45">
        <v>1.1690892794513074E-4</v>
      </c>
      <c r="X20" s="45">
        <v>3.8969642648376916E-5</v>
      </c>
      <c r="Y20" s="45">
        <v>5.0270839016406223E-3</v>
      </c>
      <c r="Z20" s="45">
        <v>0</v>
      </c>
      <c r="AA20" s="45">
        <v>4.3645999766182145E-3</v>
      </c>
      <c r="AB20" s="45">
        <v>5.2998714001792607E-3</v>
      </c>
      <c r="AC20" s="45">
        <v>4.7932660457503601E-3</v>
      </c>
      <c r="AD20" s="45">
        <v>1.5587857059350766E-4</v>
      </c>
      <c r="AE20" s="46">
        <v>8.5382487042593824E-2</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206</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201</v>
      </c>
      <c r="E27" s="310">
        <v>259200</v>
      </c>
      <c r="F27" s="311">
        <v>35700</v>
      </c>
      <c r="G27" s="57"/>
      <c r="H27" s="56" t="s">
        <v>201</v>
      </c>
      <c r="I27" s="310">
        <v>492800</v>
      </c>
      <c r="J27" s="312">
        <v>108900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184</v>
      </c>
      <c r="E28" s="314">
        <v>173400</v>
      </c>
      <c r="F28" s="315">
        <v>32600</v>
      </c>
      <c r="G28" s="316"/>
      <c r="H28" s="58" t="s">
        <v>184</v>
      </c>
      <c r="I28" s="317">
        <v>307900</v>
      </c>
      <c r="J28" s="318">
        <v>99900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85800</v>
      </c>
      <c r="F29" s="320">
        <v>3100</v>
      </c>
      <c r="G29" s="262"/>
      <c r="H29" s="60" t="s">
        <v>77</v>
      </c>
      <c r="I29" s="319">
        <v>184900</v>
      </c>
      <c r="J29" s="320">
        <v>9000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1.4948096885813149</v>
      </c>
      <c r="F30" s="322">
        <v>1.0950920245398772</v>
      </c>
      <c r="G30" s="262"/>
      <c r="H30" s="61" t="s">
        <v>124</v>
      </c>
      <c r="I30" s="321">
        <v>1.6005196492367653</v>
      </c>
      <c r="J30" s="323">
        <v>1.0900900900900901</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0.39159993956791056</v>
      </c>
      <c r="F31" s="326">
        <v>5.3935639824746938E-2</v>
      </c>
      <c r="G31" s="262"/>
      <c r="H31" s="63" t="s">
        <v>126</v>
      </c>
      <c r="I31" s="327">
        <v>0.81901279707495434</v>
      </c>
      <c r="J31" s="328">
        <v>0.18098720292504569</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122" priority="3" operator="equal">
      <formula>"△100%"</formula>
    </cfRule>
  </conditionalFormatting>
  <conditionalFormatting sqref="C19:AE19">
    <cfRule type="cellIs" dxfId="121" priority="2" operator="equal">
      <formula>"△100%"</formula>
    </cfRule>
  </conditionalFormatting>
  <conditionalFormatting sqref="I28:J28">
    <cfRule type="containsBlanks" dxfId="120" priority="4">
      <formula>LEN(TRIM(I28))=0</formula>
    </cfRule>
  </conditionalFormatting>
  <conditionalFormatting sqref="AE14">
    <cfRule type="cellIs" dxfId="119" priority="1" operator="equal">
      <formula>"△100%"</formula>
    </cfRule>
  </conditionalFormatting>
  <hyperlinks>
    <hyperlink ref="A1:B1" location="令和５年度!A1" display="令和５年度!A1" xr:uid="{107476E4-E213-474D-A726-9E0F7080FDC5}"/>
  </hyperlinks>
  <pageMargins left="0.70866141732283472" right="0.70866141732283472" top="0.74803149606299213" bottom="0.74803149606299213" header="0.31496062992125984" footer="0.3149606299212598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pageSetUpPr fitToPage="1"/>
  </sheetPr>
  <dimension ref="A1:O24"/>
  <sheetViews>
    <sheetView showGridLines="0" showZeros="0" view="pageBreakPreview" zoomScale="70" zoomScaleNormal="40" zoomScaleSheetLayoutView="70" zoomScalePageLayoutView="40" workbookViewId="0">
      <selection sqref="A1:B1"/>
    </sheetView>
  </sheetViews>
  <sheetFormatPr defaultColWidth="9" defaultRowHeight="12.5"/>
  <cols>
    <col min="1" max="1" width="11.25" style="175" customWidth="1"/>
    <col min="2" max="13" width="8.08203125" style="175" customWidth="1"/>
    <col min="14" max="14" width="8.75" style="175" customWidth="1"/>
    <col min="15" max="15" width="3" style="175" customWidth="1"/>
    <col min="16" max="16384" width="9" style="175"/>
  </cols>
  <sheetData>
    <row r="1" spans="1:14" ht="18">
      <c r="A1" s="376" t="str">
        <f>令和５年度!A1</f>
        <v>令和５年度</v>
      </c>
      <c r="B1" s="376"/>
    </row>
    <row r="2" spans="1:14" ht="28.15" customHeight="1">
      <c r="A2" s="173"/>
      <c r="B2" s="174"/>
      <c r="C2" s="174"/>
      <c r="D2" s="174"/>
      <c r="E2" s="174"/>
      <c r="F2" s="174"/>
      <c r="G2" s="174"/>
      <c r="H2" s="174"/>
      <c r="I2" s="174"/>
      <c r="J2" s="174"/>
      <c r="K2" s="174"/>
      <c r="L2" s="174"/>
      <c r="M2" s="174"/>
      <c r="N2" s="174"/>
    </row>
    <row r="3" spans="1:14" ht="28.15" customHeight="1">
      <c r="A3" s="173"/>
      <c r="B3" s="174"/>
      <c r="C3" s="174"/>
      <c r="D3" s="174"/>
      <c r="E3" s="174"/>
      <c r="F3" s="174"/>
      <c r="G3" s="174"/>
      <c r="H3" s="174"/>
      <c r="I3" s="174"/>
      <c r="J3" s="174"/>
      <c r="K3" s="174"/>
      <c r="L3" s="174"/>
      <c r="M3" s="174"/>
      <c r="N3" s="174"/>
    </row>
    <row r="4" spans="1:14" ht="28.15" customHeight="1">
      <c r="A4" s="173"/>
      <c r="B4" s="174"/>
      <c r="C4" s="174"/>
      <c r="D4" s="174"/>
      <c r="E4" s="174"/>
      <c r="F4" s="174"/>
      <c r="G4" s="174"/>
      <c r="H4" s="174"/>
      <c r="I4" s="174"/>
      <c r="J4" s="174"/>
      <c r="K4" s="174"/>
      <c r="L4" s="174"/>
      <c r="M4" s="174"/>
      <c r="N4" s="174"/>
    </row>
    <row r="5" spans="1:14" ht="28.15" customHeight="1">
      <c r="A5" s="173"/>
      <c r="B5" s="174"/>
      <c r="C5" s="174"/>
      <c r="D5" s="174"/>
      <c r="E5" s="174"/>
      <c r="F5" s="174"/>
      <c r="G5" s="174"/>
      <c r="H5" s="174"/>
      <c r="I5" s="174"/>
      <c r="J5" s="174"/>
      <c r="K5" s="174"/>
      <c r="L5" s="174"/>
      <c r="M5" s="174"/>
      <c r="N5" s="174"/>
    </row>
    <row r="6" spans="1:14" ht="28.15" customHeight="1">
      <c r="A6" s="173"/>
      <c r="B6" s="174"/>
      <c r="C6" s="174"/>
      <c r="D6" s="174"/>
      <c r="E6" s="174"/>
      <c r="F6" s="174"/>
      <c r="G6" s="174"/>
      <c r="H6" s="174"/>
      <c r="I6" s="174"/>
      <c r="J6" s="174"/>
      <c r="K6" s="174"/>
      <c r="L6" s="174"/>
      <c r="M6" s="174"/>
      <c r="N6" s="174"/>
    </row>
    <row r="7" spans="1:14" ht="28.15" customHeight="1">
      <c r="A7" s="173"/>
      <c r="B7" s="174"/>
      <c r="C7" s="174"/>
      <c r="D7" s="174"/>
      <c r="E7" s="174"/>
      <c r="F7" s="174"/>
      <c r="G7" s="174"/>
      <c r="H7" s="174"/>
      <c r="I7" s="174"/>
      <c r="J7" s="174"/>
      <c r="K7" s="174"/>
      <c r="L7" s="174"/>
      <c r="M7" s="174"/>
      <c r="N7" s="174"/>
    </row>
    <row r="8" spans="1:14" ht="28.15" customHeight="1">
      <c r="A8" s="173"/>
      <c r="B8" s="174"/>
      <c r="C8" s="174"/>
      <c r="D8" s="174"/>
      <c r="E8" s="174"/>
      <c r="F8" s="174"/>
      <c r="G8" s="174"/>
      <c r="H8" s="174"/>
      <c r="I8" s="174"/>
      <c r="J8" s="174"/>
      <c r="K8" s="174"/>
      <c r="L8" s="174"/>
      <c r="M8" s="174"/>
      <c r="N8" s="174"/>
    </row>
    <row r="9" spans="1:14" ht="28.15" customHeight="1">
      <c r="A9" s="173"/>
      <c r="B9" s="174"/>
      <c r="C9" s="174"/>
      <c r="D9" s="174"/>
      <c r="E9" s="174"/>
      <c r="F9" s="174"/>
      <c r="G9" s="174"/>
      <c r="H9" s="174"/>
      <c r="I9" s="174"/>
      <c r="J9" s="174"/>
      <c r="K9" s="174"/>
      <c r="L9" s="174"/>
      <c r="M9" s="174"/>
      <c r="N9" s="174"/>
    </row>
    <row r="10" spans="1:14" ht="28.15" customHeight="1">
      <c r="A10" s="173"/>
      <c r="B10" s="174"/>
      <c r="C10" s="174"/>
      <c r="D10" s="174"/>
      <c r="E10" s="174"/>
      <c r="F10" s="174"/>
      <c r="G10" s="174"/>
      <c r="H10" s="174"/>
      <c r="I10" s="174"/>
      <c r="J10" s="174"/>
      <c r="K10" s="174"/>
      <c r="L10" s="174"/>
      <c r="M10" s="174"/>
      <c r="N10" s="174"/>
    </row>
    <row r="11" spans="1:14" ht="28.15" customHeight="1">
      <c r="A11" s="173"/>
      <c r="B11" s="174"/>
      <c r="C11" s="174"/>
      <c r="D11" s="174"/>
      <c r="E11" s="174"/>
      <c r="F11" s="174"/>
      <c r="G11" s="174"/>
      <c r="H11" s="174"/>
      <c r="I11" s="174"/>
      <c r="J11" s="174"/>
      <c r="K11" s="174"/>
      <c r="L11" s="174"/>
      <c r="M11" s="174"/>
      <c r="N11" s="174"/>
    </row>
    <row r="12" spans="1:14" ht="28.15" customHeight="1">
      <c r="A12" s="173"/>
      <c r="B12" s="174"/>
      <c r="C12" s="174"/>
      <c r="D12" s="174"/>
      <c r="E12" s="174"/>
      <c r="F12" s="174"/>
      <c r="G12" s="174"/>
      <c r="H12" s="174"/>
      <c r="I12" s="174"/>
      <c r="J12" s="174"/>
      <c r="K12" s="174"/>
      <c r="L12" s="174"/>
      <c r="M12" s="174"/>
      <c r="N12" s="174"/>
    </row>
    <row r="13" spans="1:14" ht="16.5" customHeight="1">
      <c r="A13" s="173"/>
      <c r="B13" s="174"/>
      <c r="C13" s="174"/>
      <c r="D13" s="174"/>
      <c r="E13" s="174"/>
      <c r="F13" s="174"/>
      <c r="G13" s="174"/>
      <c r="H13" s="174"/>
      <c r="I13" s="174"/>
      <c r="J13" s="174"/>
      <c r="K13" s="174"/>
      <c r="L13" s="174"/>
      <c r="M13" s="174"/>
      <c r="N13" s="174"/>
    </row>
    <row r="14" spans="1:14" ht="16.5" customHeight="1">
      <c r="A14" s="173"/>
      <c r="B14" s="174"/>
      <c r="C14" s="174"/>
      <c r="D14" s="174"/>
      <c r="E14" s="174"/>
      <c r="F14" s="174"/>
      <c r="G14" s="174"/>
      <c r="H14" s="174"/>
      <c r="I14" s="174"/>
      <c r="J14" s="174"/>
      <c r="K14" s="174"/>
      <c r="L14" s="174"/>
      <c r="M14" s="174"/>
      <c r="N14" s="174"/>
    </row>
    <row r="15" spans="1:14" ht="16.5" customHeight="1">
      <c r="A15" s="173"/>
      <c r="B15" s="174"/>
      <c r="C15" s="174"/>
      <c r="D15" s="174"/>
      <c r="E15" s="174"/>
      <c r="F15" s="174"/>
      <c r="G15" s="174"/>
      <c r="H15" s="174"/>
      <c r="I15" s="174"/>
      <c r="J15" s="174"/>
      <c r="K15" s="174"/>
      <c r="L15" s="174"/>
      <c r="M15" s="174"/>
      <c r="N15" s="174"/>
    </row>
    <row r="16" spans="1:14" ht="16.5" customHeight="1">
      <c r="A16" s="173"/>
      <c r="B16" s="174"/>
      <c r="C16" s="174"/>
      <c r="D16" s="174"/>
      <c r="E16" s="174"/>
      <c r="F16" s="174"/>
      <c r="G16" s="174"/>
      <c r="H16" s="174"/>
      <c r="I16" s="174"/>
      <c r="J16" s="174"/>
      <c r="K16" s="174"/>
      <c r="L16" s="174"/>
      <c r="M16" s="174"/>
      <c r="N16" s="174"/>
    </row>
    <row r="17" spans="1:15" ht="12.75" customHeight="1">
      <c r="M17" s="176"/>
      <c r="N17" s="177" t="s">
        <v>136</v>
      </c>
    </row>
    <row r="18" spans="1:15" ht="18.75" customHeight="1">
      <c r="A18" s="178"/>
      <c r="B18" s="179">
        <v>4</v>
      </c>
      <c r="C18" s="180">
        <v>5</v>
      </c>
      <c r="D18" s="180">
        <v>6</v>
      </c>
      <c r="E18" s="180">
        <v>7</v>
      </c>
      <c r="F18" s="180">
        <v>8</v>
      </c>
      <c r="G18" s="180">
        <v>9</v>
      </c>
      <c r="H18" s="180">
        <v>10</v>
      </c>
      <c r="I18" s="180">
        <v>11</v>
      </c>
      <c r="J18" s="180">
        <v>12</v>
      </c>
      <c r="K18" s="181">
        <v>1</v>
      </c>
      <c r="L18" s="181">
        <v>2</v>
      </c>
      <c r="M18" s="181">
        <v>3</v>
      </c>
      <c r="N18" s="182" t="s">
        <v>133</v>
      </c>
      <c r="O18" s="183"/>
    </row>
    <row r="19" spans="1:15" s="174" customFormat="1" ht="23.25" customHeight="1">
      <c r="A19" s="184" t="s">
        <v>228</v>
      </c>
      <c r="B19" s="185">
        <v>851.4</v>
      </c>
      <c r="C19" s="186">
        <v>834.9</v>
      </c>
      <c r="D19" s="186">
        <v>868.2</v>
      </c>
      <c r="E19" s="186">
        <v>963.6</v>
      </c>
      <c r="F19" s="186">
        <v>1021.2</v>
      </c>
      <c r="G19" s="186">
        <v>809.3</v>
      </c>
      <c r="H19" s="186">
        <v>851.3</v>
      </c>
      <c r="I19" s="186">
        <v>799.2</v>
      </c>
      <c r="J19" s="186">
        <v>755.1</v>
      </c>
      <c r="K19" s="187">
        <v>727.8</v>
      </c>
      <c r="L19" s="187">
        <v>590.9</v>
      </c>
      <c r="M19" s="187">
        <v>396.3</v>
      </c>
      <c r="N19" s="188">
        <v>9469.1999999999989</v>
      </c>
      <c r="O19" s="183"/>
    </row>
    <row r="20" spans="1:15" s="174" customFormat="1" ht="23.25" customHeight="1">
      <c r="A20" s="189" t="s">
        <v>229</v>
      </c>
      <c r="B20" s="190">
        <v>77.3</v>
      </c>
      <c r="C20" s="191">
        <v>44</v>
      </c>
      <c r="D20" s="191">
        <v>144.1</v>
      </c>
      <c r="E20" s="191">
        <v>277.3</v>
      </c>
      <c r="F20" s="191">
        <v>202.8</v>
      </c>
      <c r="G20" s="191">
        <v>227.6</v>
      </c>
      <c r="H20" s="191">
        <v>341.2</v>
      </c>
      <c r="I20" s="191">
        <v>381.1</v>
      </c>
      <c r="J20" s="191">
        <v>326.2</v>
      </c>
      <c r="K20" s="192">
        <v>144</v>
      </c>
      <c r="L20" s="192">
        <v>118.8</v>
      </c>
      <c r="M20" s="192">
        <v>299.2</v>
      </c>
      <c r="N20" s="188">
        <v>2583.6000000000004</v>
      </c>
      <c r="O20" s="183"/>
    </row>
    <row r="21" spans="1:15" s="174" customFormat="1" ht="23.25" customHeight="1">
      <c r="A21" s="189" t="s">
        <v>230</v>
      </c>
      <c r="B21" s="185">
        <v>262.60000000000002</v>
      </c>
      <c r="C21" s="186">
        <v>195.2</v>
      </c>
      <c r="D21" s="186">
        <v>162.9</v>
      </c>
      <c r="E21" s="191">
        <v>250.4</v>
      </c>
      <c r="F21" s="193">
        <v>288.2</v>
      </c>
      <c r="G21" s="186">
        <v>204.9</v>
      </c>
      <c r="H21" s="186">
        <v>299</v>
      </c>
      <c r="I21" s="186">
        <v>368</v>
      </c>
      <c r="J21" s="186">
        <v>423.6</v>
      </c>
      <c r="K21" s="187">
        <v>224.6</v>
      </c>
      <c r="L21" s="187">
        <v>179.2</v>
      </c>
      <c r="M21" s="187">
        <v>415.7</v>
      </c>
      <c r="N21" s="188">
        <v>3274.2999999999997</v>
      </c>
      <c r="O21" s="183"/>
    </row>
    <row r="22" spans="1:15" s="174" customFormat="1" ht="23.25" customHeight="1">
      <c r="A22" s="189" t="s">
        <v>231</v>
      </c>
      <c r="B22" s="194">
        <v>409</v>
      </c>
      <c r="C22" s="191">
        <v>396.8</v>
      </c>
      <c r="D22" s="191">
        <v>448.5</v>
      </c>
      <c r="E22" s="191">
        <v>607.79999999999995</v>
      </c>
      <c r="F22" s="191">
        <v>640.79999999999995</v>
      </c>
      <c r="G22" s="191">
        <v>494.7</v>
      </c>
      <c r="H22" s="191">
        <v>630.70000000000005</v>
      </c>
      <c r="I22" s="191">
        <v>615</v>
      </c>
      <c r="J22" s="191">
        <v>635</v>
      </c>
      <c r="K22" s="191">
        <v>532.20000000000005</v>
      </c>
      <c r="L22" s="191">
        <v>597.9</v>
      </c>
      <c r="M22" s="195">
        <v>766.2</v>
      </c>
      <c r="N22" s="188">
        <v>6774.5999999999985</v>
      </c>
      <c r="O22" s="183"/>
    </row>
    <row r="23" spans="1:15" s="174" customFormat="1" ht="23.25" customHeight="1">
      <c r="A23" s="365" t="s">
        <v>223</v>
      </c>
      <c r="B23" s="196">
        <v>669.8</v>
      </c>
      <c r="C23" s="197">
        <v>645.20000000000005</v>
      </c>
      <c r="D23" s="197">
        <v>663.4</v>
      </c>
      <c r="E23" s="197">
        <v>778.8</v>
      </c>
      <c r="F23" s="197">
        <v>728.6</v>
      </c>
      <c r="G23" s="197">
        <v>710.1</v>
      </c>
      <c r="H23" s="197">
        <v>788.3</v>
      </c>
      <c r="I23" s="197">
        <v>688.2</v>
      </c>
      <c r="J23" s="197">
        <v>666.7</v>
      </c>
      <c r="K23" s="197">
        <v>629.20000000000005</v>
      </c>
      <c r="L23" s="197">
        <v>719.2</v>
      </c>
      <c r="M23" s="197">
        <v>845.1</v>
      </c>
      <c r="N23" s="198">
        <v>8532.5999999999985</v>
      </c>
      <c r="O23" s="183"/>
    </row>
    <row r="24" spans="1:15" ht="13">
      <c r="A24" s="201"/>
      <c r="B24" s="202"/>
      <c r="C24" s="201"/>
      <c r="D24" s="201"/>
      <c r="E24" s="201"/>
      <c r="F24" s="201"/>
      <c r="G24" s="201"/>
      <c r="H24" s="201"/>
      <c r="I24" s="201"/>
      <c r="J24" s="201"/>
      <c r="K24" s="201"/>
      <c r="L24" s="201"/>
      <c r="M24" s="201"/>
      <c r="N24" s="201"/>
    </row>
  </sheetData>
  <mergeCells count="1">
    <mergeCell ref="A1:B1"/>
  </mergeCells>
  <phoneticPr fontId="2"/>
  <conditionalFormatting sqref="B23">
    <cfRule type="expression" dxfId="2" priority="3">
      <formula>AND(NOT($B$23=""),$C$23="")</formula>
    </cfRule>
  </conditionalFormatting>
  <conditionalFormatting sqref="C23:M23">
    <cfRule type="expression" dxfId="1" priority="2">
      <formula>AND(NOT(C$23=""),D$23="")</formula>
    </cfRule>
  </conditionalFormatting>
  <hyperlinks>
    <hyperlink ref="A1:B1" location="令和５年度!A1" display="令和５年度!A1" xr:uid="{3DEB6349-3CB1-40B4-949C-92F30B448721}"/>
  </hyperlinks>
  <printOptions horizontalCentered="1"/>
  <pageMargins left="0.59055118110236227" right="0.59055118110236227" top="0.59055118110236227" bottom="0.59055118110236227" header="0.19685039370078741" footer="0.19685039370078741"/>
  <pageSetup paperSize="9" scale="71"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pageSetUpPr fitToPage="1"/>
  </sheetPr>
  <dimension ref="A1:O39"/>
  <sheetViews>
    <sheetView showGridLines="0" view="pageBreakPreview" zoomScale="70" zoomScaleNormal="40" zoomScaleSheetLayoutView="70" zoomScalePageLayoutView="40" workbookViewId="0">
      <selection sqref="A1:B1"/>
    </sheetView>
  </sheetViews>
  <sheetFormatPr defaultColWidth="9" defaultRowHeight="12.5"/>
  <cols>
    <col min="1" max="1" width="11.25" style="175" customWidth="1"/>
    <col min="2" max="13" width="8.08203125" style="175" customWidth="1"/>
    <col min="14" max="14" width="8.75" style="175" customWidth="1"/>
    <col min="15" max="15" width="3" style="175" customWidth="1"/>
    <col min="16" max="16384" width="9" style="175"/>
  </cols>
  <sheetData>
    <row r="1" spans="1:14" ht="18">
      <c r="A1" s="376" t="str">
        <f>令和５年度!A1</f>
        <v>令和５年度</v>
      </c>
      <c r="B1" s="376"/>
    </row>
    <row r="2" spans="1:14" ht="28.15" customHeight="1">
      <c r="A2" s="173"/>
      <c r="B2" s="174"/>
      <c r="C2" s="174"/>
      <c r="D2" s="174"/>
      <c r="E2" s="174"/>
      <c r="F2" s="174"/>
      <c r="G2" s="174"/>
      <c r="H2" s="174"/>
      <c r="I2" s="174"/>
      <c r="J2" s="174"/>
      <c r="K2" s="174"/>
      <c r="L2" s="174"/>
      <c r="M2" s="174"/>
      <c r="N2" s="174"/>
    </row>
    <row r="3" spans="1:14" ht="28.15" customHeight="1">
      <c r="A3" s="173"/>
      <c r="B3" s="174"/>
      <c r="C3" s="174"/>
      <c r="D3" s="174"/>
      <c r="E3" s="174"/>
      <c r="F3" s="174"/>
      <c r="G3" s="174"/>
      <c r="H3" s="174"/>
      <c r="I3" s="174"/>
      <c r="J3" s="174"/>
      <c r="K3" s="174"/>
      <c r="L3" s="174"/>
      <c r="M3" s="174"/>
      <c r="N3" s="174"/>
    </row>
    <row r="4" spans="1:14" ht="28.15" customHeight="1">
      <c r="A4" s="173"/>
      <c r="B4" s="174"/>
      <c r="C4" s="174"/>
      <c r="D4" s="174"/>
      <c r="E4" s="174"/>
      <c r="F4" s="174"/>
      <c r="G4" s="174"/>
      <c r="H4" s="174"/>
      <c r="I4" s="174"/>
      <c r="J4" s="174"/>
      <c r="K4" s="174"/>
      <c r="L4" s="174"/>
      <c r="M4" s="174"/>
      <c r="N4" s="174"/>
    </row>
    <row r="5" spans="1:14" ht="28.15" customHeight="1">
      <c r="A5" s="173"/>
      <c r="B5" s="174"/>
      <c r="C5" s="174"/>
      <c r="D5" s="174"/>
      <c r="E5" s="174"/>
      <c r="F5" s="174"/>
      <c r="G5" s="174"/>
      <c r="H5" s="174"/>
      <c r="I5" s="174"/>
      <c r="J5" s="174"/>
      <c r="K5" s="174"/>
      <c r="L5" s="174"/>
      <c r="M5" s="174"/>
      <c r="N5" s="174"/>
    </row>
    <row r="6" spans="1:14" ht="28.15" customHeight="1">
      <c r="A6" s="173"/>
      <c r="B6" s="174"/>
      <c r="C6" s="174"/>
      <c r="D6" s="174"/>
      <c r="E6" s="174"/>
      <c r="F6" s="174"/>
      <c r="G6" s="174"/>
      <c r="H6" s="174"/>
      <c r="I6" s="174"/>
      <c r="J6" s="174"/>
      <c r="K6" s="174"/>
      <c r="L6" s="174"/>
      <c r="M6" s="174"/>
      <c r="N6" s="174"/>
    </row>
    <row r="7" spans="1:14" ht="28.15" customHeight="1">
      <c r="A7" s="173"/>
      <c r="B7" s="174"/>
      <c r="C7" s="174"/>
      <c r="D7" s="174"/>
      <c r="E7" s="174"/>
      <c r="F7" s="174"/>
      <c r="G7" s="174"/>
      <c r="H7" s="174"/>
      <c r="I7" s="174"/>
      <c r="J7" s="174"/>
      <c r="K7" s="174"/>
      <c r="L7" s="174"/>
      <c r="M7" s="174"/>
      <c r="N7" s="174"/>
    </row>
    <row r="8" spans="1:14" ht="28.15" customHeight="1">
      <c r="A8" s="173"/>
      <c r="B8" s="174"/>
      <c r="C8" s="174"/>
      <c r="D8" s="174"/>
      <c r="E8" s="174"/>
      <c r="F8" s="174"/>
      <c r="G8" s="174"/>
      <c r="H8" s="174"/>
      <c r="I8" s="174"/>
      <c r="J8" s="174"/>
      <c r="K8" s="174"/>
      <c r="L8" s="174"/>
      <c r="M8" s="174"/>
      <c r="N8" s="174"/>
    </row>
    <row r="9" spans="1:14" ht="28.15" customHeight="1">
      <c r="A9" s="173"/>
      <c r="B9" s="174"/>
      <c r="C9" s="174"/>
      <c r="D9" s="174"/>
      <c r="E9" s="174"/>
      <c r="F9" s="174"/>
      <c r="G9" s="174"/>
      <c r="H9" s="174"/>
      <c r="I9" s="174"/>
      <c r="J9" s="174"/>
      <c r="K9" s="174"/>
      <c r="L9" s="174"/>
      <c r="M9" s="174"/>
      <c r="N9" s="174"/>
    </row>
    <row r="10" spans="1:14" ht="28.15" customHeight="1">
      <c r="A10" s="173"/>
      <c r="B10" s="174"/>
      <c r="C10" s="174"/>
      <c r="D10" s="174"/>
      <c r="E10" s="174"/>
      <c r="F10" s="174"/>
      <c r="G10" s="174"/>
      <c r="H10" s="174"/>
      <c r="I10" s="174"/>
      <c r="J10" s="174"/>
      <c r="K10" s="174"/>
      <c r="L10" s="174"/>
      <c r="M10" s="174"/>
      <c r="N10" s="174"/>
    </row>
    <row r="11" spans="1:14" ht="28.15" customHeight="1">
      <c r="A11" s="173"/>
      <c r="B11" s="174"/>
      <c r="C11" s="174"/>
      <c r="D11" s="174"/>
      <c r="E11" s="174"/>
      <c r="F11" s="174"/>
      <c r="G11" s="174"/>
      <c r="H11" s="174"/>
      <c r="I11" s="174"/>
      <c r="J11" s="174"/>
      <c r="K11" s="174"/>
      <c r="L11" s="174"/>
      <c r="M11" s="174"/>
      <c r="N11" s="174"/>
    </row>
    <row r="12" spans="1:14" ht="28.15" customHeight="1">
      <c r="A12" s="173"/>
      <c r="B12" s="174"/>
      <c r="C12" s="174"/>
      <c r="D12" s="174"/>
      <c r="E12" s="174"/>
      <c r="F12" s="174"/>
      <c r="G12" s="174"/>
      <c r="H12" s="174"/>
      <c r="I12" s="174"/>
      <c r="J12" s="174"/>
      <c r="K12" s="174"/>
      <c r="L12" s="174"/>
      <c r="M12" s="174"/>
      <c r="N12" s="174"/>
    </row>
    <row r="13" spans="1:14" ht="16.5" customHeight="1">
      <c r="A13" s="173"/>
      <c r="B13" s="174"/>
      <c r="C13" s="174"/>
      <c r="D13" s="174"/>
      <c r="E13" s="174"/>
      <c r="F13" s="174"/>
      <c r="G13" s="174"/>
      <c r="H13" s="174"/>
      <c r="I13" s="174"/>
      <c r="J13" s="174"/>
      <c r="K13" s="174"/>
      <c r="L13" s="174"/>
      <c r="M13" s="174"/>
      <c r="N13" s="174"/>
    </row>
    <row r="14" spans="1:14" ht="16.5" customHeight="1">
      <c r="A14" s="173"/>
      <c r="B14" s="174"/>
      <c r="C14" s="174"/>
      <c r="D14" s="174"/>
      <c r="E14" s="174"/>
      <c r="F14" s="174"/>
      <c r="G14" s="174"/>
      <c r="H14" s="174"/>
      <c r="I14" s="174"/>
      <c r="J14" s="174"/>
      <c r="K14" s="174"/>
      <c r="L14" s="174"/>
      <c r="M14" s="174"/>
      <c r="N14" s="174"/>
    </row>
    <row r="15" spans="1:14" ht="16.5" customHeight="1">
      <c r="A15" s="173"/>
      <c r="B15" s="174"/>
      <c r="C15" s="174"/>
      <c r="D15" s="174"/>
      <c r="E15" s="174"/>
      <c r="F15" s="174"/>
      <c r="G15" s="174"/>
      <c r="H15" s="174"/>
      <c r="I15" s="174"/>
      <c r="J15" s="174"/>
      <c r="K15" s="174"/>
      <c r="L15" s="174"/>
      <c r="M15" s="174"/>
      <c r="N15" s="174"/>
    </row>
    <row r="16" spans="1:14" ht="16.5" customHeight="1">
      <c r="A16" s="173"/>
      <c r="B16" s="174"/>
      <c r="C16" s="174"/>
      <c r="D16" s="174"/>
      <c r="E16" s="174"/>
      <c r="F16" s="174"/>
      <c r="G16" s="174"/>
      <c r="H16" s="174"/>
      <c r="I16" s="174"/>
      <c r="J16" s="174"/>
      <c r="K16" s="174"/>
      <c r="L16" s="174"/>
      <c r="M16" s="174"/>
      <c r="N16" s="174"/>
    </row>
    <row r="17" spans="1:15" ht="24.75" customHeight="1">
      <c r="A17" s="203"/>
      <c r="M17" s="176"/>
      <c r="N17" s="177" t="s">
        <v>136</v>
      </c>
    </row>
    <row r="18" spans="1:15" s="174" customFormat="1" ht="23.25" customHeight="1">
      <c r="A18" s="178"/>
      <c r="B18" s="179">
        <v>4</v>
      </c>
      <c r="C18" s="180">
        <v>5</v>
      </c>
      <c r="D18" s="180">
        <v>6</v>
      </c>
      <c r="E18" s="180">
        <v>7</v>
      </c>
      <c r="F18" s="180">
        <v>8</v>
      </c>
      <c r="G18" s="180">
        <v>9</v>
      </c>
      <c r="H18" s="180">
        <v>10</v>
      </c>
      <c r="I18" s="180">
        <v>11</v>
      </c>
      <c r="J18" s="180">
        <v>12</v>
      </c>
      <c r="K18" s="181">
        <v>1</v>
      </c>
      <c r="L18" s="181">
        <v>2</v>
      </c>
      <c r="M18" s="181">
        <v>3</v>
      </c>
      <c r="N18" s="182" t="s">
        <v>133</v>
      </c>
      <c r="O18" s="183"/>
    </row>
    <row r="19" spans="1:15" s="174" customFormat="1" ht="23.25" customHeight="1">
      <c r="A19" s="184" t="s">
        <v>138</v>
      </c>
      <c r="B19" s="185">
        <v>250.3</v>
      </c>
      <c r="C19" s="186">
        <v>268.39999999999998</v>
      </c>
      <c r="D19" s="186">
        <v>298.39999999999998</v>
      </c>
      <c r="E19" s="186">
        <v>302.8</v>
      </c>
      <c r="F19" s="186">
        <v>282.89999999999998</v>
      </c>
      <c r="G19" s="186">
        <v>218.7</v>
      </c>
      <c r="H19" s="186">
        <v>230.5</v>
      </c>
      <c r="I19" s="186">
        <v>199.1</v>
      </c>
      <c r="J19" s="186">
        <v>182.4</v>
      </c>
      <c r="K19" s="187">
        <v>193.5</v>
      </c>
      <c r="L19" s="187">
        <v>61</v>
      </c>
      <c r="M19" s="187">
        <v>2.4</v>
      </c>
      <c r="N19" s="204">
        <f>SUM(B19:M19)</f>
        <v>2490.4000000000005</v>
      </c>
      <c r="O19" s="183"/>
    </row>
    <row r="20" spans="1:15" s="174" customFormat="1" ht="23.25" customHeight="1">
      <c r="A20" s="184" t="s">
        <v>164</v>
      </c>
      <c r="B20" s="190">
        <v>0</v>
      </c>
      <c r="C20" s="191">
        <v>0</v>
      </c>
      <c r="D20" s="191">
        <v>0</v>
      </c>
      <c r="E20" s="191">
        <v>0</v>
      </c>
      <c r="F20" s="191">
        <v>0</v>
      </c>
      <c r="G20" s="191">
        <v>0</v>
      </c>
      <c r="H20" s="191">
        <v>0</v>
      </c>
      <c r="I20" s="191">
        <v>0</v>
      </c>
      <c r="J20" s="191">
        <v>0</v>
      </c>
      <c r="K20" s="192">
        <v>0</v>
      </c>
      <c r="L20" s="192">
        <v>0</v>
      </c>
      <c r="M20" s="192">
        <v>0</v>
      </c>
      <c r="N20" s="204">
        <f>SUM(B20:M20)</f>
        <v>0</v>
      </c>
      <c r="O20" s="183"/>
    </row>
    <row r="21" spans="1:15" s="174" customFormat="1" ht="23.25" customHeight="1">
      <c r="A21" s="189" t="s">
        <v>181</v>
      </c>
      <c r="B21" s="185">
        <v>0</v>
      </c>
      <c r="C21" s="186">
        <v>0</v>
      </c>
      <c r="D21" s="186">
        <v>0</v>
      </c>
      <c r="E21" s="186">
        <v>0</v>
      </c>
      <c r="F21" s="186">
        <v>0</v>
      </c>
      <c r="G21" s="186">
        <v>0</v>
      </c>
      <c r="H21" s="186">
        <v>0</v>
      </c>
      <c r="I21" s="186">
        <v>0</v>
      </c>
      <c r="J21" s="186">
        <v>0</v>
      </c>
      <c r="K21" s="187">
        <v>0</v>
      </c>
      <c r="L21" s="187">
        <v>0</v>
      </c>
      <c r="M21" s="187">
        <v>0</v>
      </c>
      <c r="N21" s="204">
        <f>SUM(B21:M21)</f>
        <v>0</v>
      </c>
      <c r="O21" s="183"/>
    </row>
    <row r="22" spans="1:15" s="174" customFormat="1" ht="23.25" customHeight="1">
      <c r="A22" s="189" t="s">
        <v>196</v>
      </c>
      <c r="B22" s="190">
        <v>0</v>
      </c>
      <c r="C22" s="191">
        <v>0</v>
      </c>
      <c r="D22" s="191">
        <v>0</v>
      </c>
      <c r="E22" s="191">
        <v>0</v>
      </c>
      <c r="F22" s="191">
        <v>0.1</v>
      </c>
      <c r="G22" s="191">
        <v>0</v>
      </c>
      <c r="H22" s="191">
        <v>2.7</v>
      </c>
      <c r="I22" s="191">
        <v>12.1</v>
      </c>
      <c r="J22" s="191">
        <v>32.799999999999997</v>
      </c>
      <c r="K22" s="192">
        <v>44.8</v>
      </c>
      <c r="L22" s="192">
        <v>43.4</v>
      </c>
      <c r="M22" s="192">
        <v>64.2</v>
      </c>
      <c r="N22" s="204">
        <f>SUM(B22:M22)</f>
        <v>200.10000000000002</v>
      </c>
      <c r="O22" s="183"/>
    </row>
    <row r="23" spans="1:15" s="174" customFormat="1" ht="23.25" customHeight="1">
      <c r="A23" s="366" t="s">
        <v>224</v>
      </c>
      <c r="B23" s="199">
        <v>66.7</v>
      </c>
      <c r="C23" s="200">
        <v>69.900000000000006</v>
      </c>
      <c r="D23" s="200">
        <v>77.7</v>
      </c>
      <c r="E23" s="200">
        <v>115.2</v>
      </c>
      <c r="F23" s="200">
        <v>96.4</v>
      </c>
      <c r="G23" s="200">
        <v>106.6</v>
      </c>
      <c r="H23" s="200">
        <v>115.4</v>
      </c>
      <c r="I23" s="200">
        <v>91.1</v>
      </c>
      <c r="J23" s="200">
        <v>95.2</v>
      </c>
      <c r="K23" s="200">
        <v>120.4</v>
      </c>
      <c r="L23" s="200">
        <v>144.80000000000001</v>
      </c>
      <c r="M23" s="200">
        <v>164.1</v>
      </c>
      <c r="N23" s="205">
        <f>SUM(B23:M23)</f>
        <v>1263.5</v>
      </c>
      <c r="O23" s="183"/>
    </row>
    <row r="24" spans="1:15" ht="16.5" customHeight="1">
      <c r="A24" s="206"/>
      <c r="B24" s="207"/>
      <c r="C24" s="208"/>
      <c r="D24" s="208"/>
      <c r="E24" s="208"/>
      <c r="F24" s="208"/>
      <c r="G24" s="208"/>
      <c r="H24" s="208"/>
      <c r="I24" s="208"/>
      <c r="J24" s="208"/>
      <c r="K24" s="208"/>
      <c r="L24" s="208"/>
      <c r="M24" s="208"/>
      <c r="N24" s="208"/>
      <c r="O24" s="201"/>
    </row>
    <row r="25" spans="1:15" ht="13.15" customHeight="1"/>
    <row r="29" spans="1:15" ht="14">
      <c r="B29" s="209"/>
      <c r="C29" s="209"/>
      <c r="D29" s="209"/>
      <c r="E29" s="209"/>
      <c r="F29" s="209"/>
      <c r="G29" s="209"/>
      <c r="H29" s="209"/>
      <c r="I29" s="209"/>
      <c r="J29" s="209"/>
      <c r="K29" s="209"/>
      <c r="L29" s="209"/>
      <c r="M29" s="209"/>
    </row>
    <row r="30" spans="1:15" ht="14">
      <c r="B30" s="209"/>
      <c r="C30" s="209"/>
      <c r="D30" s="209"/>
      <c r="E30" s="209"/>
      <c r="F30" s="209"/>
      <c r="G30" s="209"/>
      <c r="H30" s="209"/>
      <c r="I30" s="209"/>
      <c r="J30" s="209"/>
      <c r="K30" s="209"/>
      <c r="L30" s="209"/>
      <c r="M30" s="209"/>
      <c r="N30" s="210"/>
    </row>
    <row r="31" spans="1:15" ht="14">
      <c r="B31" s="211"/>
      <c r="C31" s="211"/>
      <c r="D31" s="211"/>
      <c r="E31" s="211"/>
      <c r="F31" s="211"/>
      <c r="G31" s="211"/>
      <c r="H31" s="211"/>
      <c r="I31" s="211"/>
      <c r="J31" s="211"/>
      <c r="K31" s="211"/>
      <c r="L31" s="211"/>
      <c r="M31" s="211"/>
    </row>
    <row r="32" spans="1:15" ht="14">
      <c r="B32" s="211"/>
      <c r="C32" s="211"/>
      <c r="D32" s="211"/>
      <c r="E32" s="211"/>
      <c r="F32" s="211"/>
      <c r="G32" s="211"/>
      <c r="H32" s="211"/>
      <c r="I32" s="211"/>
      <c r="J32" s="211"/>
      <c r="K32" s="211"/>
      <c r="L32" s="211"/>
      <c r="M32" s="211"/>
    </row>
    <row r="33" spans="2:13" ht="14">
      <c r="B33" s="209"/>
      <c r="C33" s="209"/>
      <c r="D33" s="209"/>
      <c r="E33" s="209"/>
      <c r="F33" s="209"/>
      <c r="G33" s="209"/>
      <c r="H33" s="209"/>
      <c r="I33" s="209"/>
      <c r="J33" s="209"/>
      <c r="K33" s="209"/>
      <c r="L33" s="209"/>
      <c r="M33" s="209"/>
    </row>
    <row r="35" spans="2:13">
      <c r="B35" s="210"/>
      <c r="C35" s="210"/>
      <c r="D35" s="210"/>
      <c r="E35" s="210"/>
      <c r="F35" s="210"/>
      <c r="G35" s="210"/>
      <c r="H35" s="210"/>
      <c r="I35" s="210"/>
      <c r="J35" s="210"/>
      <c r="K35" s="210"/>
      <c r="L35" s="210"/>
      <c r="M35" s="210"/>
    </row>
    <row r="36" spans="2:13">
      <c r="B36" s="210"/>
      <c r="C36" s="210"/>
      <c r="D36" s="210"/>
      <c r="E36" s="210"/>
      <c r="F36" s="210"/>
      <c r="G36" s="210"/>
      <c r="H36" s="210"/>
      <c r="I36" s="210"/>
      <c r="J36" s="210"/>
      <c r="K36" s="210"/>
      <c r="L36" s="210"/>
      <c r="M36" s="210"/>
    </row>
    <row r="37" spans="2:13">
      <c r="B37" s="210"/>
      <c r="C37" s="210"/>
      <c r="D37" s="210"/>
      <c r="E37" s="210"/>
      <c r="F37" s="210"/>
      <c r="G37" s="210"/>
      <c r="H37" s="210"/>
      <c r="I37" s="210"/>
      <c r="J37" s="210"/>
      <c r="K37" s="210"/>
      <c r="L37" s="210"/>
      <c r="M37" s="210"/>
    </row>
    <row r="38" spans="2:13">
      <c r="B38" s="210"/>
      <c r="C38" s="210"/>
      <c r="D38" s="210"/>
      <c r="E38" s="210"/>
      <c r="F38" s="210"/>
      <c r="G38" s="210"/>
      <c r="H38" s="210"/>
      <c r="I38" s="210"/>
      <c r="J38" s="210"/>
      <c r="K38" s="210"/>
      <c r="L38" s="210"/>
      <c r="M38" s="210"/>
    </row>
    <row r="39" spans="2:13">
      <c r="B39" s="210"/>
      <c r="C39" s="210"/>
      <c r="D39" s="210"/>
      <c r="E39" s="210"/>
      <c r="F39" s="210"/>
      <c r="G39" s="210"/>
      <c r="H39" s="210"/>
      <c r="I39" s="210"/>
      <c r="J39" s="210"/>
      <c r="K39" s="210"/>
      <c r="L39" s="210"/>
      <c r="M39" s="210"/>
    </row>
  </sheetData>
  <mergeCells count="1">
    <mergeCell ref="A1:B1"/>
  </mergeCells>
  <phoneticPr fontId="2"/>
  <conditionalFormatting sqref="B23:M23">
    <cfRule type="expression" dxfId="0" priority="1">
      <formula>AND(NOT(B$22=""),C$22="")</formula>
    </cfRule>
  </conditionalFormatting>
  <hyperlinks>
    <hyperlink ref="A1:B1" location="令和５年度!A1" display="令和５年度!A1" xr:uid="{6D2F8C65-3AAA-4F1A-BB2F-2F72106DDC58}"/>
  </hyperlinks>
  <printOptions horizontalCentered="1"/>
  <pageMargins left="0.59055118110236227" right="0.59055118110236227" top="0.59055118110236227" bottom="0.59055118110236227" header="0.19685039370078741" footer="0.19685039370078741"/>
  <pageSetup paperSize="9" scale="6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４月（３表）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201</v>
      </c>
      <c r="C6" s="341">
        <v>66700</v>
      </c>
      <c r="D6" s="342">
        <v>27600</v>
      </c>
      <c r="E6" s="342">
        <v>18400</v>
      </c>
      <c r="F6" s="342">
        <v>600</v>
      </c>
      <c r="G6" s="342">
        <v>7900</v>
      </c>
      <c r="H6" s="342">
        <v>3000</v>
      </c>
      <c r="I6" s="342">
        <v>600</v>
      </c>
      <c r="J6" s="342">
        <v>1400</v>
      </c>
      <c r="K6" s="342">
        <v>100</v>
      </c>
      <c r="L6" s="342">
        <v>1800</v>
      </c>
      <c r="M6" s="342">
        <v>300</v>
      </c>
      <c r="N6" s="342">
        <v>400</v>
      </c>
      <c r="O6" s="342">
        <v>100</v>
      </c>
      <c r="P6" s="342">
        <v>500</v>
      </c>
      <c r="Q6" s="343">
        <v>4000</v>
      </c>
      <c r="R6" s="121"/>
    </row>
    <row r="7" spans="1:18" ht="30" customHeight="1">
      <c r="A7" s="67"/>
      <c r="B7" s="344" t="s">
        <v>184</v>
      </c>
      <c r="C7" s="68">
        <v>0</v>
      </c>
      <c r="D7" s="69">
        <v>0</v>
      </c>
      <c r="E7" s="70">
        <v>0</v>
      </c>
      <c r="F7" s="70">
        <v>0</v>
      </c>
      <c r="G7" s="70">
        <v>0</v>
      </c>
      <c r="H7" s="70">
        <v>0</v>
      </c>
      <c r="I7" s="70">
        <v>0</v>
      </c>
      <c r="J7" s="70">
        <v>0</v>
      </c>
      <c r="K7" s="70">
        <v>0</v>
      </c>
      <c r="L7" s="70">
        <v>0</v>
      </c>
      <c r="M7" s="70">
        <v>0</v>
      </c>
      <c r="N7" s="70">
        <v>0</v>
      </c>
      <c r="O7" s="71">
        <v>0</v>
      </c>
      <c r="P7" s="70">
        <v>0</v>
      </c>
      <c r="Q7" s="72">
        <v>0</v>
      </c>
      <c r="R7" s="121"/>
    </row>
    <row r="8" spans="1:18" ht="30" customHeight="1">
      <c r="A8" s="67"/>
      <c r="B8" s="73" t="s">
        <v>77</v>
      </c>
      <c r="C8" s="107">
        <v>66700</v>
      </c>
      <c r="D8" s="108">
        <v>27600</v>
      </c>
      <c r="E8" s="109">
        <v>18400</v>
      </c>
      <c r="F8" s="108">
        <v>600</v>
      </c>
      <c r="G8" s="108">
        <v>7900</v>
      </c>
      <c r="H8" s="108">
        <v>3000</v>
      </c>
      <c r="I8" s="108">
        <v>600</v>
      </c>
      <c r="J8" s="108">
        <v>1400</v>
      </c>
      <c r="K8" s="108">
        <v>100</v>
      </c>
      <c r="L8" s="108">
        <v>1800</v>
      </c>
      <c r="M8" s="108">
        <v>300</v>
      </c>
      <c r="N8" s="108">
        <v>400</v>
      </c>
      <c r="O8" s="108">
        <v>100</v>
      </c>
      <c r="P8" s="108">
        <v>500</v>
      </c>
      <c r="Q8" s="110">
        <v>4000</v>
      </c>
    </row>
    <row r="9" spans="1:18" ht="30" customHeight="1">
      <c r="A9" s="67"/>
      <c r="B9" s="74" t="s">
        <v>73</v>
      </c>
      <c r="C9" s="75" t="s">
        <v>202</v>
      </c>
      <c r="D9" s="76" t="s">
        <v>202</v>
      </c>
      <c r="E9" s="77" t="s">
        <v>202</v>
      </c>
      <c r="F9" s="76" t="s">
        <v>202</v>
      </c>
      <c r="G9" s="76" t="s">
        <v>202</v>
      </c>
      <c r="H9" s="76" t="s">
        <v>202</v>
      </c>
      <c r="I9" s="76" t="s">
        <v>202</v>
      </c>
      <c r="J9" s="76" t="s">
        <v>202</v>
      </c>
      <c r="K9" s="76" t="s">
        <v>202</v>
      </c>
      <c r="L9" s="76" t="s">
        <v>202</v>
      </c>
      <c r="M9" s="76" t="s">
        <v>202</v>
      </c>
      <c r="N9" s="76" t="s">
        <v>202</v>
      </c>
      <c r="O9" s="76" t="s">
        <v>202</v>
      </c>
      <c r="P9" s="76" t="s">
        <v>202</v>
      </c>
      <c r="Q9" s="78" t="s">
        <v>202</v>
      </c>
    </row>
    <row r="10" spans="1:18" ht="30" customHeight="1" thickBot="1">
      <c r="A10" s="111"/>
      <c r="B10" s="79" t="s">
        <v>113</v>
      </c>
      <c r="C10" s="80">
        <v>1</v>
      </c>
      <c r="D10" s="81">
        <v>0.41379310344827586</v>
      </c>
      <c r="E10" s="82">
        <v>0.27586206896551724</v>
      </c>
      <c r="F10" s="83">
        <v>8.9955022488755615E-3</v>
      </c>
      <c r="G10" s="83">
        <v>0.1184407796101949</v>
      </c>
      <c r="H10" s="83">
        <v>4.4977511244377814E-2</v>
      </c>
      <c r="I10" s="83">
        <v>8.9955022488755615E-3</v>
      </c>
      <c r="J10" s="83">
        <v>2.0989505247376312E-2</v>
      </c>
      <c r="K10" s="83">
        <v>1.4992503748125937E-3</v>
      </c>
      <c r="L10" s="83">
        <v>2.6986506746626688E-2</v>
      </c>
      <c r="M10" s="83">
        <v>4.4977511244377807E-3</v>
      </c>
      <c r="N10" s="83">
        <v>5.9970014992503746E-3</v>
      </c>
      <c r="O10" s="83">
        <v>1.4992503748125937E-3</v>
      </c>
      <c r="P10" s="83">
        <v>7.4962518740629685E-3</v>
      </c>
      <c r="Q10" s="84">
        <v>5.9970014992503748E-2</v>
      </c>
    </row>
    <row r="11" spans="1:18" ht="30" customHeight="1" thickBot="1">
      <c r="A11" s="345" t="s">
        <v>74</v>
      </c>
      <c r="B11" s="346" t="s">
        <v>75</v>
      </c>
      <c r="C11" s="347">
        <v>66700</v>
      </c>
      <c r="D11" s="348">
        <v>27600</v>
      </c>
      <c r="E11" s="348">
        <v>18400</v>
      </c>
      <c r="F11" s="348">
        <v>600</v>
      </c>
      <c r="G11" s="348">
        <v>7900</v>
      </c>
      <c r="H11" s="348">
        <v>3000</v>
      </c>
      <c r="I11" s="348">
        <v>600</v>
      </c>
      <c r="J11" s="348">
        <v>1400</v>
      </c>
      <c r="K11" s="348">
        <v>100</v>
      </c>
      <c r="L11" s="348">
        <v>1800</v>
      </c>
      <c r="M11" s="348">
        <v>300</v>
      </c>
      <c r="N11" s="348">
        <v>400</v>
      </c>
      <c r="O11" s="348">
        <v>100</v>
      </c>
      <c r="P11" s="348">
        <v>500</v>
      </c>
      <c r="Q11" s="349">
        <v>4000</v>
      </c>
      <c r="R11" s="121"/>
    </row>
    <row r="12" spans="1:18" ht="30" customHeight="1">
      <c r="A12" s="350" t="s">
        <v>203</v>
      </c>
      <c r="B12" s="85" t="s">
        <v>76</v>
      </c>
      <c r="C12" s="86">
        <v>0</v>
      </c>
      <c r="D12" s="87">
        <v>0</v>
      </c>
      <c r="E12" s="87">
        <v>0</v>
      </c>
      <c r="F12" s="87">
        <v>0</v>
      </c>
      <c r="G12" s="87">
        <v>0</v>
      </c>
      <c r="H12" s="87">
        <v>0</v>
      </c>
      <c r="I12" s="87">
        <v>0</v>
      </c>
      <c r="J12" s="87">
        <v>0</v>
      </c>
      <c r="K12" s="87">
        <v>0</v>
      </c>
      <c r="L12" s="87">
        <v>0</v>
      </c>
      <c r="M12" s="87">
        <v>0</v>
      </c>
      <c r="N12" s="87">
        <v>0</v>
      </c>
      <c r="O12" s="87">
        <v>0</v>
      </c>
      <c r="P12" s="87">
        <v>0</v>
      </c>
      <c r="Q12" s="88">
        <v>0</v>
      </c>
      <c r="R12" s="121"/>
    </row>
    <row r="13" spans="1:18" ht="30" customHeight="1">
      <c r="A13" s="67"/>
      <c r="B13" s="89" t="s">
        <v>77</v>
      </c>
      <c r="C13" s="107">
        <v>66700</v>
      </c>
      <c r="D13" s="108">
        <v>27600</v>
      </c>
      <c r="E13" s="109">
        <v>18400</v>
      </c>
      <c r="F13" s="108">
        <v>600</v>
      </c>
      <c r="G13" s="108">
        <v>7900</v>
      </c>
      <c r="H13" s="108">
        <v>3000</v>
      </c>
      <c r="I13" s="108">
        <v>600</v>
      </c>
      <c r="J13" s="108">
        <v>1400</v>
      </c>
      <c r="K13" s="108">
        <v>100</v>
      </c>
      <c r="L13" s="108">
        <v>1800</v>
      </c>
      <c r="M13" s="108">
        <v>300</v>
      </c>
      <c r="N13" s="108">
        <v>400</v>
      </c>
      <c r="O13" s="108">
        <v>100</v>
      </c>
      <c r="P13" s="108">
        <v>500</v>
      </c>
      <c r="Q13" s="110">
        <v>4000</v>
      </c>
    </row>
    <row r="14" spans="1:18" ht="30" customHeight="1">
      <c r="A14" s="67"/>
      <c r="B14" s="90" t="s">
        <v>78</v>
      </c>
      <c r="C14" s="75" t="s">
        <v>202</v>
      </c>
      <c r="D14" s="76" t="s">
        <v>202</v>
      </c>
      <c r="E14" s="77" t="s">
        <v>202</v>
      </c>
      <c r="F14" s="76" t="s">
        <v>202</v>
      </c>
      <c r="G14" s="76" t="s">
        <v>202</v>
      </c>
      <c r="H14" s="76" t="s">
        <v>202</v>
      </c>
      <c r="I14" s="76" t="s">
        <v>202</v>
      </c>
      <c r="J14" s="76" t="s">
        <v>202</v>
      </c>
      <c r="K14" s="76" t="s">
        <v>202</v>
      </c>
      <c r="L14" s="76" t="s">
        <v>202</v>
      </c>
      <c r="M14" s="76" t="s">
        <v>202</v>
      </c>
      <c r="N14" s="76" t="s">
        <v>202</v>
      </c>
      <c r="O14" s="76" t="s">
        <v>202</v>
      </c>
      <c r="P14" s="76" t="s">
        <v>202</v>
      </c>
      <c r="Q14" s="78" t="s">
        <v>202</v>
      </c>
    </row>
    <row r="15" spans="1:18" ht="30" customHeight="1" thickBot="1">
      <c r="A15" s="111"/>
      <c r="B15" s="91" t="s">
        <v>113</v>
      </c>
      <c r="C15" s="92">
        <v>1</v>
      </c>
      <c r="D15" s="83">
        <v>0.41379310344827586</v>
      </c>
      <c r="E15" s="83">
        <v>0.27586206896551724</v>
      </c>
      <c r="F15" s="83">
        <v>8.9955022488755615E-3</v>
      </c>
      <c r="G15" s="83">
        <v>0.1184407796101949</v>
      </c>
      <c r="H15" s="83">
        <v>4.4977511244377814E-2</v>
      </c>
      <c r="I15" s="83">
        <v>8.9955022488755615E-3</v>
      </c>
      <c r="J15" s="83">
        <v>2.0989505247376312E-2</v>
      </c>
      <c r="K15" s="83">
        <v>1.4992503748125937E-3</v>
      </c>
      <c r="L15" s="83">
        <v>2.6986506746626688E-2</v>
      </c>
      <c r="M15" s="83">
        <v>4.4977511244377807E-3</v>
      </c>
      <c r="N15" s="83">
        <v>5.9970014992503746E-3</v>
      </c>
      <c r="O15" s="83">
        <v>1.4992503748125937E-3</v>
      </c>
      <c r="P15" s="83">
        <v>7.4962518740629685E-3</v>
      </c>
      <c r="Q15" s="84">
        <v>5.9970014992503748E-2</v>
      </c>
    </row>
    <row r="16" spans="1:18" ht="30" customHeight="1" thickBot="1">
      <c r="A16" s="345" t="s">
        <v>79</v>
      </c>
      <c r="B16" s="346" t="s">
        <v>80</v>
      </c>
      <c r="C16" s="347">
        <v>219100</v>
      </c>
      <c r="D16" s="348">
        <v>82800</v>
      </c>
      <c r="E16" s="348">
        <v>75500</v>
      </c>
      <c r="F16" s="348">
        <v>1300</v>
      </c>
      <c r="G16" s="348">
        <v>26700</v>
      </c>
      <c r="H16" s="348">
        <v>8000</v>
      </c>
      <c r="I16" s="348">
        <v>2000</v>
      </c>
      <c r="J16" s="348">
        <v>2700</v>
      </c>
      <c r="K16" s="348">
        <v>800</v>
      </c>
      <c r="L16" s="348">
        <v>3000</v>
      </c>
      <c r="M16" s="348">
        <v>900</v>
      </c>
      <c r="N16" s="348">
        <v>900</v>
      </c>
      <c r="O16" s="348">
        <v>300</v>
      </c>
      <c r="P16" s="348">
        <v>1800</v>
      </c>
      <c r="Q16" s="349">
        <v>12400</v>
      </c>
      <c r="R16" s="121"/>
    </row>
    <row r="17" spans="1:18" ht="30" customHeight="1">
      <c r="A17" s="350" t="s">
        <v>139</v>
      </c>
      <c r="B17" s="85" t="s">
        <v>81</v>
      </c>
      <c r="C17" s="86">
        <v>0</v>
      </c>
      <c r="D17" s="87">
        <v>0</v>
      </c>
      <c r="E17" s="87">
        <v>0</v>
      </c>
      <c r="F17" s="87">
        <v>0</v>
      </c>
      <c r="G17" s="87">
        <v>0</v>
      </c>
      <c r="H17" s="87">
        <v>0</v>
      </c>
      <c r="I17" s="87">
        <v>0</v>
      </c>
      <c r="J17" s="87">
        <v>0</v>
      </c>
      <c r="K17" s="87">
        <v>0</v>
      </c>
      <c r="L17" s="87">
        <v>0</v>
      </c>
      <c r="M17" s="87">
        <v>0</v>
      </c>
      <c r="N17" s="87">
        <v>0</v>
      </c>
      <c r="O17" s="87">
        <v>0</v>
      </c>
      <c r="P17" s="87">
        <v>0</v>
      </c>
      <c r="Q17" s="93">
        <v>0</v>
      </c>
      <c r="R17" s="121"/>
    </row>
    <row r="18" spans="1:18" ht="30" customHeight="1">
      <c r="A18" s="67"/>
      <c r="B18" s="89" t="s">
        <v>77</v>
      </c>
      <c r="C18" s="107">
        <v>219100</v>
      </c>
      <c r="D18" s="108">
        <v>82800</v>
      </c>
      <c r="E18" s="109">
        <v>75500</v>
      </c>
      <c r="F18" s="108">
        <v>1300</v>
      </c>
      <c r="G18" s="108">
        <v>26700</v>
      </c>
      <c r="H18" s="108">
        <v>8000</v>
      </c>
      <c r="I18" s="108">
        <v>2000</v>
      </c>
      <c r="J18" s="108">
        <v>2700</v>
      </c>
      <c r="K18" s="108">
        <v>800</v>
      </c>
      <c r="L18" s="108">
        <v>3000</v>
      </c>
      <c r="M18" s="108">
        <v>900</v>
      </c>
      <c r="N18" s="108">
        <v>900</v>
      </c>
      <c r="O18" s="108">
        <v>300</v>
      </c>
      <c r="P18" s="108">
        <v>1800</v>
      </c>
      <c r="Q18" s="110">
        <v>12400</v>
      </c>
    </row>
    <row r="19" spans="1:18" ht="30" customHeight="1">
      <c r="A19" s="67"/>
      <c r="B19" s="90" t="s">
        <v>82</v>
      </c>
      <c r="C19" s="75" t="s">
        <v>202</v>
      </c>
      <c r="D19" s="76" t="s">
        <v>202</v>
      </c>
      <c r="E19" s="77" t="s">
        <v>202</v>
      </c>
      <c r="F19" s="76" t="s">
        <v>202</v>
      </c>
      <c r="G19" s="76" t="s">
        <v>202</v>
      </c>
      <c r="H19" s="76" t="s">
        <v>202</v>
      </c>
      <c r="I19" s="76" t="s">
        <v>202</v>
      </c>
      <c r="J19" s="76" t="s">
        <v>202</v>
      </c>
      <c r="K19" s="351" t="s">
        <v>202</v>
      </c>
      <c r="L19" s="76" t="s">
        <v>202</v>
      </c>
      <c r="M19" s="76" t="s">
        <v>202</v>
      </c>
      <c r="N19" s="76" t="s">
        <v>202</v>
      </c>
      <c r="O19" s="76" t="s">
        <v>202</v>
      </c>
      <c r="P19" s="76" t="s">
        <v>202</v>
      </c>
      <c r="Q19" s="78" t="s">
        <v>202</v>
      </c>
    </row>
    <row r="20" spans="1:18" ht="30" customHeight="1" thickBot="1">
      <c r="A20" s="67"/>
      <c r="B20" s="91" t="s">
        <v>114</v>
      </c>
      <c r="C20" s="92">
        <v>0.99999999999999989</v>
      </c>
      <c r="D20" s="83">
        <v>0.37790963030579644</v>
      </c>
      <c r="E20" s="83">
        <v>0.34459151072569605</v>
      </c>
      <c r="F20" s="83">
        <v>5.9333637608397988E-3</v>
      </c>
      <c r="G20" s="83">
        <v>0.12186216339570972</v>
      </c>
      <c r="H20" s="83">
        <v>3.651300775901415E-2</v>
      </c>
      <c r="I20" s="83">
        <v>9.1282519397535376E-3</v>
      </c>
      <c r="J20" s="83">
        <v>1.2323140118667275E-2</v>
      </c>
      <c r="K20" s="83">
        <v>3.6513007759014149E-3</v>
      </c>
      <c r="L20" s="83">
        <v>1.3692377909630305E-2</v>
      </c>
      <c r="M20" s="83">
        <v>4.1077133728890918E-3</v>
      </c>
      <c r="N20" s="83">
        <v>4.1077133728890918E-3</v>
      </c>
      <c r="O20" s="83">
        <v>1.3692377909630307E-3</v>
      </c>
      <c r="P20" s="83">
        <v>8.2154267457781836E-3</v>
      </c>
      <c r="Q20" s="84">
        <v>5.6595162026471933E-2</v>
      </c>
    </row>
    <row r="21" spans="1:18" ht="15" customHeight="1">
      <c r="A21" s="352" t="s">
        <v>115</v>
      </c>
      <c r="B21" s="353" t="s">
        <v>207</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118" priority="2" operator="equal">
      <formula>"△100%"</formula>
    </cfRule>
  </conditionalFormatting>
  <conditionalFormatting sqref="C14:Q14">
    <cfRule type="cellIs" dxfId="117" priority="1" operator="equal">
      <formula>"△100%"</formula>
    </cfRule>
  </conditionalFormatting>
  <hyperlinks>
    <hyperlink ref="A1:B1" location="令和５年度!A1" display="令和５年度!A1" xr:uid="{620E66FB-2EBC-4EB0-8CB5-3A2685ECAC03}"/>
  </hyperlinks>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５月（１表）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208</v>
      </c>
      <c r="C8" s="242">
        <v>645200</v>
      </c>
      <c r="D8" s="243">
        <v>575300</v>
      </c>
      <c r="E8" s="244">
        <v>69900</v>
      </c>
      <c r="F8" s="11">
        <v>627500</v>
      </c>
      <c r="G8" s="12">
        <v>564200</v>
      </c>
      <c r="H8" s="13">
        <v>63300</v>
      </c>
      <c r="I8" s="14">
        <v>17700</v>
      </c>
      <c r="J8" s="12">
        <v>11100</v>
      </c>
      <c r="K8" s="15">
        <v>6600</v>
      </c>
    </row>
    <row r="9" spans="1:17" ht="32.15" customHeight="1">
      <c r="A9" s="245"/>
      <c r="B9" s="246" t="s">
        <v>185</v>
      </c>
      <c r="C9" s="16">
        <v>396800</v>
      </c>
      <c r="D9" s="17">
        <v>396800</v>
      </c>
      <c r="E9" s="18">
        <v>0</v>
      </c>
      <c r="F9" s="19">
        <v>395400</v>
      </c>
      <c r="G9" s="20">
        <v>395400</v>
      </c>
      <c r="H9" s="21">
        <v>0</v>
      </c>
      <c r="I9" s="22">
        <v>1400</v>
      </c>
      <c r="J9" s="20">
        <v>1400</v>
      </c>
      <c r="K9" s="23">
        <v>0</v>
      </c>
    </row>
    <row r="10" spans="1:17" ht="32.15" customHeight="1">
      <c r="A10" s="247"/>
      <c r="B10" s="239" t="s">
        <v>72</v>
      </c>
      <c r="C10" s="97">
        <v>248400</v>
      </c>
      <c r="D10" s="98">
        <v>178500</v>
      </c>
      <c r="E10" s="99">
        <v>69900</v>
      </c>
      <c r="F10" s="100">
        <v>232100</v>
      </c>
      <c r="G10" s="98">
        <v>168800</v>
      </c>
      <c r="H10" s="101">
        <v>63300</v>
      </c>
      <c r="I10" s="102">
        <v>16300</v>
      </c>
      <c r="J10" s="98">
        <v>9700</v>
      </c>
      <c r="K10" s="103">
        <v>6600</v>
      </c>
    </row>
    <row r="11" spans="1:17" ht="32.15" customHeight="1" thickBot="1">
      <c r="A11" s="248"/>
      <c r="B11" s="249" t="s">
        <v>73</v>
      </c>
      <c r="C11" s="24">
        <v>1.626008064516129</v>
      </c>
      <c r="D11" s="25">
        <v>1.4498487903225807</v>
      </c>
      <c r="E11" s="26" t="s">
        <v>202</v>
      </c>
      <c r="F11" s="250">
        <v>1.5870005058168943</v>
      </c>
      <c r="G11" s="25">
        <v>1.426909458775923</v>
      </c>
      <c r="H11" s="27" t="s">
        <v>202</v>
      </c>
      <c r="I11" s="28">
        <v>12.642857142857142</v>
      </c>
      <c r="J11" s="25">
        <v>7.9285714285714288</v>
      </c>
      <c r="K11" s="29" t="s">
        <v>202</v>
      </c>
    </row>
    <row r="12" spans="1:17" ht="32.15" customHeight="1" thickBot="1">
      <c r="A12" s="240" t="s">
        <v>74</v>
      </c>
      <c r="B12" s="251" t="s">
        <v>75</v>
      </c>
      <c r="C12" s="242">
        <v>1315000</v>
      </c>
      <c r="D12" s="252">
        <v>1178400</v>
      </c>
      <c r="E12" s="253">
        <v>136600</v>
      </c>
      <c r="F12" s="11">
        <v>1289400</v>
      </c>
      <c r="G12" s="12">
        <v>1165900</v>
      </c>
      <c r="H12" s="13">
        <v>123500</v>
      </c>
      <c r="I12" s="14">
        <v>25600</v>
      </c>
      <c r="J12" s="12">
        <v>12500</v>
      </c>
      <c r="K12" s="15">
        <v>13100</v>
      </c>
    </row>
    <row r="13" spans="1:17" ht="32.15" customHeight="1">
      <c r="A13" s="104" t="s">
        <v>141</v>
      </c>
      <c r="B13" s="254" t="s">
        <v>76</v>
      </c>
      <c r="C13" s="16">
        <v>805800</v>
      </c>
      <c r="D13" s="17">
        <v>805800</v>
      </c>
      <c r="E13" s="18">
        <v>0</v>
      </c>
      <c r="F13" s="19">
        <v>803200</v>
      </c>
      <c r="G13" s="17">
        <v>803200</v>
      </c>
      <c r="H13" s="18">
        <v>0</v>
      </c>
      <c r="I13" s="22">
        <v>2600</v>
      </c>
      <c r="J13" s="17">
        <v>2600</v>
      </c>
      <c r="K13" s="30">
        <v>0</v>
      </c>
    </row>
    <row r="14" spans="1:17" ht="32.15" customHeight="1">
      <c r="A14" s="247"/>
      <c r="B14" s="239" t="s">
        <v>77</v>
      </c>
      <c r="C14" s="97">
        <v>509200</v>
      </c>
      <c r="D14" s="98">
        <v>372600</v>
      </c>
      <c r="E14" s="99">
        <v>136600</v>
      </c>
      <c r="F14" s="100">
        <v>486200</v>
      </c>
      <c r="G14" s="98">
        <v>362700</v>
      </c>
      <c r="H14" s="101">
        <v>123500</v>
      </c>
      <c r="I14" s="102">
        <v>23000</v>
      </c>
      <c r="J14" s="98">
        <v>9900</v>
      </c>
      <c r="K14" s="103">
        <v>13100</v>
      </c>
    </row>
    <row r="15" spans="1:17" ht="32.15" customHeight="1" thickBot="1">
      <c r="A15" s="248"/>
      <c r="B15" s="249" t="s">
        <v>78</v>
      </c>
      <c r="C15" s="24">
        <v>1.6319185902208986</v>
      </c>
      <c r="D15" s="25">
        <v>1.4623976172747579</v>
      </c>
      <c r="E15" s="26" t="s">
        <v>202</v>
      </c>
      <c r="F15" s="250">
        <v>1.6053286852589641</v>
      </c>
      <c r="G15" s="25">
        <v>1.4515687250996017</v>
      </c>
      <c r="H15" s="27" t="s">
        <v>202</v>
      </c>
      <c r="I15" s="28">
        <v>9.8461538461538467</v>
      </c>
      <c r="J15" s="25">
        <v>4.8076923076923075</v>
      </c>
      <c r="K15" s="29" t="s">
        <v>202</v>
      </c>
    </row>
    <row r="16" spans="1:17" ht="32.15" customHeight="1" thickBot="1">
      <c r="A16" s="240" t="s">
        <v>79</v>
      </c>
      <c r="B16" s="255" t="s">
        <v>80</v>
      </c>
      <c r="C16" s="242">
        <v>3211300</v>
      </c>
      <c r="D16" s="252">
        <v>2922300</v>
      </c>
      <c r="E16" s="253">
        <v>289000</v>
      </c>
      <c r="F16" s="11">
        <v>3167400</v>
      </c>
      <c r="G16" s="31">
        <v>2904600</v>
      </c>
      <c r="H16" s="32">
        <v>262800</v>
      </c>
      <c r="I16" s="14">
        <v>43900</v>
      </c>
      <c r="J16" s="31">
        <v>17700</v>
      </c>
      <c r="K16" s="33">
        <v>26200</v>
      </c>
    </row>
    <row r="17" spans="1:11" ht="32.15" customHeight="1">
      <c r="A17" s="104" t="s">
        <v>142</v>
      </c>
      <c r="B17" s="254" t="s">
        <v>81</v>
      </c>
      <c r="C17" s="16">
        <v>1625300</v>
      </c>
      <c r="D17" s="17">
        <v>1625300</v>
      </c>
      <c r="E17" s="18">
        <v>0</v>
      </c>
      <c r="F17" s="19">
        <v>1620100</v>
      </c>
      <c r="G17" s="34">
        <v>1620100</v>
      </c>
      <c r="H17" s="18">
        <v>0</v>
      </c>
      <c r="I17" s="22">
        <v>5200</v>
      </c>
      <c r="J17" s="34">
        <v>5200</v>
      </c>
      <c r="K17" s="30">
        <v>0</v>
      </c>
    </row>
    <row r="18" spans="1:11" ht="32.15" customHeight="1">
      <c r="A18" s="247"/>
      <c r="B18" s="239" t="s">
        <v>77</v>
      </c>
      <c r="C18" s="97">
        <v>1586000</v>
      </c>
      <c r="D18" s="98">
        <v>1297000</v>
      </c>
      <c r="E18" s="99">
        <v>289000</v>
      </c>
      <c r="F18" s="100">
        <v>1547300</v>
      </c>
      <c r="G18" s="98">
        <v>1284500</v>
      </c>
      <c r="H18" s="101">
        <v>262800</v>
      </c>
      <c r="I18" s="102">
        <v>38700</v>
      </c>
      <c r="J18" s="98">
        <v>12500</v>
      </c>
      <c r="K18" s="103">
        <v>26200</v>
      </c>
    </row>
    <row r="19" spans="1:11" ht="32.15" customHeight="1" thickBot="1">
      <c r="A19" s="247"/>
      <c r="B19" s="249" t="s">
        <v>82</v>
      </c>
      <c r="C19" s="24">
        <v>1.9758198486433274</v>
      </c>
      <c r="D19" s="25">
        <v>1.7980065218728849</v>
      </c>
      <c r="E19" s="26" t="s">
        <v>202</v>
      </c>
      <c r="F19" s="250">
        <v>1.9550645021912227</v>
      </c>
      <c r="G19" s="25">
        <v>1.7928522930683291</v>
      </c>
      <c r="H19" s="27" t="s">
        <v>202</v>
      </c>
      <c r="I19" s="28">
        <v>8.4423076923076916</v>
      </c>
      <c r="J19" s="25">
        <v>3.4038461538461537</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5300</v>
      </c>
      <c r="F21" s="259" t="s">
        <v>205</v>
      </c>
      <c r="G21" s="256"/>
      <c r="H21" s="256"/>
      <c r="I21" s="256"/>
      <c r="J21" s="256"/>
      <c r="K21" s="256"/>
    </row>
  </sheetData>
  <mergeCells count="7">
    <mergeCell ref="A1:B1"/>
    <mergeCell ref="C4:E5"/>
    <mergeCell ref="F5:K5"/>
    <mergeCell ref="D6:D7"/>
    <mergeCell ref="E6:E7"/>
    <mergeCell ref="F6:F7"/>
    <mergeCell ref="I6:I7"/>
  </mergeCells>
  <phoneticPr fontId="2"/>
  <conditionalFormatting sqref="C11:K11">
    <cfRule type="cellIs" dxfId="116" priority="3" operator="equal">
      <formula>"△100%"</formula>
    </cfRule>
  </conditionalFormatting>
  <conditionalFormatting sqref="C15:K15">
    <cfRule type="cellIs" dxfId="115" priority="2" operator="equal">
      <formula>"△100%"</formula>
    </cfRule>
  </conditionalFormatting>
  <conditionalFormatting sqref="C19:K19">
    <cfRule type="cellIs" dxfId="114" priority="1" operator="equal">
      <formula>"△100%"</formula>
    </cfRule>
  </conditionalFormatting>
  <conditionalFormatting sqref="E21">
    <cfRule type="containsBlanks" dxfId="113" priority="4">
      <formula>LEN(TRIM(E21))=0</formula>
    </cfRule>
  </conditionalFormatting>
  <hyperlinks>
    <hyperlink ref="A1:B1" location="令和５年度!A1" display="令和５年度!A1" xr:uid="{850A748A-890D-4F99-A7BD-A89A364DA73A}"/>
  </hyperlinks>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31"/>
  <sheetViews>
    <sheetView workbookViewId="0">
      <selection sqref="A1:B1"/>
    </sheetView>
  </sheetViews>
  <sheetFormatPr defaultColWidth="9" defaultRowHeight="13"/>
  <cols>
    <col min="1" max="1" width="10.08203125" style="117" customWidth="1"/>
    <col min="2" max="2" width="9.08203125" style="117" customWidth="1"/>
    <col min="3" max="3" width="9" style="117"/>
    <col min="4" max="31" width="7.58203125" style="117" customWidth="1"/>
    <col min="32" max="32" width="9.25" style="117" bestFit="1" customWidth="1"/>
    <col min="33" max="16384" width="9" style="117"/>
  </cols>
  <sheetData>
    <row r="1" spans="1:33" s="219" customFormat="1" ht="24.75" customHeight="1">
      <c r="A1" s="376" t="str">
        <f>令和５年度!A1</f>
        <v>令和５年度</v>
      </c>
      <c r="B1" s="376"/>
      <c r="C1" s="216"/>
      <c r="D1" s="216"/>
      <c r="E1" s="217" t="str">
        <f ca="1">RIGHT(CELL("filename",$A$1),LEN(CELL("filename",$A$1))-FIND("]",CELL("filename",$A$1)))</f>
        <v>５月（２表）</v>
      </c>
      <c r="F1" s="218" t="s">
        <v>137</v>
      </c>
      <c r="G1" s="217"/>
      <c r="H1" s="218"/>
      <c r="I1" s="220"/>
      <c r="J1" s="217"/>
      <c r="K1" s="218"/>
      <c r="L1" s="220"/>
      <c r="M1" s="220"/>
      <c r="N1" s="220"/>
      <c r="O1" s="220"/>
      <c r="P1" s="220"/>
      <c r="Q1" s="220"/>
    </row>
    <row r="3" spans="1:33" ht="17" thickBot="1">
      <c r="A3" s="260" t="s">
        <v>83</v>
      </c>
      <c r="B3" s="261"/>
      <c r="C3" s="261"/>
      <c r="D3" s="262"/>
      <c r="E3" s="261"/>
      <c r="F3" s="261"/>
      <c r="G3" s="261"/>
      <c r="H3" s="261"/>
      <c r="I3" s="261"/>
      <c r="J3" s="261"/>
      <c r="K3" s="261"/>
      <c r="L3" s="261"/>
      <c r="M3" s="261"/>
      <c r="N3" s="261"/>
      <c r="O3" s="261"/>
      <c r="P3" s="261"/>
      <c r="Q3" s="263"/>
      <c r="R3" s="261"/>
      <c r="S3" s="263"/>
      <c r="T3" s="261"/>
      <c r="U3" s="262"/>
      <c r="V3" s="261"/>
      <c r="W3" s="261"/>
      <c r="X3" s="261"/>
      <c r="Y3" s="261"/>
      <c r="Z3" s="261"/>
      <c r="AA3" s="261"/>
      <c r="AB3" s="261"/>
      <c r="AC3" s="261"/>
      <c r="AD3" s="261"/>
      <c r="AE3" s="261"/>
    </row>
    <row r="4" spans="1:33" ht="14">
      <c r="A4" s="264"/>
      <c r="B4" s="265" t="s">
        <v>62</v>
      </c>
      <c r="C4" s="266"/>
      <c r="D4" s="267">
        <v>1</v>
      </c>
      <c r="E4" s="268">
        <v>2</v>
      </c>
      <c r="F4" s="267">
        <v>3</v>
      </c>
      <c r="G4" s="269">
        <v>4</v>
      </c>
      <c r="H4" s="268">
        <v>5</v>
      </c>
      <c r="I4" s="268">
        <v>6</v>
      </c>
      <c r="J4" s="270">
        <v>7</v>
      </c>
      <c r="K4" s="268">
        <v>8</v>
      </c>
      <c r="L4" s="268">
        <v>9</v>
      </c>
      <c r="M4" s="268">
        <v>10</v>
      </c>
      <c r="N4" s="268">
        <v>11</v>
      </c>
      <c r="O4" s="268">
        <v>12</v>
      </c>
      <c r="P4" s="268">
        <v>13</v>
      </c>
      <c r="Q4" s="268">
        <v>14</v>
      </c>
      <c r="R4" s="268">
        <v>15</v>
      </c>
      <c r="S4" s="268">
        <v>16</v>
      </c>
      <c r="T4" s="268">
        <v>17</v>
      </c>
      <c r="U4" s="268">
        <v>18</v>
      </c>
      <c r="V4" s="268">
        <v>19</v>
      </c>
      <c r="W4" s="268">
        <v>20</v>
      </c>
      <c r="X4" s="268">
        <v>21</v>
      </c>
      <c r="Y4" s="268">
        <v>22</v>
      </c>
      <c r="Z4" s="269">
        <v>23</v>
      </c>
      <c r="AA4" s="268">
        <v>24</v>
      </c>
      <c r="AB4" s="268">
        <v>25</v>
      </c>
      <c r="AC4" s="268">
        <v>26</v>
      </c>
      <c r="AD4" s="271">
        <v>27</v>
      </c>
      <c r="AE4" s="272">
        <v>28</v>
      </c>
    </row>
    <row r="5" spans="1:33" ht="14.5" thickBot="1">
      <c r="A5" s="273" t="s">
        <v>65</v>
      </c>
      <c r="B5" s="274"/>
      <c r="C5" s="275" t="s">
        <v>84</v>
      </c>
      <c r="D5" s="276" t="s">
        <v>85</v>
      </c>
      <c r="E5" s="277" t="s">
        <v>86</v>
      </c>
      <c r="F5" s="278" t="s">
        <v>87</v>
      </c>
      <c r="G5" s="276" t="s">
        <v>88</v>
      </c>
      <c r="H5" s="277" t="s">
        <v>89</v>
      </c>
      <c r="I5" s="279" t="s">
        <v>90</v>
      </c>
      <c r="J5" s="280" t="s">
        <v>91</v>
      </c>
      <c r="K5" s="277" t="s">
        <v>92</v>
      </c>
      <c r="L5" s="277" t="s">
        <v>93</v>
      </c>
      <c r="M5" s="277" t="s">
        <v>94</v>
      </c>
      <c r="N5" s="277" t="s">
        <v>95</v>
      </c>
      <c r="O5" s="277" t="s">
        <v>96</v>
      </c>
      <c r="P5" s="277" t="s">
        <v>97</v>
      </c>
      <c r="Q5" s="277" t="s">
        <v>98</v>
      </c>
      <c r="R5" s="277" t="s">
        <v>99</v>
      </c>
      <c r="S5" s="277" t="s">
        <v>100</v>
      </c>
      <c r="T5" s="277" t="s">
        <v>101</v>
      </c>
      <c r="U5" s="277" t="s">
        <v>102</v>
      </c>
      <c r="V5" s="277" t="s">
        <v>103</v>
      </c>
      <c r="W5" s="277" t="s">
        <v>104</v>
      </c>
      <c r="X5" s="277" t="s">
        <v>105</v>
      </c>
      <c r="Y5" s="277" t="s">
        <v>106</v>
      </c>
      <c r="Z5" s="276" t="s">
        <v>107</v>
      </c>
      <c r="AA5" s="277" t="s">
        <v>108</v>
      </c>
      <c r="AB5" s="277" t="s">
        <v>109</v>
      </c>
      <c r="AC5" s="277" t="s">
        <v>110</v>
      </c>
      <c r="AD5" s="276" t="s">
        <v>111</v>
      </c>
      <c r="AE5" s="281" t="s">
        <v>67</v>
      </c>
    </row>
    <row r="6" spans="1:33" ht="30" customHeight="1" thickBot="1">
      <c r="A6" s="282" t="s">
        <v>71</v>
      </c>
      <c r="B6" s="283" t="s">
        <v>208</v>
      </c>
      <c r="C6" s="284">
        <v>645200</v>
      </c>
      <c r="D6" s="285">
        <v>267100</v>
      </c>
      <c r="E6" s="285">
        <v>38200</v>
      </c>
      <c r="F6" s="285">
        <v>62700</v>
      </c>
      <c r="G6" s="285">
        <v>28300</v>
      </c>
      <c r="H6" s="285">
        <v>69600</v>
      </c>
      <c r="I6" s="285">
        <v>0</v>
      </c>
      <c r="J6" s="285">
        <v>51300</v>
      </c>
      <c r="K6" s="285">
        <v>4100</v>
      </c>
      <c r="L6" s="285">
        <v>10400</v>
      </c>
      <c r="M6" s="285">
        <v>3900</v>
      </c>
      <c r="N6" s="285">
        <v>0</v>
      </c>
      <c r="O6" s="285">
        <v>2900</v>
      </c>
      <c r="P6" s="285">
        <v>500</v>
      </c>
      <c r="Q6" s="285">
        <v>0</v>
      </c>
      <c r="R6" s="285">
        <v>2900</v>
      </c>
      <c r="S6" s="285">
        <v>4300</v>
      </c>
      <c r="T6" s="285">
        <v>4100</v>
      </c>
      <c r="U6" s="285">
        <v>4500</v>
      </c>
      <c r="V6" s="285">
        <v>3000</v>
      </c>
      <c r="W6" s="285">
        <v>0</v>
      </c>
      <c r="X6" s="285">
        <v>0</v>
      </c>
      <c r="Y6" s="285">
        <v>2900</v>
      </c>
      <c r="Z6" s="285">
        <v>0</v>
      </c>
      <c r="AA6" s="285">
        <v>2800</v>
      </c>
      <c r="AB6" s="285">
        <v>3200</v>
      </c>
      <c r="AC6" s="285">
        <v>2700</v>
      </c>
      <c r="AD6" s="286">
        <v>5900</v>
      </c>
      <c r="AE6" s="287">
        <v>69900</v>
      </c>
      <c r="AF6" s="121"/>
      <c r="AG6" s="121"/>
    </row>
    <row r="7" spans="1:33" ht="30" customHeight="1">
      <c r="A7" s="288"/>
      <c r="B7" s="289" t="s">
        <v>185</v>
      </c>
      <c r="C7" s="35">
        <v>396800</v>
      </c>
      <c r="D7" s="36">
        <v>199100</v>
      </c>
      <c r="E7" s="36">
        <v>28500</v>
      </c>
      <c r="F7" s="36">
        <v>42300</v>
      </c>
      <c r="G7" s="36">
        <v>14300</v>
      </c>
      <c r="H7" s="36">
        <v>50000</v>
      </c>
      <c r="I7" s="36">
        <v>0</v>
      </c>
      <c r="J7" s="36">
        <v>35700</v>
      </c>
      <c r="K7" s="36">
        <v>3200</v>
      </c>
      <c r="L7" s="36">
        <v>7200</v>
      </c>
      <c r="M7" s="36">
        <v>2800</v>
      </c>
      <c r="N7" s="36">
        <v>0</v>
      </c>
      <c r="O7" s="36">
        <v>700</v>
      </c>
      <c r="P7" s="36">
        <v>300</v>
      </c>
      <c r="Q7" s="36">
        <v>0</v>
      </c>
      <c r="R7" s="36">
        <v>1500</v>
      </c>
      <c r="S7" s="36">
        <v>1800</v>
      </c>
      <c r="T7" s="36">
        <v>2400</v>
      </c>
      <c r="U7" s="36">
        <v>1000</v>
      </c>
      <c r="V7" s="36">
        <v>1100</v>
      </c>
      <c r="W7" s="36">
        <v>0</v>
      </c>
      <c r="X7" s="36">
        <v>0</v>
      </c>
      <c r="Y7" s="36">
        <v>1000</v>
      </c>
      <c r="Z7" s="36">
        <v>0</v>
      </c>
      <c r="AA7" s="36">
        <v>1400</v>
      </c>
      <c r="AB7" s="36">
        <v>1400</v>
      </c>
      <c r="AC7" s="36">
        <v>1100</v>
      </c>
      <c r="AD7" s="36">
        <v>0</v>
      </c>
      <c r="AE7" s="37">
        <v>0</v>
      </c>
      <c r="AF7" s="121"/>
      <c r="AG7" s="121"/>
    </row>
    <row r="8" spans="1:33" ht="30" customHeight="1">
      <c r="A8" s="290"/>
      <c r="B8" s="291" t="s">
        <v>77</v>
      </c>
      <c r="C8" s="112">
        <v>248400</v>
      </c>
      <c r="D8" s="113">
        <v>68000</v>
      </c>
      <c r="E8" s="114">
        <v>9700</v>
      </c>
      <c r="F8" s="114">
        <v>20400</v>
      </c>
      <c r="G8" s="114">
        <v>14000</v>
      </c>
      <c r="H8" s="114">
        <v>19600</v>
      </c>
      <c r="I8" s="114">
        <v>0</v>
      </c>
      <c r="J8" s="114">
        <v>15600</v>
      </c>
      <c r="K8" s="114">
        <v>900</v>
      </c>
      <c r="L8" s="114">
        <v>3200</v>
      </c>
      <c r="M8" s="114">
        <v>1100</v>
      </c>
      <c r="N8" s="94">
        <v>0</v>
      </c>
      <c r="O8" s="94">
        <v>2200</v>
      </c>
      <c r="P8" s="114">
        <v>200</v>
      </c>
      <c r="Q8" s="94">
        <v>0</v>
      </c>
      <c r="R8" s="114">
        <v>1400</v>
      </c>
      <c r="S8" s="114">
        <v>2500</v>
      </c>
      <c r="T8" s="114">
        <v>1700</v>
      </c>
      <c r="U8" s="114">
        <v>3500</v>
      </c>
      <c r="V8" s="114">
        <v>1900</v>
      </c>
      <c r="W8" s="94">
        <v>0</v>
      </c>
      <c r="X8" s="114">
        <v>0</v>
      </c>
      <c r="Y8" s="114">
        <v>1900</v>
      </c>
      <c r="Z8" s="94">
        <v>0</v>
      </c>
      <c r="AA8" s="114">
        <v>1400</v>
      </c>
      <c r="AB8" s="114">
        <v>1800</v>
      </c>
      <c r="AC8" s="114">
        <v>1600</v>
      </c>
      <c r="AD8" s="94">
        <v>5900</v>
      </c>
      <c r="AE8" s="115">
        <v>69900</v>
      </c>
    </row>
    <row r="9" spans="1:33" ht="30" customHeight="1">
      <c r="A9" s="290"/>
      <c r="B9" s="292" t="s">
        <v>73</v>
      </c>
      <c r="C9" s="38">
        <v>1.626008064516129</v>
      </c>
      <c r="D9" s="39">
        <v>1.3415369161225514</v>
      </c>
      <c r="E9" s="40">
        <v>1.3403508771929824</v>
      </c>
      <c r="F9" s="40">
        <v>1.4822695035460993</v>
      </c>
      <c r="G9" s="40">
        <v>1.979020979020979</v>
      </c>
      <c r="H9" s="40">
        <v>1.3919999999999999</v>
      </c>
      <c r="I9" s="40" t="s">
        <v>195</v>
      </c>
      <c r="J9" s="40">
        <v>1.4369747899159664</v>
      </c>
      <c r="K9" s="40">
        <v>1.28125</v>
      </c>
      <c r="L9" s="40">
        <v>1.4444444444444444</v>
      </c>
      <c r="M9" s="40">
        <v>1.3928571428571428</v>
      </c>
      <c r="N9" s="40" t="s">
        <v>195</v>
      </c>
      <c r="O9" s="40">
        <v>4.1428571428571432</v>
      </c>
      <c r="P9" s="40">
        <v>1.6666666666666667</v>
      </c>
      <c r="Q9" s="40" t="s">
        <v>195</v>
      </c>
      <c r="R9" s="40">
        <v>1.9333333333333333</v>
      </c>
      <c r="S9" s="40">
        <v>2.3888888888888888</v>
      </c>
      <c r="T9" s="40">
        <v>1.7083333333333333</v>
      </c>
      <c r="U9" s="40">
        <v>4.5</v>
      </c>
      <c r="V9" s="40">
        <v>2.7272727272727271</v>
      </c>
      <c r="W9" s="40" t="s">
        <v>195</v>
      </c>
      <c r="X9" s="40" t="s">
        <v>195</v>
      </c>
      <c r="Y9" s="40">
        <v>2.9</v>
      </c>
      <c r="Z9" s="40" t="s">
        <v>195</v>
      </c>
      <c r="AA9" s="40">
        <v>2</v>
      </c>
      <c r="AB9" s="40">
        <v>2.2857142857142856</v>
      </c>
      <c r="AC9" s="40">
        <v>2.4545454545454546</v>
      </c>
      <c r="AD9" s="40" t="s">
        <v>202</v>
      </c>
      <c r="AE9" s="41" t="s">
        <v>202</v>
      </c>
    </row>
    <row r="10" spans="1:33" ht="30" customHeight="1" thickBot="1">
      <c r="A10" s="293"/>
      <c r="B10" s="294" t="s">
        <v>112</v>
      </c>
      <c r="C10" s="42">
        <v>1</v>
      </c>
      <c r="D10" s="43">
        <v>0.4139801611903286</v>
      </c>
      <c r="E10" s="44">
        <v>5.9206447613143212E-2</v>
      </c>
      <c r="F10" s="45">
        <v>9.7179169249845015E-2</v>
      </c>
      <c r="G10" s="45">
        <v>4.3862368257904523E-2</v>
      </c>
      <c r="H10" s="45">
        <v>0.1078735275883447</v>
      </c>
      <c r="I10" s="45">
        <v>0</v>
      </c>
      <c r="J10" s="45">
        <v>7.9510229386236822E-2</v>
      </c>
      <c r="K10" s="45">
        <v>6.3546187228766277E-3</v>
      </c>
      <c r="L10" s="45">
        <v>1.6119032858028518E-2</v>
      </c>
      <c r="M10" s="45">
        <v>6.0446373217606948E-3</v>
      </c>
      <c r="N10" s="45">
        <v>0</v>
      </c>
      <c r="O10" s="45">
        <v>4.494730316181029E-3</v>
      </c>
      <c r="P10" s="45">
        <v>7.7495350278983265E-4</v>
      </c>
      <c r="Q10" s="45">
        <v>0</v>
      </c>
      <c r="R10" s="45">
        <v>4.494730316181029E-3</v>
      </c>
      <c r="S10" s="45">
        <v>6.6646001239925607E-3</v>
      </c>
      <c r="T10" s="45">
        <v>6.3546187228766277E-3</v>
      </c>
      <c r="U10" s="45">
        <v>6.9745815251084937E-3</v>
      </c>
      <c r="V10" s="45">
        <v>4.6497210167389955E-3</v>
      </c>
      <c r="W10" s="45">
        <v>0</v>
      </c>
      <c r="X10" s="45">
        <v>0</v>
      </c>
      <c r="Y10" s="45">
        <v>4.494730316181029E-3</v>
      </c>
      <c r="Z10" s="45">
        <v>0</v>
      </c>
      <c r="AA10" s="45">
        <v>4.3397396156230625E-3</v>
      </c>
      <c r="AB10" s="45">
        <v>4.9597024178549285E-3</v>
      </c>
      <c r="AC10" s="45">
        <v>4.184748915065096E-3</v>
      </c>
      <c r="AD10" s="45">
        <v>9.1444513329200245E-3</v>
      </c>
      <c r="AE10" s="46">
        <v>0.1083384996900186</v>
      </c>
    </row>
    <row r="11" spans="1:33" ht="30" customHeight="1" thickBot="1">
      <c r="A11" s="295" t="s">
        <v>74</v>
      </c>
      <c r="B11" s="296" t="s">
        <v>75</v>
      </c>
      <c r="C11" s="297">
        <v>1315000</v>
      </c>
      <c r="D11" s="298">
        <v>561900</v>
      </c>
      <c r="E11" s="299">
        <v>78100</v>
      </c>
      <c r="F11" s="299">
        <v>127900</v>
      </c>
      <c r="G11" s="299">
        <v>54000</v>
      </c>
      <c r="H11" s="299">
        <v>141900</v>
      </c>
      <c r="I11" s="299">
        <v>0</v>
      </c>
      <c r="J11" s="299">
        <v>102500</v>
      </c>
      <c r="K11" s="299">
        <v>8000</v>
      </c>
      <c r="L11" s="299">
        <v>20200</v>
      </c>
      <c r="M11" s="299">
        <v>8000</v>
      </c>
      <c r="N11" s="299">
        <v>0</v>
      </c>
      <c r="O11" s="299">
        <v>6200</v>
      </c>
      <c r="P11" s="299">
        <v>800</v>
      </c>
      <c r="Q11" s="299">
        <v>0</v>
      </c>
      <c r="R11" s="299">
        <v>5500</v>
      </c>
      <c r="S11" s="299">
        <v>8200</v>
      </c>
      <c r="T11" s="299">
        <v>8600</v>
      </c>
      <c r="U11" s="299">
        <v>9700</v>
      </c>
      <c r="V11" s="299">
        <v>6400</v>
      </c>
      <c r="W11" s="299">
        <v>0</v>
      </c>
      <c r="X11" s="299">
        <v>0</v>
      </c>
      <c r="Y11" s="299">
        <v>6400</v>
      </c>
      <c r="Z11" s="299">
        <v>0</v>
      </c>
      <c r="AA11" s="299">
        <v>5600</v>
      </c>
      <c r="AB11" s="299">
        <v>6700</v>
      </c>
      <c r="AC11" s="299">
        <v>5900</v>
      </c>
      <c r="AD11" s="299">
        <v>5900</v>
      </c>
      <c r="AE11" s="300">
        <v>136600</v>
      </c>
      <c r="AF11" s="121"/>
      <c r="AG11" s="121"/>
    </row>
    <row r="12" spans="1:33" ht="30" customHeight="1">
      <c r="A12" s="116" t="s">
        <v>141</v>
      </c>
      <c r="B12" s="301" t="s">
        <v>76</v>
      </c>
      <c r="C12" s="47">
        <v>805800</v>
      </c>
      <c r="D12" s="48">
        <v>405000</v>
      </c>
      <c r="E12" s="48">
        <v>56200</v>
      </c>
      <c r="F12" s="48">
        <v>85100</v>
      </c>
      <c r="G12" s="48">
        <v>30000</v>
      </c>
      <c r="H12" s="48">
        <v>101600</v>
      </c>
      <c r="I12" s="48">
        <v>200</v>
      </c>
      <c r="J12" s="48">
        <v>74100</v>
      </c>
      <c r="K12" s="48">
        <v>6700</v>
      </c>
      <c r="L12" s="48">
        <v>13200</v>
      </c>
      <c r="M12" s="48">
        <v>6000</v>
      </c>
      <c r="N12" s="48">
        <v>0</v>
      </c>
      <c r="O12" s="48">
        <v>1000</v>
      </c>
      <c r="P12" s="48">
        <v>500</v>
      </c>
      <c r="Q12" s="48">
        <v>0</v>
      </c>
      <c r="R12" s="48">
        <v>2900</v>
      </c>
      <c r="S12" s="48">
        <v>3900</v>
      </c>
      <c r="T12" s="48">
        <v>5000</v>
      </c>
      <c r="U12" s="48">
        <v>2400</v>
      </c>
      <c r="V12" s="48">
        <v>2400</v>
      </c>
      <c r="W12" s="48">
        <v>0</v>
      </c>
      <c r="X12" s="48">
        <v>0</v>
      </c>
      <c r="Y12" s="48">
        <v>1300</v>
      </c>
      <c r="Z12" s="48">
        <v>0</v>
      </c>
      <c r="AA12" s="48">
        <v>2800</v>
      </c>
      <c r="AB12" s="48">
        <v>3200</v>
      </c>
      <c r="AC12" s="48">
        <v>2300</v>
      </c>
      <c r="AD12" s="48">
        <v>0</v>
      </c>
      <c r="AE12" s="49">
        <v>0</v>
      </c>
      <c r="AF12" s="126"/>
    </row>
    <row r="13" spans="1:33" ht="30" customHeight="1">
      <c r="A13" s="290"/>
      <c r="B13" s="302" t="s">
        <v>77</v>
      </c>
      <c r="C13" s="112">
        <v>509200</v>
      </c>
      <c r="D13" s="113">
        <v>156900</v>
      </c>
      <c r="E13" s="114">
        <v>21900</v>
      </c>
      <c r="F13" s="114">
        <v>42800</v>
      </c>
      <c r="G13" s="114">
        <v>24000</v>
      </c>
      <c r="H13" s="114">
        <v>40300</v>
      </c>
      <c r="I13" s="114">
        <v>-200</v>
      </c>
      <c r="J13" s="114">
        <v>28400</v>
      </c>
      <c r="K13" s="114">
        <v>1300</v>
      </c>
      <c r="L13" s="114">
        <v>7000</v>
      </c>
      <c r="M13" s="114">
        <v>2000</v>
      </c>
      <c r="N13" s="94">
        <v>0</v>
      </c>
      <c r="O13" s="114">
        <v>5200</v>
      </c>
      <c r="P13" s="114">
        <v>300</v>
      </c>
      <c r="Q13" s="94">
        <v>0</v>
      </c>
      <c r="R13" s="114">
        <v>2600</v>
      </c>
      <c r="S13" s="114">
        <v>4300</v>
      </c>
      <c r="T13" s="114">
        <v>3600</v>
      </c>
      <c r="U13" s="114">
        <v>7300</v>
      </c>
      <c r="V13" s="114">
        <v>4000</v>
      </c>
      <c r="W13" s="94">
        <v>0</v>
      </c>
      <c r="X13" s="114">
        <v>0</v>
      </c>
      <c r="Y13" s="114">
        <v>5100</v>
      </c>
      <c r="Z13" s="94">
        <v>0</v>
      </c>
      <c r="AA13" s="114">
        <v>2800</v>
      </c>
      <c r="AB13" s="114">
        <v>3500</v>
      </c>
      <c r="AC13" s="114">
        <v>3600</v>
      </c>
      <c r="AD13" s="114">
        <v>5900</v>
      </c>
      <c r="AE13" s="115">
        <v>136600</v>
      </c>
    </row>
    <row r="14" spans="1:33" ht="30" customHeight="1">
      <c r="A14" s="290"/>
      <c r="B14" s="303" t="s">
        <v>78</v>
      </c>
      <c r="C14" s="38">
        <v>1.6319185902208986</v>
      </c>
      <c r="D14" s="39">
        <v>1.3874074074074074</v>
      </c>
      <c r="E14" s="40">
        <v>1.3896797153024911</v>
      </c>
      <c r="F14" s="40">
        <v>1.5029377203290246</v>
      </c>
      <c r="G14" s="40">
        <v>1.8</v>
      </c>
      <c r="H14" s="40">
        <v>1.3966535433070866</v>
      </c>
      <c r="I14" s="40" t="s">
        <v>140</v>
      </c>
      <c r="J14" s="40">
        <v>1.3832658569500675</v>
      </c>
      <c r="K14" s="40">
        <v>1.1940298507462686</v>
      </c>
      <c r="L14" s="40">
        <v>1.5303030303030303</v>
      </c>
      <c r="M14" s="40">
        <v>1.3333333333333333</v>
      </c>
      <c r="N14" s="40" t="s">
        <v>195</v>
      </c>
      <c r="O14" s="40">
        <v>6.2</v>
      </c>
      <c r="P14" s="40">
        <v>1.6</v>
      </c>
      <c r="Q14" s="40" t="s">
        <v>195</v>
      </c>
      <c r="R14" s="40">
        <v>1.896551724137931</v>
      </c>
      <c r="S14" s="40">
        <v>2.1025641025641026</v>
      </c>
      <c r="T14" s="40">
        <v>1.72</v>
      </c>
      <c r="U14" s="40">
        <v>4.041666666666667</v>
      </c>
      <c r="V14" s="40">
        <v>2.6666666666666665</v>
      </c>
      <c r="W14" s="40" t="s">
        <v>195</v>
      </c>
      <c r="X14" s="40" t="s">
        <v>195</v>
      </c>
      <c r="Y14" s="40">
        <v>4.9230769230769234</v>
      </c>
      <c r="Z14" s="40" t="s">
        <v>195</v>
      </c>
      <c r="AA14" s="40">
        <v>2</v>
      </c>
      <c r="AB14" s="40">
        <v>2.09375</v>
      </c>
      <c r="AC14" s="40">
        <v>2.5652173913043477</v>
      </c>
      <c r="AD14" s="40" t="s">
        <v>202</v>
      </c>
      <c r="AE14" s="41" t="s">
        <v>202</v>
      </c>
    </row>
    <row r="15" spans="1:33" ht="30" customHeight="1" thickBot="1">
      <c r="A15" s="293"/>
      <c r="B15" s="304" t="s">
        <v>113</v>
      </c>
      <c r="C15" s="50">
        <v>1</v>
      </c>
      <c r="D15" s="45">
        <v>0.42730038022813688</v>
      </c>
      <c r="E15" s="44">
        <v>5.9391634980988595E-2</v>
      </c>
      <c r="F15" s="45">
        <v>9.7262357414448664E-2</v>
      </c>
      <c r="G15" s="45">
        <v>4.1064638783269963E-2</v>
      </c>
      <c r="H15" s="45">
        <v>0.10790874524714829</v>
      </c>
      <c r="I15" s="45">
        <v>0</v>
      </c>
      <c r="J15" s="45">
        <v>7.7946768060836502E-2</v>
      </c>
      <c r="K15" s="45">
        <v>6.0836501901140681E-3</v>
      </c>
      <c r="L15" s="45">
        <v>1.5361216730038024E-2</v>
      </c>
      <c r="M15" s="45">
        <v>6.0836501901140681E-3</v>
      </c>
      <c r="N15" s="45">
        <v>0</v>
      </c>
      <c r="O15" s="45">
        <v>4.7148288973384031E-3</v>
      </c>
      <c r="P15" s="45">
        <v>6.0836501901140685E-4</v>
      </c>
      <c r="Q15" s="45">
        <v>0</v>
      </c>
      <c r="R15" s="45">
        <v>4.1825095057034219E-3</v>
      </c>
      <c r="S15" s="45">
        <v>6.2357414448669206E-3</v>
      </c>
      <c r="T15" s="45">
        <v>6.5399239543726239E-3</v>
      </c>
      <c r="U15" s="45">
        <v>7.3764258555133076E-3</v>
      </c>
      <c r="V15" s="45">
        <v>4.8669201520912548E-3</v>
      </c>
      <c r="W15" s="45">
        <v>0</v>
      </c>
      <c r="X15" s="45">
        <v>0</v>
      </c>
      <c r="Y15" s="45">
        <v>4.8669201520912548E-3</v>
      </c>
      <c r="Z15" s="45">
        <v>0</v>
      </c>
      <c r="AA15" s="45">
        <v>4.2585551330798482E-3</v>
      </c>
      <c r="AB15" s="45">
        <v>5.0950570342205327E-3</v>
      </c>
      <c r="AC15" s="45">
        <v>4.4866920152091252E-3</v>
      </c>
      <c r="AD15" s="45">
        <v>4.4866920152091252E-3</v>
      </c>
      <c r="AE15" s="46">
        <v>0.10387832699619771</v>
      </c>
    </row>
    <row r="16" spans="1:33" ht="30" customHeight="1" thickBot="1">
      <c r="A16" s="295" t="s">
        <v>79</v>
      </c>
      <c r="B16" s="305" t="s">
        <v>80</v>
      </c>
      <c r="C16" s="297">
        <v>3211300</v>
      </c>
      <c r="D16" s="299">
        <v>1401000</v>
      </c>
      <c r="E16" s="299">
        <v>192900</v>
      </c>
      <c r="F16" s="299">
        <v>310300</v>
      </c>
      <c r="G16" s="299">
        <v>132200</v>
      </c>
      <c r="H16" s="299">
        <v>359200</v>
      </c>
      <c r="I16" s="299">
        <v>100</v>
      </c>
      <c r="J16" s="299">
        <v>266000</v>
      </c>
      <c r="K16" s="299">
        <v>20100</v>
      </c>
      <c r="L16" s="299">
        <v>49100</v>
      </c>
      <c r="M16" s="299">
        <v>20800</v>
      </c>
      <c r="N16" s="299">
        <v>0</v>
      </c>
      <c r="O16" s="299">
        <v>13200</v>
      </c>
      <c r="P16" s="299">
        <v>1100</v>
      </c>
      <c r="Q16" s="299">
        <v>100</v>
      </c>
      <c r="R16" s="299">
        <v>14200</v>
      </c>
      <c r="S16" s="299">
        <v>18000</v>
      </c>
      <c r="T16" s="299">
        <v>21300</v>
      </c>
      <c r="U16" s="299">
        <v>19500</v>
      </c>
      <c r="V16" s="299">
        <v>14900</v>
      </c>
      <c r="W16" s="299">
        <v>300</v>
      </c>
      <c r="X16" s="299">
        <v>100</v>
      </c>
      <c r="Y16" s="299">
        <v>15800</v>
      </c>
      <c r="Z16" s="299">
        <v>0</v>
      </c>
      <c r="AA16" s="299">
        <v>14000</v>
      </c>
      <c r="AB16" s="299">
        <v>16800</v>
      </c>
      <c r="AC16" s="299">
        <v>15000</v>
      </c>
      <c r="AD16" s="299">
        <v>6300</v>
      </c>
      <c r="AE16" s="300">
        <v>289000</v>
      </c>
      <c r="AF16" s="126"/>
    </row>
    <row r="17" spans="1:32" ht="30" customHeight="1">
      <c r="A17" s="116" t="s">
        <v>142</v>
      </c>
      <c r="B17" s="301" t="s">
        <v>81</v>
      </c>
      <c r="C17" s="47">
        <v>1625300</v>
      </c>
      <c r="D17" s="48">
        <v>811800</v>
      </c>
      <c r="E17" s="48">
        <v>117000</v>
      </c>
      <c r="F17" s="48">
        <v>168400</v>
      </c>
      <c r="G17" s="48">
        <v>61400</v>
      </c>
      <c r="H17" s="48">
        <v>211200</v>
      </c>
      <c r="I17" s="48">
        <v>200</v>
      </c>
      <c r="J17" s="48">
        <v>150700</v>
      </c>
      <c r="K17" s="48">
        <v>14800</v>
      </c>
      <c r="L17" s="48">
        <v>27500</v>
      </c>
      <c r="M17" s="48">
        <v>11600</v>
      </c>
      <c r="N17" s="48">
        <v>0</v>
      </c>
      <c r="O17" s="48">
        <v>1600</v>
      </c>
      <c r="P17" s="48">
        <v>800</v>
      </c>
      <c r="Q17" s="48">
        <v>0</v>
      </c>
      <c r="R17" s="48">
        <v>4600</v>
      </c>
      <c r="S17" s="48">
        <v>6200</v>
      </c>
      <c r="T17" s="48">
        <v>11100</v>
      </c>
      <c r="U17" s="48">
        <v>4900</v>
      </c>
      <c r="V17" s="48">
        <v>3800</v>
      </c>
      <c r="W17" s="48">
        <v>0</v>
      </c>
      <c r="X17" s="48">
        <v>0</v>
      </c>
      <c r="Y17" s="48">
        <v>2600</v>
      </c>
      <c r="Z17" s="48">
        <v>0</v>
      </c>
      <c r="AA17" s="48">
        <v>6300</v>
      </c>
      <c r="AB17" s="48">
        <v>5200</v>
      </c>
      <c r="AC17" s="48">
        <v>3500</v>
      </c>
      <c r="AD17" s="48">
        <v>100</v>
      </c>
      <c r="AE17" s="51">
        <v>0</v>
      </c>
      <c r="AF17" s="126"/>
    </row>
    <row r="18" spans="1:32" ht="30" customHeight="1">
      <c r="A18" s="290"/>
      <c r="B18" s="302" t="s">
        <v>77</v>
      </c>
      <c r="C18" s="112">
        <v>1586000</v>
      </c>
      <c r="D18" s="113">
        <v>589200</v>
      </c>
      <c r="E18" s="114">
        <v>75900</v>
      </c>
      <c r="F18" s="114">
        <v>141900</v>
      </c>
      <c r="G18" s="114">
        <v>70800</v>
      </c>
      <c r="H18" s="114">
        <v>148000</v>
      </c>
      <c r="I18" s="114">
        <v>-100</v>
      </c>
      <c r="J18" s="114">
        <v>115300</v>
      </c>
      <c r="K18" s="114">
        <v>5300</v>
      </c>
      <c r="L18" s="114">
        <v>21600</v>
      </c>
      <c r="M18" s="114">
        <v>9200</v>
      </c>
      <c r="N18" s="94">
        <v>0</v>
      </c>
      <c r="O18" s="94">
        <v>11600</v>
      </c>
      <c r="P18" s="114">
        <v>300</v>
      </c>
      <c r="Q18" s="94">
        <v>100</v>
      </c>
      <c r="R18" s="114">
        <v>9600</v>
      </c>
      <c r="S18" s="114">
        <v>11800</v>
      </c>
      <c r="T18" s="114">
        <v>10200</v>
      </c>
      <c r="U18" s="114">
        <v>14600</v>
      </c>
      <c r="V18" s="114">
        <v>11100</v>
      </c>
      <c r="W18" s="94">
        <v>300</v>
      </c>
      <c r="X18" s="114">
        <v>100</v>
      </c>
      <c r="Y18" s="114">
        <v>13200</v>
      </c>
      <c r="Z18" s="94">
        <v>0</v>
      </c>
      <c r="AA18" s="114">
        <v>7700</v>
      </c>
      <c r="AB18" s="114">
        <v>11600</v>
      </c>
      <c r="AC18" s="114">
        <v>11500</v>
      </c>
      <c r="AD18" s="94">
        <v>6200</v>
      </c>
      <c r="AE18" s="115">
        <v>289000</v>
      </c>
    </row>
    <row r="19" spans="1:32" ht="30" customHeight="1">
      <c r="A19" s="290"/>
      <c r="B19" s="303" t="s">
        <v>82</v>
      </c>
      <c r="C19" s="38">
        <v>1.9758198486433274</v>
      </c>
      <c r="D19" s="39">
        <v>1.7257945306725795</v>
      </c>
      <c r="E19" s="40">
        <v>1.6487179487179486</v>
      </c>
      <c r="F19" s="40">
        <v>1.8426365795724466</v>
      </c>
      <c r="G19" s="40">
        <v>2.1530944625407167</v>
      </c>
      <c r="H19" s="40">
        <v>1.7007575757575757</v>
      </c>
      <c r="I19" s="40">
        <v>0.5</v>
      </c>
      <c r="J19" s="40">
        <v>1.7650962176509621</v>
      </c>
      <c r="K19" s="40">
        <v>1.3581081081081081</v>
      </c>
      <c r="L19" s="40">
        <v>1.7854545454545454</v>
      </c>
      <c r="M19" s="40">
        <v>1.7931034482758621</v>
      </c>
      <c r="N19" s="40" t="s">
        <v>195</v>
      </c>
      <c r="O19" s="40">
        <v>8.25</v>
      </c>
      <c r="P19" s="40">
        <v>1.375</v>
      </c>
      <c r="Q19" s="40" t="s">
        <v>202</v>
      </c>
      <c r="R19" s="40">
        <v>3.0869565217391304</v>
      </c>
      <c r="S19" s="40">
        <v>2.903225806451613</v>
      </c>
      <c r="T19" s="40">
        <v>1.9189189189189189</v>
      </c>
      <c r="U19" s="40">
        <v>3.9795918367346941</v>
      </c>
      <c r="V19" s="40">
        <v>3.9210526315789473</v>
      </c>
      <c r="W19" s="40" t="s">
        <v>202</v>
      </c>
      <c r="X19" s="40" t="s">
        <v>202</v>
      </c>
      <c r="Y19" s="40">
        <v>6.0769230769230766</v>
      </c>
      <c r="Z19" s="40" t="s">
        <v>195</v>
      </c>
      <c r="AA19" s="40">
        <v>2.2222222222222223</v>
      </c>
      <c r="AB19" s="40">
        <v>3.2307692307692308</v>
      </c>
      <c r="AC19" s="40">
        <v>4.2857142857142856</v>
      </c>
      <c r="AD19" s="40">
        <v>63</v>
      </c>
      <c r="AE19" s="41" t="s">
        <v>202</v>
      </c>
    </row>
    <row r="20" spans="1:32" ht="30" customHeight="1" thickBot="1">
      <c r="A20" s="290"/>
      <c r="B20" s="304" t="s">
        <v>114</v>
      </c>
      <c r="C20" s="50">
        <v>1</v>
      </c>
      <c r="D20" s="45">
        <v>0.43627191480085947</v>
      </c>
      <c r="E20" s="44">
        <v>6.0069130881574437E-2</v>
      </c>
      <c r="F20" s="45">
        <v>9.6627534020490138E-2</v>
      </c>
      <c r="G20" s="45">
        <v>4.116712857721172E-2</v>
      </c>
      <c r="H20" s="45">
        <v>0.11185501198891415</v>
      </c>
      <c r="I20" s="45">
        <v>3.114003674524336E-5</v>
      </c>
      <c r="J20" s="45">
        <v>8.2832497742347341E-2</v>
      </c>
      <c r="K20" s="45">
        <v>6.2591473857939155E-3</v>
      </c>
      <c r="L20" s="45">
        <v>1.528975804191449E-2</v>
      </c>
      <c r="M20" s="45">
        <v>6.4771276430106188E-3</v>
      </c>
      <c r="N20" s="45">
        <v>0</v>
      </c>
      <c r="O20" s="45">
        <v>4.1104848503721236E-3</v>
      </c>
      <c r="P20" s="45">
        <v>3.4254040419767697E-4</v>
      </c>
      <c r="Q20" s="45">
        <v>3.114003674524336E-5</v>
      </c>
      <c r="R20" s="45">
        <v>4.4218852178245574E-3</v>
      </c>
      <c r="S20" s="45">
        <v>5.605206614143805E-3</v>
      </c>
      <c r="T20" s="45">
        <v>6.6328278267368352E-3</v>
      </c>
      <c r="U20" s="45">
        <v>6.0723071653224553E-3</v>
      </c>
      <c r="V20" s="45">
        <v>4.6398654750412606E-3</v>
      </c>
      <c r="W20" s="45">
        <v>9.3420110235730073E-5</v>
      </c>
      <c r="X20" s="45">
        <v>3.114003674524336E-5</v>
      </c>
      <c r="Y20" s="45">
        <v>4.9201258057484506E-3</v>
      </c>
      <c r="Z20" s="45">
        <v>0</v>
      </c>
      <c r="AA20" s="45">
        <v>4.3596051443340706E-3</v>
      </c>
      <c r="AB20" s="45">
        <v>5.2315261732008844E-3</v>
      </c>
      <c r="AC20" s="45">
        <v>4.6710055117865036E-3</v>
      </c>
      <c r="AD20" s="45">
        <v>1.9618223149503317E-3</v>
      </c>
      <c r="AE20" s="46">
        <v>8.9994706193753313E-2</v>
      </c>
    </row>
    <row r="21" spans="1:32" ht="14">
      <c r="A21" s="306" t="s">
        <v>115</v>
      </c>
      <c r="B21" s="307" t="s">
        <v>116</v>
      </c>
      <c r="C21" s="308"/>
      <c r="D21" s="261"/>
      <c r="E21" s="261"/>
      <c r="F21" s="261"/>
      <c r="G21" s="261"/>
      <c r="H21" s="261"/>
      <c r="I21" s="261"/>
      <c r="J21" s="262"/>
      <c r="K21" s="262"/>
      <c r="L21" s="262"/>
      <c r="M21" s="262"/>
      <c r="N21" s="262"/>
      <c r="O21" s="262"/>
      <c r="P21" s="262"/>
      <c r="Q21" s="262"/>
      <c r="R21" s="262"/>
      <c r="S21" s="262"/>
      <c r="T21" s="262"/>
      <c r="U21" s="262"/>
      <c r="V21" s="262"/>
      <c r="W21" s="262"/>
      <c r="X21" s="262"/>
      <c r="Y21" s="262"/>
      <c r="Z21" s="262"/>
      <c r="AA21" s="262"/>
      <c r="AB21" s="262"/>
      <c r="AC21" s="262"/>
      <c r="AD21" s="262"/>
      <c r="AE21" s="262"/>
    </row>
    <row r="22" spans="1:32" ht="14">
      <c r="A22" s="307"/>
      <c r="B22" s="307" t="s">
        <v>117</v>
      </c>
      <c r="C22" s="308"/>
      <c r="D22" s="261"/>
      <c r="E22" s="261"/>
      <c r="F22" s="261"/>
      <c r="G22" s="261"/>
      <c r="H22" s="261"/>
      <c r="I22" s="261"/>
      <c r="J22" s="261"/>
      <c r="K22" s="261"/>
      <c r="L22" s="261"/>
      <c r="M22" s="261"/>
      <c r="N22" s="261"/>
      <c r="O22" s="261"/>
      <c r="P22" s="261"/>
      <c r="Q22" s="261"/>
      <c r="R22" s="261"/>
      <c r="S22" s="261"/>
      <c r="T22" s="261"/>
      <c r="U22" s="261"/>
      <c r="V22" s="262"/>
      <c r="W22" s="262"/>
      <c r="X22" s="262"/>
      <c r="Y22" s="262"/>
      <c r="Z22" s="262"/>
      <c r="AA22" s="262"/>
      <c r="AB22" s="262"/>
      <c r="AC22" s="262"/>
      <c r="AD22" s="262"/>
      <c r="AE22" s="262"/>
    </row>
    <row r="23" spans="1:32" ht="14">
      <c r="A23" s="307"/>
      <c r="B23" s="307" t="s">
        <v>209</v>
      </c>
      <c r="C23" s="308"/>
      <c r="D23" s="261"/>
      <c r="E23" s="261"/>
      <c r="F23" s="261"/>
      <c r="G23" s="261"/>
      <c r="H23" s="261"/>
      <c r="I23" s="261"/>
      <c r="J23" s="261"/>
      <c r="K23" s="261"/>
      <c r="L23" s="261"/>
      <c r="M23" s="261"/>
      <c r="N23" s="261"/>
      <c r="O23" s="261"/>
      <c r="P23" s="261"/>
      <c r="Q23" s="261"/>
      <c r="R23" s="261"/>
      <c r="S23" s="261"/>
      <c r="T23" s="261"/>
      <c r="U23" s="261"/>
      <c r="V23" s="262"/>
      <c r="W23" s="262"/>
      <c r="X23" s="262"/>
      <c r="Y23" s="262"/>
      <c r="Z23" s="262"/>
      <c r="AA23" s="262"/>
      <c r="AB23" s="262"/>
      <c r="AC23" s="262"/>
      <c r="AD23" s="262"/>
      <c r="AE23" s="262"/>
    </row>
    <row r="24" spans="1:32" ht="16.5">
      <c r="A24" s="262"/>
      <c r="B24" s="260"/>
      <c r="C24" s="309"/>
      <c r="D24" s="261"/>
      <c r="E24" s="261"/>
      <c r="F24" s="261"/>
      <c r="G24" s="261"/>
      <c r="H24" s="261"/>
      <c r="I24" s="261"/>
      <c r="J24" s="261"/>
      <c r="K24" s="261"/>
      <c r="L24" s="261"/>
      <c r="M24" s="261"/>
      <c r="N24" s="261"/>
      <c r="O24" s="261"/>
      <c r="P24" s="261"/>
      <c r="Q24" s="261"/>
      <c r="R24" s="261"/>
      <c r="S24" s="261"/>
      <c r="T24" s="261"/>
      <c r="U24" s="261"/>
      <c r="V24" s="262"/>
      <c r="W24" s="262"/>
      <c r="X24" s="262"/>
      <c r="Y24" s="262"/>
      <c r="Z24" s="262"/>
      <c r="AA24" s="262"/>
      <c r="AB24" s="262"/>
      <c r="AC24" s="262"/>
      <c r="AD24" s="262"/>
      <c r="AE24" s="262"/>
    </row>
    <row r="25" spans="1:32" ht="26.25" customHeight="1" thickBot="1">
      <c r="A25" s="52"/>
      <c r="B25" s="52"/>
      <c r="C25" s="52"/>
      <c r="D25" s="53" t="s">
        <v>118</v>
      </c>
      <c r="E25" s="53"/>
      <c r="F25" s="53"/>
      <c r="G25" s="53"/>
      <c r="H25" s="53" t="s">
        <v>119</v>
      </c>
      <c r="I25" s="53"/>
      <c r="J25" s="53"/>
      <c r="K25" s="52"/>
      <c r="L25" s="52"/>
      <c r="M25" s="52"/>
      <c r="N25" s="52"/>
      <c r="O25" s="52"/>
      <c r="P25" s="52"/>
      <c r="Q25" s="52"/>
      <c r="R25" s="52"/>
      <c r="S25" s="52"/>
      <c r="T25" s="52"/>
      <c r="U25" s="52"/>
      <c r="V25" s="52"/>
      <c r="W25" s="52"/>
      <c r="X25" s="52"/>
      <c r="Y25" s="52"/>
      <c r="Z25" s="52"/>
      <c r="AA25" s="52"/>
      <c r="AB25" s="52"/>
      <c r="AC25" s="52"/>
      <c r="AD25" s="52"/>
      <c r="AE25" s="52"/>
    </row>
    <row r="26" spans="1:32" ht="26.25" customHeight="1" thickBot="1">
      <c r="A26" s="52"/>
      <c r="B26" s="52"/>
      <c r="C26" s="52"/>
      <c r="D26" s="53"/>
      <c r="E26" s="54" t="s">
        <v>120</v>
      </c>
      <c r="F26" s="55" t="s">
        <v>121</v>
      </c>
      <c r="G26" s="53"/>
      <c r="H26" s="53"/>
      <c r="I26" s="54" t="s">
        <v>122</v>
      </c>
      <c r="J26" s="55" t="s">
        <v>123</v>
      </c>
      <c r="K26" s="52"/>
      <c r="L26" s="52"/>
      <c r="M26" s="52"/>
      <c r="N26" s="52"/>
      <c r="O26" s="52"/>
      <c r="P26" s="52"/>
      <c r="Q26" s="119"/>
      <c r="R26" s="119"/>
      <c r="S26" s="52"/>
      <c r="T26" s="52"/>
      <c r="U26" s="52"/>
      <c r="V26" s="52"/>
      <c r="W26" s="52"/>
      <c r="X26" s="52"/>
      <c r="Y26" s="52"/>
      <c r="Z26" s="52"/>
      <c r="AA26" s="52"/>
      <c r="AB26" s="52"/>
      <c r="AC26" s="52"/>
      <c r="AD26" s="52"/>
      <c r="AE26" s="52"/>
    </row>
    <row r="27" spans="1:32" ht="26.25" customHeight="1">
      <c r="A27" s="52"/>
      <c r="B27" s="52"/>
      <c r="C27" s="52"/>
      <c r="D27" s="56" t="s">
        <v>208</v>
      </c>
      <c r="E27" s="310">
        <v>232500</v>
      </c>
      <c r="F27" s="311">
        <v>34600</v>
      </c>
      <c r="G27" s="57"/>
      <c r="H27" s="56" t="s">
        <v>208</v>
      </c>
      <c r="I27" s="310">
        <v>455900</v>
      </c>
      <c r="J27" s="312">
        <v>108300</v>
      </c>
      <c r="K27" s="57"/>
      <c r="L27" s="52"/>
      <c r="M27" s="313"/>
      <c r="N27" s="262"/>
      <c r="O27" s="52"/>
      <c r="P27" s="52"/>
      <c r="Q27" s="119"/>
      <c r="R27" s="119"/>
      <c r="S27" s="52"/>
      <c r="T27" s="52"/>
      <c r="U27" s="52"/>
      <c r="V27" s="52"/>
      <c r="W27" s="52"/>
      <c r="X27" s="52"/>
      <c r="Y27" s="52"/>
      <c r="Z27" s="52"/>
      <c r="AA27" s="52"/>
      <c r="AB27" s="52"/>
      <c r="AC27" s="52"/>
      <c r="AD27" s="52"/>
      <c r="AE27" s="52"/>
    </row>
    <row r="28" spans="1:32" ht="26.25" customHeight="1">
      <c r="A28" s="52"/>
      <c r="B28" s="52"/>
      <c r="C28" s="52"/>
      <c r="D28" s="58" t="s">
        <v>185</v>
      </c>
      <c r="E28" s="314">
        <v>168000</v>
      </c>
      <c r="F28" s="315">
        <v>31100</v>
      </c>
      <c r="G28" s="316"/>
      <c r="H28" s="58" t="s">
        <v>185</v>
      </c>
      <c r="I28" s="317">
        <v>300000</v>
      </c>
      <c r="J28" s="318">
        <v>95400</v>
      </c>
      <c r="K28" s="59"/>
      <c r="L28" s="262"/>
      <c r="M28" s="52"/>
      <c r="N28" s="52"/>
      <c r="O28" s="52"/>
      <c r="P28" s="52"/>
      <c r="Q28" s="52"/>
      <c r="R28" s="52"/>
      <c r="S28" s="52"/>
      <c r="T28" s="52"/>
      <c r="U28" s="52"/>
      <c r="V28" s="52"/>
      <c r="W28" s="52"/>
      <c r="X28" s="52"/>
      <c r="Y28" s="52"/>
      <c r="Z28" s="52"/>
      <c r="AA28" s="52"/>
      <c r="AB28" s="52"/>
      <c r="AC28" s="52"/>
      <c r="AD28" s="52"/>
      <c r="AE28" s="52"/>
    </row>
    <row r="29" spans="1:32" ht="26.25" customHeight="1">
      <c r="A29" s="52"/>
      <c r="B29" s="52"/>
      <c r="C29" s="52"/>
      <c r="D29" s="60" t="s">
        <v>77</v>
      </c>
      <c r="E29" s="319">
        <v>64500</v>
      </c>
      <c r="F29" s="320">
        <v>3500</v>
      </c>
      <c r="G29" s="262"/>
      <c r="H29" s="60" t="s">
        <v>77</v>
      </c>
      <c r="I29" s="319">
        <v>155900</v>
      </c>
      <c r="J29" s="320">
        <v>12900</v>
      </c>
      <c r="K29" s="52"/>
      <c r="L29" s="52"/>
      <c r="M29" s="52"/>
      <c r="N29" s="52"/>
      <c r="O29" s="52"/>
      <c r="P29" s="52"/>
      <c r="Q29" s="52"/>
      <c r="R29" s="52"/>
      <c r="S29" s="52"/>
      <c r="T29" s="52"/>
      <c r="U29" s="52"/>
      <c r="V29" s="52"/>
      <c r="W29" s="52"/>
      <c r="X29" s="52"/>
      <c r="Y29" s="52"/>
      <c r="Z29" s="52"/>
      <c r="AA29" s="52"/>
      <c r="AB29" s="52"/>
      <c r="AC29" s="52"/>
      <c r="AD29" s="52"/>
      <c r="AE29" s="52"/>
    </row>
    <row r="30" spans="1:32" ht="26.25" customHeight="1">
      <c r="A30" s="52"/>
      <c r="B30" s="52"/>
      <c r="C30" s="52"/>
      <c r="D30" s="61" t="s">
        <v>124</v>
      </c>
      <c r="E30" s="321">
        <v>1.3839285714285714</v>
      </c>
      <c r="F30" s="322">
        <v>1.112540192926045</v>
      </c>
      <c r="G30" s="262"/>
      <c r="H30" s="61" t="s">
        <v>124</v>
      </c>
      <c r="I30" s="321">
        <v>1.5196666666666667</v>
      </c>
      <c r="J30" s="323">
        <v>1.1352201257861636</v>
      </c>
      <c r="K30" s="52"/>
      <c r="L30" s="324" t="s">
        <v>125</v>
      </c>
      <c r="M30" s="324"/>
      <c r="N30" s="324"/>
      <c r="O30" s="324"/>
      <c r="P30" s="324"/>
      <c r="Q30" s="324"/>
      <c r="R30" s="324"/>
      <c r="S30" s="324"/>
      <c r="T30" s="324"/>
      <c r="U30" s="52"/>
      <c r="V30" s="52"/>
      <c r="W30" s="52"/>
      <c r="X30" s="52"/>
      <c r="Y30" s="52"/>
      <c r="Z30" s="52"/>
      <c r="AA30" s="52"/>
      <c r="AB30" s="52"/>
      <c r="AC30" s="52"/>
      <c r="AD30" s="52"/>
      <c r="AE30" s="52"/>
    </row>
    <row r="31" spans="1:32" ht="26.25" customHeight="1" thickBot="1">
      <c r="A31" s="262"/>
      <c r="B31" s="262"/>
      <c r="C31" s="262"/>
      <c r="D31" s="62" t="s">
        <v>112</v>
      </c>
      <c r="E31" s="325">
        <v>0.37051792828685259</v>
      </c>
      <c r="F31" s="326">
        <v>5.5139442231075697E-2</v>
      </c>
      <c r="G31" s="262"/>
      <c r="H31" s="63" t="s">
        <v>126</v>
      </c>
      <c r="I31" s="327">
        <v>0.80804679191775963</v>
      </c>
      <c r="J31" s="328">
        <v>0.19195320808224034</v>
      </c>
      <c r="K31" s="262"/>
      <c r="L31" s="390" t="s">
        <v>127</v>
      </c>
      <c r="M31" s="390"/>
      <c r="N31" s="390"/>
      <c r="O31" s="390"/>
      <c r="P31" s="390"/>
      <c r="Q31" s="390"/>
      <c r="R31" s="390"/>
      <c r="S31" s="390"/>
      <c r="T31" s="390"/>
      <c r="U31" s="64"/>
      <c r="V31" s="64"/>
      <c r="W31" s="262"/>
      <c r="X31" s="262"/>
      <c r="Y31" s="262"/>
      <c r="Z31" s="262"/>
      <c r="AA31" s="262"/>
      <c r="AB31" s="262"/>
      <c r="AC31" s="262"/>
      <c r="AD31" s="262"/>
      <c r="AE31" s="262"/>
    </row>
  </sheetData>
  <mergeCells count="2">
    <mergeCell ref="L31:T31"/>
    <mergeCell ref="A1:B1"/>
  </mergeCells>
  <phoneticPr fontId="2"/>
  <conditionalFormatting sqref="C9:AE9">
    <cfRule type="cellIs" dxfId="112" priority="3" operator="equal">
      <formula>"△100%"</formula>
    </cfRule>
  </conditionalFormatting>
  <conditionalFormatting sqref="C19:AE19">
    <cfRule type="cellIs" dxfId="111" priority="2" operator="equal">
      <formula>"△100%"</formula>
    </cfRule>
  </conditionalFormatting>
  <conditionalFormatting sqref="I28:J28">
    <cfRule type="containsBlanks" dxfId="110" priority="4">
      <formula>LEN(TRIM(I28))=0</formula>
    </cfRule>
  </conditionalFormatting>
  <conditionalFormatting sqref="AE14">
    <cfRule type="cellIs" dxfId="109" priority="1" operator="equal">
      <formula>"△100%"</formula>
    </cfRule>
  </conditionalFormatting>
  <hyperlinks>
    <hyperlink ref="A1:B1" location="令和５年度!A1" display="令和５年度!A1" xr:uid="{CFCB3439-02FE-4C35-B9AE-91967B3A3C0A}"/>
  </hyperlinks>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9"/>
  <sheetViews>
    <sheetView workbookViewId="0">
      <selection sqref="A1:B1"/>
    </sheetView>
  </sheetViews>
  <sheetFormatPr defaultColWidth="9" defaultRowHeight="13"/>
  <cols>
    <col min="1" max="1" width="11.08203125" style="117" customWidth="1"/>
    <col min="2" max="2" width="10.08203125" style="117" customWidth="1"/>
    <col min="3" max="3" width="13.83203125" style="117" customWidth="1"/>
    <col min="4" max="17" width="10.75" style="117" customWidth="1"/>
    <col min="18" max="16384" width="9" style="117"/>
  </cols>
  <sheetData>
    <row r="1" spans="1:18" s="219" customFormat="1" ht="24" customHeight="1">
      <c r="A1" s="376" t="str">
        <f>令和５年度!A1</f>
        <v>令和５年度</v>
      </c>
      <c r="B1" s="376"/>
      <c r="C1" s="216"/>
      <c r="D1" s="216"/>
      <c r="E1" s="217" t="str">
        <f ca="1">RIGHT(CELL("filename",$A$1),LEN(CELL("filename",$A$1))-FIND("]",CELL("filename",$A$1)))</f>
        <v>５月（３表）</v>
      </c>
      <c r="F1" s="218" t="s">
        <v>137</v>
      </c>
      <c r="G1" s="217"/>
      <c r="H1" s="218"/>
      <c r="I1" s="220"/>
      <c r="J1" s="217"/>
      <c r="K1" s="218"/>
      <c r="L1" s="220"/>
      <c r="M1" s="220"/>
      <c r="N1" s="220"/>
      <c r="O1" s="220"/>
      <c r="P1" s="220"/>
      <c r="Q1" s="220"/>
    </row>
    <row r="2" spans="1:18" ht="10.5" customHeight="1">
      <c r="A2" s="120"/>
      <c r="B2" s="120"/>
      <c r="C2" s="120"/>
      <c r="D2" s="120"/>
      <c r="E2" s="120"/>
      <c r="F2" s="120"/>
      <c r="G2" s="120"/>
      <c r="H2" s="120"/>
      <c r="I2" s="120"/>
      <c r="J2" s="120"/>
      <c r="K2" s="120"/>
      <c r="L2" s="120"/>
      <c r="M2" s="120"/>
      <c r="N2" s="120"/>
      <c r="O2" s="120"/>
      <c r="P2" s="120"/>
      <c r="Q2" s="120"/>
    </row>
    <row r="3" spans="1:18" ht="17" thickBot="1">
      <c r="A3" s="329" t="s">
        <v>128</v>
      </c>
      <c r="B3" s="330"/>
      <c r="C3" s="330"/>
      <c r="D3" s="329"/>
      <c r="E3" s="330"/>
      <c r="F3" s="330"/>
      <c r="G3" s="330"/>
      <c r="H3" s="330"/>
      <c r="I3" s="330"/>
      <c r="J3" s="330"/>
      <c r="K3" s="330"/>
      <c r="L3" s="331"/>
      <c r="M3" s="330"/>
      <c r="N3" s="330"/>
      <c r="O3" s="330"/>
      <c r="P3" s="330"/>
      <c r="Q3" s="330"/>
    </row>
    <row r="4" spans="1:18" ht="19.5" customHeight="1">
      <c r="A4" s="65"/>
      <c r="B4" s="105" t="s">
        <v>62</v>
      </c>
      <c r="C4" s="332"/>
      <c r="D4" s="333">
        <v>1</v>
      </c>
      <c r="E4" s="333">
        <v>2</v>
      </c>
      <c r="F4" s="333">
        <v>3</v>
      </c>
      <c r="G4" s="333">
        <v>4</v>
      </c>
      <c r="H4" s="333">
        <v>5</v>
      </c>
      <c r="I4" s="333">
        <v>6</v>
      </c>
      <c r="J4" s="333">
        <v>7</v>
      </c>
      <c r="K4" s="333">
        <v>8</v>
      </c>
      <c r="L4" s="333">
        <v>9</v>
      </c>
      <c r="M4" s="333">
        <v>10</v>
      </c>
      <c r="N4" s="333">
        <v>11</v>
      </c>
      <c r="O4" s="333">
        <v>12</v>
      </c>
      <c r="P4" s="333">
        <v>13</v>
      </c>
      <c r="Q4" s="334">
        <v>14</v>
      </c>
    </row>
    <row r="5" spans="1:18" ht="19.5" customHeight="1" thickBot="1">
      <c r="A5" s="106" t="s">
        <v>65</v>
      </c>
      <c r="B5" s="66"/>
      <c r="C5" s="335" t="s">
        <v>129</v>
      </c>
      <c r="D5" s="336" t="s">
        <v>165</v>
      </c>
      <c r="E5" s="337" t="s">
        <v>166</v>
      </c>
      <c r="F5" s="337" t="s">
        <v>167</v>
      </c>
      <c r="G5" s="337" t="s">
        <v>168</v>
      </c>
      <c r="H5" s="337" t="s">
        <v>169</v>
      </c>
      <c r="I5" s="337" t="s">
        <v>170</v>
      </c>
      <c r="J5" s="337" t="s">
        <v>171</v>
      </c>
      <c r="K5" s="337" t="s">
        <v>172</v>
      </c>
      <c r="L5" s="337" t="s">
        <v>173</v>
      </c>
      <c r="M5" s="337" t="s">
        <v>174</v>
      </c>
      <c r="N5" s="337" t="s">
        <v>175</v>
      </c>
      <c r="O5" s="337" t="s">
        <v>176</v>
      </c>
      <c r="P5" s="337" t="s">
        <v>177</v>
      </c>
      <c r="Q5" s="338" t="s">
        <v>178</v>
      </c>
    </row>
    <row r="6" spans="1:18" ht="30" customHeight="1" thickBot="1">
      <c r="A6" s="339" t="s">
        <v>71</v>
      </c>
      <c r="B6" s="340" t="s">
        <v>208</v>
      </c>
      <c r="C6" s="341">
        <v>69900</v>
      </c>
      <c r="D6" s="342">
        <v>27300</v>
      </c>
      <c r="E6" s="342">
        <v>20200</v>
      </c>
      <c r="F6" s="342">
        <v>600</v>
      </c>
      <c r="G6" s="342">
        <v>10600</v>
      </c>
      <c r="H6" s="342">
        <v>1600</v>
      </c>
      <c r="I6" s="342">
        <v>400</v>
      </c>
      <c r="J6" s="342">
        <v>400</v>
      </c>
      <c r="K6" s="342">
        <v>100</v>
      </c>
      <c r="L6" s="342">
        <v>1400</v>
      </c>
      <c r="M6" s="342">
        <v>200</v>
      </c>
      <c r="N6" s="342">
        <v>200</v>
      </c>
      <c r="O6" s="342">
        <v>100</v>
      </c>
      <c r="P6" s="342">
        <v>300</v>
      </c>
      <c r="Q6" s="343">
        <v>6500</v>
      </c>
      <c r="R6" s="121"/>
    </row>
    <row r="7" spans="1:18" ht="30" customHeight="1">
      <c r="A7" s="67"/>
      <c r="B7" s="344" t="s">
        <v>185</v>
      </c>
      <c r="C7" s="68">
        <v>0</v>
      </c>
      <c r="D7" s="69">
        <v>0</v>
      </c>
      <c r="E7" s="70">
        <v>0</v>
      </c>
      <c r="F7" s="70">
        <v>0</v>
      </c>
      <c r="G7" s="70">
        <v>0</v>
      </c>
      <c r="H7" s="70">
        <v>0</v>
      </c>
      <c r="I7" s="70">
        <v>0</v>
      </c>
      <c r="J7" s="70">
        <v>0</v>
      </c>
      <c r="K7" s="70">
        <v>0</v>
      </c>
      <c r="L7" s="70">
        <v>0</v>
      </c>
      <c r="M7" s="70">
        <v>0</v>
      </c>
      <c r="N7" s="70">
        <v>0</v>
      </c>
      <c r="O7" s="71">
        <v>0</v>
      </c>
      <c r="P7" s="70">
        <v>0</v>
      </c>
      <c r="Q7" s="72">
        <v>0</v>
      </c>
      <c r="R7" s="121"/>
    </row>
    <row r="8" spans="1:18" ht="30" customHeight="1">
      <c r="A8" s="67"/>
      <c r="B8" s="73" t="s">
        <v>77</v>
      </c>
      <c r="C8" s="107">
        <v>69900</v>
      </c>
      <c r="D8" s="108">
        <v>27300</v>
      </c>
      <c r="E8" s="109">
        <v>20200</v>
      </c>
      <c r="F8" s="108">
        <v>600</v>
      </c>
      <c r="G8" s="108">
        <v>10600</v>
      </c>
      <c r="H8" s="108">
        <v>1600</v>
      </c>
      <c r="I8" s="108">
        <v>400</v>
      </c>
      <c r="J8" s="108">
        <v>400</v>
      </c>
      <c r="K8" s="108">
        <v>100</v>
      </c>
      <c r="L8" s="108">
        <v>1400</v>
      </c>
      <c r="M8" s="108">
        <v>200</v>
      </c>
      <c r="N8" s="108">
        <v>200</v>
      </c>
      <c r="O8" s="108">
        <v>100</v>
      </c>
      <c r="P8" s="108">
        <v>300</v>
      </c>
      <c r="Q8" s="110">
        <v>6500</v>
      </c>
    </row>
    <row r="9" spans="1:18" ht="30" customHeight="1">
      <c r="A9" s="67"/>
      <c r="B9" s="74" t="s">
        <v>73</v>
      </c>
      <c r="C9" s="75" t="s">
        <v>202</v>
      </c>
      <c r="D9" s="76" t="s">
        <v>202</v>
      </c>
      <c r="E9" s="77" t="s">
        <v>202</v>
      </c>
      <c r="F9" s="76" t="s">
        <v>202</v>
      </c>
      <c r="G9" s="76" t="s">
        <v>202</v>
      </c>
      <c r="H9" s="76" t="s">
        <v>202</v>
      </c>
      <c r="I9" s="76" t="s">
        <v>202</v>
      </c>
      <c r="J9" s="76" t="s">
        <v>202</v>
      </c>
      <c r="K9" s="76" t="s">
        <v>202</v>
      </c>
      <c r="L9" s="76" t="s">
        <v>202</v>
      </c>
      <c r="M9" s="76" t="s">
        <v>202</v>
      </c>
      <c r="N9" s="76" t="s">
        <v>202</v>
      </c>
      <c r="O9" s="76" t="s">
        <v>202</v>
      </c>
      <c r="P9" s="76" t="s">
        <v>202</v>
      </c>
      <c r="Q9" s="78" t="s">
        <v>202</v>
      </c>
    </row>
    <row r="10" spans="1:18" ht="30" customHeight="1" thickBot="1">
      <c r="A10" s="111"/>
      <c r="B10" s="79" t="s">
        <v>113</v>
      </c>
      <c r="C10" s="80">
        <v>0.99999999999999989</v>
      </c>
      <c r="D10" s="81">
        <v>0.3905579399141631</v>
      </c>
      <c r="E10" s="82">
        <v>0.28898426323319026</v>
      </c>
      <c r="F10" s="83">
        <v>8.5836909871244635E-3</v>
      </c>
      <c r="G10" s="83">
        <v>0.15164520743919885</v>
      </c>
      <c r="H10" s="83">
        <v>2.2889842632331903E-2</v>
      </c>
      <c r="I10" s="83">
        <v>5.7224606580829757E-3</v>
      </c>
      <c r="J10" s="83">
        <v>5.7224606580829757E-3</v>
      </c>
      <c r="K10" s="83">
        <v>1.4306151645207439E-3</v>
      </c>
      <c r="L10" s="83">
        <v>2.0028612303290415E-2</v>
      </c>
      <c r="M10" s="83">
        <v>2.8612303290414878E-3</v>
      </c>
      <c r="N10" s="83">
        <v>2.8612303290414878E-3</v>
      </c>
      <c r="O10" s="83">
        <v>1.4306151645207439E-3</v>
      </c>
      <c r="P10" s="83">
        <v>4.2918454935622317E-3</v>
      </c>
      <c r="Q10" s="84">
        <v>9.2989985693848351E-2</v>
      </c>
    </row>
    <row r="11" spans="1:18" ht="30" customHeight="1" thickBot="1">
      <c r="A11" s="345" t="s">
        <v>74</v>
      </c>
      <c r="B11" s="346" t="s">
        <v>75</v>
      </c>
      <c r="C11" s="347">
        <v>136600</v>
      </c>
      <c r="D11" s="348">
        <v>54900</v>
      </c>
      <c r="E11" s="348">
        <v>38600</v>
      </c>
      <c r="F11" s="348">
        <v>1200</v>
      </c>
      <c r="G11" s="348">
        <v>18500</v>
      </c>
      <c r="H11" s="348">
        <v>4600</v>
      </c>
      <c r="I11" s="348">
        <v>1000</v>
      </c>
      <c r="J11" s="348">
        <v>1800</v>
      </c>
      <c r="K11" s="348">
        <v>200</v>
      </c>
      <c r="L11" s="348">
        <v>3200</v>
      </c>
      <c r="M11" s="348">
        <v>500</v>
      </c>
      <c r="N11" s="348">
        <v>600</v>
      </c>
      <c r="O11" s="348">
        <v>200</v>
      </c>
      <c r="P11" s="348">
        <v>800</v>
      </c>
      <c r="Q11" s="349">
        <v>10500</v>
      </c>
      <c r="R11" s="121"/>
    </row>
    <row r="12" spans="1:18" ht="30" customHeight="1">
      <c r="A12" s="350" t="s">
        <v>141</v>
      </c>
      <c r="B12" s="85" t="s">
        <v>76</v>
      </c>
      <c r="C12" s="86">
        <v>0</v>
      </c>
      <c r="D12" s="87">
        <v>0</v>
      </c>
      <c r="E12" s="87">
        <v>0</v>
      </c>
      <c r="F12" s="87">
        <v>0</v>
      </c>
      <c r="G12" s="87">
        <v>0</v>
      </c>
      <c r="H12" s="87">
        <v>0</v>
      </c>
      <c r="I12" s="87">
        <v>0</v>
      </c>
      <c r="J12" s="87">
        <v>0</v>
      </c>
      <c r="K12" s="87">
        <v>0</v>
      </c>
      <c r="L12" s="87">
        <v>0</v>
      </c>
      <c r="M12" s="87">
        <v>0</v>
      </c>
      <c r="N12" s="87">
        <v>0</v>
      </c>
      <c r="O12" s="87">
        <v>0</v>
      </c>
      <c r="P12" s="87">
        <v>0</v>
      </c>
      <c r="Q12" s="88">
        <v>0</v>
      </c>
      <c r="R12" s="121"/>
    </row>
    <row r="13" spans="1:18" ht="30" customHeight="1">
      <c r="A13" s="67"/>
      <c r="B13" s="89" t="s">
        <v>77</v>
      </c>
      <c r="C13" s="107">
        <v>136600</v>
      </c>
      <c r="D13" s="108">
        <v>54900</v>
      </c>
      <c r="E13" s="109">
        <v>38600</v>
      </c>
      <c r="F13" s="108">
        <v>1200</v>
      </c>
      <c r="G13" s="108">
        <v>18500</v>
      </c>
      <c r="H13" s="108">
        <v>4600</v>
      </c>
      <c r="I13" s="108">
        <v>1000</v>
      </c>
      <c r="J13" s="108">
        <v>1800</v>
      </c>
      <c r="K13" s="108">
        <v>200</v>
      </c>
      <c r="L13" s="108">
        <v>3200</v>
      </c>
      <c r="M13" s="108">
        <v>500</v>
      </c>
      <c r="N13" s="108">
        <v>600</v>
      </c>
      <c r="O13" s="108">
        <v>200</v>
      </c>
      <c r="P13" s="108">
        <v>800</v>
      </c>
      <c r="Q13" s="110">
        <v>10500</v>
      </c>
    </row>
    <row r="14" spans="1:18" ht="30" customHeight="1">
      <c r="A14" s="67"/>
      <c r="B14" s="90" t="s">
        <v>78</v>
      </c>
      <c r="C14" s="75" t="s">
        <v>202</v>
      </c>
      <c r="D14" s="76" t="s">
        <v>202</v>
      </c>
      <c r="E14" s="77" t="s">
        <v>202</v>
      </c>
      <c r="F14" s="76" t="s">
        <v>202</v>
      </c>
      <c r="G14" s="76" t="s">
        <v>202</v>
      </c>
      <c r="H14" s="76" t="s">
        <v>202</v>
      </c>
      <c r="I14" s="76" t="s">
        <v>202</v>
      </c>
      <c r="J14" s="76" t="s">
        <v>202</v>
      </c>
      <c r="K14" s="76" t="s">
        <v>202</v>
      </c>
      <c r="L14" s="76" t="s">
        <v>202</v>
      </c>
      <c r="M14" s="76" t="s">
        <v>202</v>
      </c>
      <c r="N14" s="76" t="s">
        <v>202</v>
      </c>
      <c r="O14" s="76" t="s">
        <v>202</v>
      </c>
      <c r="P14" s="76" t="s">
        <v>202</v>
      </c>
      <c r="Q14" s="78" t="s">
        <v>202</v>
      </c>
    </row>
    <row r="15" spans="1:18" ht="30" customHeight="1" thickBot="1">
      <c r="A15" s="111"/>
      <c r="B15" s="91" t="s">
        <v>113</v>
      </c>
      <c r="C15" s="92">
        <v>0.99999999999999989</v>
      </c>
      <c r="D15" s="83">
        <v>0.4019033674963397</v>
      </c>
      <c r="E15" s="83">
        <v>0.28257686676427524</v>
      </c>
      <c r="F15" s="83">
        <v>8.7847730600292828E-3</v>
      </c>
      <c r="G15" s="83">
        <v>0.13543191800878476</v>
      </c>
      <c r="H15" s="83">
        <v>3.3674963396778917E-2</v>
      </c>
      <c r="I15" s="83">
        <v>7.320644216691069E-3</v>
      </c>
      <c r="J15" s="83">
        <v>1.3177159590043924E-2</v>
      </c>
      <c r="K15" s="83">
        <v>1.4641288433382138E-3</v>
      </c>
      <c r="L15" s="83">
        <v>2.3426061493411421E-2</v>
      </c>
      <c r="M15" s="83">
        <v>3.6603221083455345E-3</v>
      </c>
      <c r="N15" s="83">
        <v>4.3923865300146414E-3</v>
      </c>
      <c r="O15" s="83">
        <v>1.4641288433382138E-3</v>
      </c>
      <c r="P15" s="83">
        <v>5.8565153733528552E-3</v>
      </c>
      <c r="Q15" s="84">
        <v>7.6866764275256225E-2</v>
      </c>
    </row>
    <row r="16" spans="1:18" ht="30" customHeight="1" thickBot="1">
      <c r="A16" s="345" t="s">
        <v>79</v>
      </c>
      <c r="B16" s="346" t="s">
        <v>80</v>
      </c>
      <c r="C16" s="347">
        <v>289000</v>
      </c>
      <c r="D16" s="348">
        <v>110100</v>
      </c>
      <c r="E16" s="348">
        <v>95700</v>
      </c>
      <c r="F16" s="348">
        <v>1900</v>
      </c>
      <c r="G16" s="348">
        <v>37300</v>
      </c>
      <c r="H16" s="348">
        <v>9600</v>
      </c>
      <c r="I16" s="348">
        <v>2400</v>
      </c>
      <c r="J16" s="348">
        <v>3100</v>
      </c>
      <c r="K16" s="348">
        <v>900</v>
      </c>
      <c r="L16" s="348">
        <v>4400</v>
      </c>
      <c r="M16" s="348">
        <v>1100</v>
      </c>
      <c r="N16" s="348">
        <v>1100</v>
      </c>
      <c r="O16" s="348">
        <v>400</v>
      </c>
      <c r="P16" s="348">
        <v>2100</v>
      </c>
      <c r="Q16" s="349">
        <v>18900</v>
      </c>
      <c r="R16" s="121"/>
    </row>
    <row r="17" spans="1:18" ht="30" customHeight="1">
      <c r="A17" s="350" t="s">
        <v>142</v>
      </c>
      <c r="B17" s="85" t="s">
        <v>81</v>
      </c>
      <c r="C17" s="86">
        <v>0</v>
      </c>
      <c r="D17" s="87">
        <v>0</v>
      </c>
      <c r="E17" s="87">
        <v>0</v>
      </c>
      <c r="F17" s="87">
        <v>0</v>
      </c>
      <c r="G17" s="87">
        <v>0</v>
      </c>
      <c r="H17" s="87">
        <v>0</v>
      </c>
      <c r="I17" s="87">
        <v>0</v>
      </c>
      <c r="J17" s="87">
        <v>0</v>
      </c>
      <c r="K17" s="87">
        <v>0</v>
      </c>
      <c r="L17" s="87">
        <v>0</v>
      </c>
      <c r="M17" s="87">
        <v>0</v>
      </c>
      <c r="N17" s="87">
        <v>0</v>
      </c>
      <c r="O17" s="87">
        <v>0</v>
      </c>
      <c r="P17" s="87">
        <v>0</v>
      </c>
      <c r="Q17" s="93">
        <v>0</v>
      </c>
      <c r="R17" s="121"/>
    </row>
    <row r="18" spans="1:18" ht="30" customHeight="1">
      <c r="A18" s="67"/>
      <c r="B18" s="89" t="s">
        <v>77</v>
      </c>
      <c r="C18" s="107">
        <v>289000</v>
      </c>
      <c r="D18" s="108">
        <v>110100</v>
      </c>
      <c r="E18" s="109">
        <v>95700</v>
      </c>
      <c r="F18" s="108">
        <v>1900</v>
      </c>
      <c r="G18" s="108">
        <v>37300</v>
      </c>
      <c r="H18" s="108">
        <v>9600</v>
      </c>
      <c r="I18" s="108">
        <v>2400</v>
      </c>
      <c r="J18" s="108">
        <v>3100</v>
      </c>
      <c r="K18" s="108">
        <v>900</v>
      </c>
      <c r="L18" s="108">
        <v>4400</v>
      </c>
      <c r="M18" s="108">
        <v>1100</v>
      </c>
      <c r="N18" s="108">
        <v>1100</v>
      </c>
      <c r="O18" s="108">
        <v>400</v>
      </c>
      <c r="P18" s="108">
        <v>2100</v>
      </c>
      <c r="Q18" s="110">
        <v>18900</v>
      </c>
    </row>
    <row r="19" spans="1:18" ht="30" customHeight="1">
      <c r="A19" s="67"/>
      <c r="B19" s="90" t="s">
        <v>82</v>
      </c>
      <c r="C19" s="75" t="s">
        <v>202</v>
      </c>
      <c r="D19" s="76" t="s">
        <v>202</v>
      </c>
      <c r="E19" s="77" t="s">
        <v>202</v>
      </c>
      <c r="F19" s="76" t="s">
        <v>202</v>
      </c>
      <c r="G19" s="76" t="s">
        <v>202</v>
      </c>
      <c r="H19" s="76" t="s">
        <v>202</v>
      </c>
      <c r="I19" s="76" t="s">
        <v>202</v>
      </c>
      <c r="J19" s="76" t="s">
        <v>202</v>
      </c>
      <c r="K19" s="351" t="s">
        <v>202</v>
      </c>
      <c r="L19" s="76" t="s">
        <v>202</v>
      </c>
      <c r="M19" s="76" t="s">
        <v>202</v>
      </c>
      <c r="N19" s="76" t="s">
        <v>202</v>
      </c>
      <c r="O19" s="76" t="s">
        <v>202</v>
      </c>
      <c r="P19" s="76" t="s">
        <v>202</v>
      </c>
      <c r="Q19" s="78" t="s">
        <v>202</v>
      </c>
    </row>
    <row r="20" spans="1:18" ht="30" customHeight="1" thickBot="1">
      <c r="A20" s="67"/>
      <c r="B20" s="91" t="s">
        <v>114</v>
      </c>
      <c r="C20" s="92">
        <v>1</v>
      </c>
      <c r="D20" s="83">
        <v>0.3809688581314879</v>
      </c>
      <c r="E20" s="83">
        <v>0.33114186851211075</v>
      </c>
      <c r="F20" s="83">
        <v>6.5743944636678202E-3</v>
      </c>
      <c r="G20" s="83">
        <v>0.12906574394463668</v>
      </c>
      <c r="H20" s="83">
        <v>3.3217993079584777E-2</v>
      </c>
      <c r="I20" s="83">
        <v>8.3044982698961944E-3</v>
      </c>
      <c r="J20" s="83">
        <v>1.0726643598615917E-2</v>
      </c>
      <c r="K20" s="83">
        <v>3.1141868512110727E-3</v>
      </c>
      <c r="L20" s="83">
        <v>1.5224913494809689E-2</v>
      </c>
      <c r="M20" s="83">
        <v>3.8062283737024223E-3</v>
      </c>
      <c r="N20" s="83">
        <v>3.8062283737024223E-3</v>
      </c>
      <c r="O20" s="83">
        <v>1.3840830449826989E-3</v>
      </c>
      <c r="P20" s="83">
        <v>7.2664359861591699E-3</v>
      </c>
      <c r="Q20" s="84">
        <v>6.5397923875432529E-2</v>
      </c>
    </row>
    <row r="21" spans="1:18" ht="15" customHeight="1">
      <c r="A21" s="352" t="s">
        <v>115</v>
      </c>
      <c r="B21" s="353" t="s">
        <v>210</v>
      </c>
      <c r="C21" s="354"/>
      <c r="D21" s="355"/>
      <c r="E21" s="355"/>
      <c r="F21" s="355"/>
      <c r="G21" s="355"/>
      <c r="H21" s="353"/>
      <c r="I21" s="353"/>
      <c r="J21" s="353"/>
      <c r="K21" s="353"/>
      <c r="L21" s="353"/>
      <c r="M21" s="353"/>
      <c r="N21" s="353"/>
      <c r="O21" s="353"/>
      <c r="P21" s="353"/>
      <c r="Q21" s="353"/>
    </row>
    <row r="22" spans="1:18" ht="15" customHeight="1">
      <c r="A22" s="352"/>
      <c r="B22" s="356" t="s">
        <v>157</v>
      </c>
      <c r="C22" s="354"/>
      <c r="D22" s="355"/>
      <c r="E22" s="355"/>
      <c r="F22" s="355"/>
      <c r="G22" s="355"/>
      <c r="H22" s="353"/>
      <c r="I22" s="353"/>
      <c r="J22" s="353"/>
      <c r="K22" s="353"/>
      <c r="L22" s="353"/>
      <c r="M22" s="353"/>
      <c r="N22" s="353"/>
      <c r="O22" s="353"/>
      <c r="P22" s="353"/>
      <c r="Q22" s="353"/>
    </row>
    <row r="23" spans="1:18" ht="15" customHeight="1">
      <c r="A23" s="353"/>
      <c r="B23" s="356" t="s">
        <v>158</v>
      </c>
      <c r="C23" s="354"/>
      <c r="D23" s="355"/>
      <c r="E23" s="355"/>
      <c r="F23" s="355"/>
      <c r="G23" s="355"/>
      <c r="H23" s="355"/>
      <c r="I23" s="355"/>
      <c r="J23" s="355"/>
      <c r="K23" s="355"/>
      <c r="L23" s="355"/>
      <c r="M23" s="355"/>
      <c r="N23" s="355"/>
      <c r="O23" s="355"/>
      <c r="P23" s="355"/>
      <c r="Q23" s="355"/>
    </row>
    <row r="24" spans="1:18" ht="15" customHeight="1">
      <c r="A24" s="353"/>
      <c r="B24" s="356" t="s">
        <v>159</v>
      </c>
      <c r="C24" s="354"/>
      <c r="D24" s="355"/>
      <c r="E24" s="355"/>
      <c r="F24" s="355"/>
      <c r="G24" s="355"/>
      <c r="H24" s="355"/>
      <c r="I24" s="355"/>
      <c r="J24" s="355"/>
      <c r="K24" s="355"/>
      <c r="L24" s="355"/>
      <c r="M24" s="355"/>
      <c r="N24" s="355"/>
      <c r="O24" s="355"/>
      <c r="P24" s="355"/>
      <c r="Q24" s="355"/>
    </row>
    <row r="25" spans="1:18" ht="15" customHeight="1">
      <c r="A25" s="353"/>
      <c r="B25" s="356" t="s">
        <v>160</v>
      </c>
      <c r="C25" s="354"/>
      <c r="D25" s="355"/>
      <c r="E25" s="355"/>
      <c r="F25" s="355"/>
      <c r="G25" s="355"/>
      <c r="H25" s="355"/>
      <c r="I25" s="355"/>
      <c r="J25" s="355"/>
      <c r="K25" s="355"/>
      <c r="L25" s="355"/>
      <c r="M25" s="355"/>
      <c r="N25" s="355"/>
      <c r="O25" s="355"/>
      <c r="P25" s="355"/>
      <c r="Q25" s="355"/>
    </row>
    <row r="26" spans="1:18" ht="15" customHeight="1">
      <c r="A26" s="353"/>
      <c r="B26" s="357" t="s">
        <v>130</v>
      </c>
      <c r="C26" s="354"/>
      <c r="D26" s="355"/>
      <c r="E26" s="355"/>
      <c r="F26" s="355"/>
      <c r="G26" s="355"/>
      <c r="H26" s="355"/>
      <c r="I26" s="355"/>
      <c r="J26" s="355"/>
      <c r="K26" s="355"/>
      <c r="L26" s="355"/>
      <c r="M26" s="355"/>
      <c r="N26" s="355"/>
      <c r="O26" s="355"/>
      <c r="P26" s="355"/>
      <c r="Q26" s="355"/>
    </row>
    <row r="27" spans="1:18" ht="15" customHeight="1">
      <c r="A27" s="122"/>
      <c r="B27" s="125"/>
      <c r="C27" s="123"/>
      <c r="D27" s="124"/>
      <c r="E27" s="124"/>
      <c r="F27" s="124"/>
      <c r="G27" s="124"/>
      <c r="H27" s="124"/>
      <c r="I27" s="124"/>
      <c r="J27" s="124"/>
      <c r="K27" s="124"/>
      <c r="L27" s="124"/>
      <c r="M27" s="124"/>
      <c r="N27" s="124"/>
      <c r="O27" s="124"/>
      <c r="P27" s="124"/>
      <c r="Q27" s="124"/>
    </row>
    <row r="28" spans="1:18" ht="15" customHeight="1">
      <c r="A28" s="122"/>
      <c r="B28" s="125"/>
      <c r="C28" s="123"/>
      <c r="D28" s="124"/>
      <c r="E28" s="124"/>
      <c r="F28" s="124"/>
      <c r="G28" s="124"/>
      <c r="H28" s="124"/>
      <c r="I28" s="124"/>
      <c r="J28" s="124"/>
      <c r="K28" s="124"/>
      <c r="L28" s="124"/>
      <c r="M28" s="124"/>
      <c r="N28" s="124"/>
      <c r="O28" s="124"/>
      <c r="P28" s="124"/>
      <c r="Q28" s="124"/>
    </row>
    <row r="29" spans="1:18" ht="15" customHeight="1"/>
  </sheetData>
  <mergeCells count="1">
    <mergeCell ref="A1:B1"/>
  </mergeCells>
  <phoneticPr fontId="2"/>
  <conditionalFormatting sqref="C9:Q9">
    <cfRule type="cellIs" dxfId="108" priority="2" operator="equal">
      <formula>"△100%"</formula>
    </cfRule>
  </conditionalFormatting>
  <conditionalFormatting sqref="C14:Q14">
    <cfRule type="cellIs" dxfId="107" priority="1" operator="equal">
      <formula>"△100%"</formula>
    </cfRule>
  </conditionalFormatting>
  <hyperlinks>
    <hyperlink ref="A1:B1" location="令和５年度!A1" display="令和５年度!A1" xr:uid="{51D134A8-EFED-4778-BB87-7B7BEDE984DF}"/>
  </hyperlinks>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1"/>
  <sheetViews>
    <sheetView workbookViewId="0">
      <selection sqref="A1:B1"/>
    </sheetView>
  </sheetViews>
  <sheetFormatPr defaultColWidth="9" defaultRowHeight="13"/>
  <cols>
    <col min="1" max="1" width="12.75" style="118" customWidth="1"/>
    <col min="2" max="2" width="14.08203125" style="118" customWidth="1"/>
    <col min="3" max="3" width="12.75" style="118" customWidth="1"/>
    <col min="4" max="11" width="10.58203125" style="118" customWidth="1"/>
    <col min="12" max="16384" width="9" style="118"/>
  </cols>
  <sheetData>
    <row r="1" spans="1:17" s="214" customFormat="1" ht="25.5">
      <c r="A1" s="376" t="str">
        <f>令和５年度!A1</f>
        <v>令和５年度</v>
      </c>
      <c r="B1" s="376"/>
      <c r="C1" s="216"/>
      <c r="D1" s="217" t="str">
        <f ca="1">RIGHT(CELL("filename",$A$1),LEN(CELL("filename",$A$1))-FIND("]",CELL("filename",$A$1)))</f>
        <v>６月（１表）</v>
      </c>
      <c r="E1" s="218" t="s">
        <v>137</v>
      </c>
      <c r="F1" s="219"/>
      <c r="G1" s="217"/>
      <c r="H1" s="218"/>
      <c r="I1" s="220"/>
      <c r="J1" s="212"/>
      <c r="K1" s="213"/>
      <c r="L1" s="215"/>
      <c r="M1" s="215"/>
      <c r="N1" s="215"/>
      <c r="O1" s="215"/>
      <c r="P1" s="215"/>
      <c r="Q1" s="215"/>
    </row>
    <row r="2" spans="1:17" ht="14">
      <c r="A2" s="119"/>
      <c r="B2" s="127"/>
      <c r="C2" s="127"/>
      <c r="D2" s="127"/>
      <c r="E2" s="127"/>
      <c r="F2" s="127"/>
      <c r="G2" s="127"/>
      <c r="H2" s="127"/>
      <c r="I2" s="127"/>
      <c r="J2" s="127"/>
      <c r="K2" s="127"/>
    </row>
    <row r="3" spans="1:17" ht="17" thickBot="1">
      <c r="A3" s="225" t="s">
        <v>60</v>
      </c>
      <c r="B3" s="226"/>
      <c r="C3" s="227"/>
      <c r="D3" s="226"/>
      <c r="E3" s="226"/>
      <c r="F3" s="226"/>
      <c r="G3" s="226"/>
      <c r="H3" s="226"/>
      <c r="I3" s="226"/>
      <c r="J3" s="227"/>
      <c r="K3" s="228" t="s">
        <v>61</v>
      </c>
    </row>
    <row r="4" spans="1:17" ht="17" thickBot="1">
      <c r="A4" s="229"/>
      <c r="B4" s="230" t="s">
        <v>62</v>
      </c>
      <c r="C4" s="377" t="s">
        <v>63</v>
      </c>
      <c r="D4" s="378"/>
      <c r="E4" s="378"/>
      <c r="F4" s="95"/>
      <c r="G4" s="95"/>
      <c r="H4" s="95"/>
      <c r="I4" s="95"/>
      <c r="J4" s="95"/>
      <c r="K4" s="96"/>
    </row>
    <row r="5" spans="1:17" ht="16.5">
      <c r="A5" s="231"/>
      <c r="B5" s="232"/>
      <c r="C5" s="379"/>
      <c r="D5" s="380"/>
      <c r="E5" s="380"/>
      <c r="F5" s="377" t="s">
        <v>64</v>
      </c>
      <c r="G5" s="378"/>
      <c r="H5" s="378"/>
      <c r="I5" s="378"/>
      <c r="J5" s="378"/>
      <c r="K5" s="381"/>
    </row>
    <row r="6" spans="1:17" ht="17.25" customHeight="1">
      <c r="A6" s="233" t="s">
        <v>65</v>
      </c>
      <c r="B6" s="234"/>
      <c r="C6" s="10"/>
      <c r="D6" s="382" t="s">
        <v>66</v>
      </c>
      <c r="E6" s="384" t="s">
        <v>67</v>
      </c>
      <c r="F6" s="386" t="s">
        <v>68</v>
      </c>
      <c r="G6" s="235"/>
      <c r="H6" s="235"/>
      <c r="I6" s="388" t="s">
        <v>69</v>
      </c>
      <c r="J6" s="235"/>
      <c r="K6" s="236"/>
    </row>
    <row r="7" spans="1:17" ht="17" thickBot="1">
      <c r="A7" s="233"/>
      <c r="B7" s="234"/>
      <c r="C7" s="10"/>
      <c r="D7" s="383"/>
      <c r="E7" s="385"/>
      <c r="F7" s="387"/>
      <c r="G7" s="237" t="s">
        <v>66</v>
      </c>
      <c r="H7" s="238" t="s">
        <v>70</v>
      </c>
      <c r="I7" s="389"/>
      <c r="J7" s="237" t="s">
        <v>66</v>
      </c>
      <c r="K7" s="239" t="s">
        <v>70</v>
      </c>
    </row>
    <row r="8" spans="1:17" ht="32.15" customHeight="1" thickBot="1">
      <c r="A8" s="240" t="s">
        <v>71</v>
      </c>
      <c r="B8" s="241" t="s">
        <v>211</v>
      </c>
      <c r="C8" s="242">
        <v>663400</v>
      </c>
      <c r="D8" s="243">
        <v>585700</v>
      </c>
      <c r="E8" s="244">
        <v>77700</v>
      </c>
      <c r="F8" s="11">
        <v>645400</v>
      </c>
      <c r="G8" s="12">
        <v>577300</v>
      </c>
      <c r="H8" s="13">
        <v>68100</v>
      </c>
      <c r="I8" s="14">
        <v>18000</v>
      </c>
      <c r="J8" s="12">
        <v>8400</v>
      </c>
      <c r="K8" s="15">
        <v>9600</v>
      </c>
    </row>
    <row r="9" spans="1:17" ht="32.15" customHeight="1">
      <c r="A9" s="245"/>
      <c r="B9" s="246" t="s">
        <v>186</v>
      </c>
      <c r="C9" s="16">
        <v>448500</v>
      </c>
      <c r="D9" s="17">
        <v>448500</v>
      </c>
      <c r="E9" s="18">
        <v>0</v>
      </c>
      <c r="F9" s="19">
        <v>447100</v>
      </c>
      <c r="G9" s="20">
        <v>447100</v>
      </c>
      <c r="H9" s="21">
        <v>0</v>
      </c>
      <c r="I9" s="22">
        <v>1400</v>
      </c>
      <c r="J9" s="20">
        <v>1400</v>
      </c>
      <c r="K9" s="23">
        <v>0</v>
      </c>
    </row>
    <row r="10" spans="1:17" ht="32.15" customHeight="1">
      <c r="A10" s="247"/>
      <c r="B10" s="239" t="s">
        <v>72</v>
      </c>
      <c r="C10" s="97">
        <v>214900</v>
      </c>
      <c r="D10" s="98">
        <v>137200</v>
      </c>
      <c r="E10" s="99">
        <v>77700</v>
      </c>
      <c r="F10" s="100">
        <v>198300</v>
      </c>
      <c r="G10" s="98">
        <v>130200</v>
      </c>
      <c r="H10" s="101">
        <v>68100</v>
      </c>
      <c r="I10" s="102">
        <v>16600</v>
      </c>
      <c r="J10" s="98">
        <v>7000</v>
      </c>
      <c r="K10" s="103">
        <v>9600</v>
      </c>
    </row>
    <row r="11" spans="1:17" ht="32.15" customHeight="1" thickBot="1">
      <c r="A11" s="248"/>
      <c r="B11" s="249" t="s">
        <v>73</v>
      </c>
      <c r="C11" s="24">
        <v>1.4791527313266444</v>
      </c>
      <c r="D11" s="25">
        <v>1.3059085841694538</v>
      </c>
      <c r="E11" s="26" t="s">
        <v>202</v>
      </c>
      <c r="F11" s="250">
        <v>1.4435249384925073</v>
      </c>
      <c r="G11" s="25">
        <v>1.291210020129725</v>
      </c>
      <c r="H11" s="27" t="s">
        <v>202</v>
      </c>
      <c r="I11" s="28">
        <v>12.857142857142858</v>
      </c>
      <c r="J11" s="25">
        <v>6</v>
      </c>
      <c r="K11" s="29" t="s">
        <v>202</v>
      </c>
    </row>
    <row r="12" spans="1:17" ht="32.15" customHeight="1" thickBot="1">
      <c r="A12" s="240" t="s">
        <v>74</v>
      </c>
      <c r="B12" s="251" t="s">
        <v>75</v>
      </c>
      <c r="C12" s="242">
        <v>1978400</v>
      </c>
      <c r="D12" s="252">
        <v>1764100</v>
      </c>
      <c r="E12" s="253">
        <v>214300</v>
      </c>
      <c r="F12" s="11">
        <v>1934800</v>
      </c>
      <c r="G12" s="12">
        <v>1743200</v>
      </c>
      <c r="H12" s="13">
        <v>191600</v>
      </c>
      <c r="I12" s="14">
        <v>43600</v>
      </c>
      <c r="J12" s="12">
        <v>20900</v>
      </c>
      <c r="K12" s="15">
        <v>22700</v>
      </c>
    </row>
    <row r="13" spans="1:17" ht="32.15" customHeight="1">
      <c r="A13" s="104" t="s">
        <v>143</v>
      </c>
      <c r="B13" s="254" t="s">
        <v>76</v>
      </c>
      <c r="C13" s="16">
        <v>1254300</v>
      </c>
      <c r="D13" s="17">
        <v>1254300</v>
      </c>
      <c r="E13" s="18">
        <v>0</v>
      </c>
      <c r="F13" s="19">
        <v>1250300</v>
      </c>
      <c r="G13" s="17">
        <v>1250300</v>
      </c>
      <c r="H13" s="18">
        <v>0</v>
      </c>
      <c r="I13" s="22">
        <v>4000</v>
      </c>
      <c r="J13" s="17">
        <v>4000</v>
      </c>
      <c r="K13" s="30">
        <v>0</v>
      </c>
    </row>
    <row r="14" spans="1:17" ht="32.15" customHeight="1">
      <c r="A14" s="247"/>
      <c r="B14" s="239" t="s">
        <v>77</v>
      </c>
      <c r="C14" s="97">
        <v>724100</v>
      </c>
      <c r="D14" s="98">
        <v>509800</v>
      </c>
      <c r="E14" s="99">
        <v>214300</v>
      </c>
      <c r="F14" s="100">
        <v>684500</v>
      </c>
      <c r="G14" s="98">
        <v>492900</v>
      </c>
      <c r="H14" s="101">
        <v>191600</v>
      </c>
      <c r="I14" s="102">
        <v>39600</v>
      </c>
      <c r="J14" s="98">
        <v>16900</v>
      </c>
      <c r="K14" s="103">
        <v>22700</v>
      </c>
    </row>
    <row r="15" spans="1:17" ht="32.15" customHeight="1" thickBot="1">
      <c r="A15" s="248"/>
      <c r="B15" s="249" t="s">
        <v>78</v>
      </c>
      <c r="C15" s="24">
        <v>1.5772941082675596</v>
      </c>
      <c r="D15" s="25">
        <v>1.4064418400701586</v>
      </c>
      <c r="E15" s="26" t="s">
        <v>202</v>
      </c>
      <c r="F15" s="250">
        <v>1.5474686075341917</v>
      </c>
      <c r="G15" s="25">
        <v>1.3942253859073823</v>
      </c>
      <c r="H15" s="27" t="s">
        <v>202</v>
      </c>
      <c r="I15" s="28">
        <v>10.9</v>
      </c>
      <c r="J15" s="25">
        <v>5.2249999999999996</v>
      </c>
      <c r="K15" s="29" t="s">
        <v>202</v>
      </c>
    </row>
    <row r="16" spans="1:17" ht="32.15" customHeight="1" thickBot="1">
      <c r="A16" s="240" t="s">
        <v>79</v>
      </c>
      <c r="B16" s="255" t="s">
        <v>80</v>
      </c>
      <c r="C16" s="242">
        <v>3874700</v>
      </c>
      <c r="D16" s="252">
        <v>3508000</v>
      </c>
      <c r="E16" s="253">
        <v>366700</v>
      </c>
      <c r="F16" s="11">
        <v>3812800</v>
      </c>
      <c r="G16" s="31">
        <v>3481900</v>
      </c>
      <c r="H16" s="32">
        <v>330900</v>
      </c>
      <c r="I16" s="14">
        <v>61900</v>
      </c>
      <c r="J16" s="31">
        <v>26100</v>
      </c>
      <c r="K16" s="33">
        <v>35800</v>
      </c>
    </row>
    <row r="17" spans="1:11" ht="32.15" customHeight="1">
      <c r="A17" s="104" t="s">
        <v>144</v>
      </c>
      <c r="B17" s="254" t="s">
        <v>81</v>
      </c>
      <c r="C17" s="16">
        <v>2073800</v>
      </c>
      <c r="D17" s="17">
        <v>2073800</v>
      </c>
      <c r="E17" s="18">
        <v>0</v>
      </c>
      <c r="F17" s="19">
        <v>2067200</v>
      </c>
      <c r="G17" s="34">
        <v>2067200</v>
      </c>
      <c r="H17" s="18">
        <v>0</v>
      </c>
      <c r="I17" s="22">
        <v>6600</v>
      </c>
      <c r="J17" s="34">
        <v>6600</v>
      </c>
      <c r="K17" s="30">
        <v>0</v>
      </c>
    </row>
    <row r="18" spans="1:11" ht="32.15" customHeight="1">
      <c r="A18" s="247"/>
      <c r="B18" s="239" t="s">
        <v>77</v>
      </c>
      <c r="C18" s="97">
        <v>1800900</v>
      </c>
      <c r="D18" s="98">
        <v>1434200</v>
      </c>
      <c r="E18" s="99">
        <v>366700</v>
      </c>
      <c r="F18" s="100">
        <v>1745600</v>
      </c>
      <c r="G18" s="98">
        <v>1414700</v>
      </c>
      <c r="H18" s="101">
        <v>330900</v>
      </c>
      <c r="I18" s="102">
        <v>55300</v>
      </c>
      <c r="J18" s="98">
        <v>19500</v>
      </c>
      <c r="K18" s="103">
        <v>35800</v>
      </c>
    </row>
    <row r="19" spans="1:11" ht="32.15" customHeight="1" thickBot="1">
      <c r="A19" s="247"/>
      <c r="B19" s="249" t="s">
        <v>82</v>
      </c>
      <c r="C19" s="24">
        <v>1.8684058250554538</v>
      </c>
      <c r="D19" s="25">
        <v>1.691580673160382</v>
      </c>
      <c r="E19" s="26" t="s">
        <v>202</v>
      </c>
      <c r="F19" s="250">
        <v>1.8444272445820433</v>
      </c>
      <c r="G19" s="25">
        <v>1.6843556501547987</v>
      </c>
      <c r="H19" s="27" t="s">
        <v>202</v>
      </c>
      <c r="I19" s="28">
        <v>9.3787878787878789</v>
      </c>
      <c r="J19" s="25">
        <v>3.9545454545454546</v>
      </c>
      <c r="K19" s="29" t="s">
        <v>202</v>
      </c>
    </row>
    <row r="20" spans="1:11" ht="20.149999999999999" customHeight="1">
      <c r="A20" s="256"/>
      <c r="B20" s="256"/>
      <c r="C20" s="256"/>
      <c r="D20" s="256"/>
      <c r="E20" s="256"/>
      <c r="F20" s="256"/>
      <c r="G20" s="256"/>
      <c r="H20" s="256"/>
      <c r="I20" s="256"/>
      <c r="J20" s="256"/>
      <c r="K20" s="256"/>
    </row>
    <row r="21" spans="1:11" ht="20.149999999999999" customHeight="1">
      <c r="A21" s="256"/>
      <c r="B21" s="256"/>
      <c r="C21" s="256"/>
      <c r="D21" s="257" t="s">
        <v>204</v>
      </c>
      <c r="E21" s="258">
        <v>5700</v>
      </c>
      <c r="F21" s="259" t="s">
        <v>205</v>
      </c>
      <c r="G21" s="256"/>
      <c r="H21" s="256"/>
      <c r="I21" s="256"/>
      <c r="J21" s="256"/>
      <c r="K21" s="358">
        <v>6</v>
      </c>
    </row>
  </sheetData>
  <mergeCells count="7">
    <mergeCell ref="A1:B1"/>
    <mergeCell ref="C4:E5"/>
    <mergeCell ref="F5:K5"/>
    <mergeCell ref="D6:D7"/>
    <mergeCell ref="E6:E7"/>
    <mergeCell ref="F6:F7"/>
    <mergeCell ref="I6:I7"/>
  </mergeCells>
  <phoneticPr fontId="2"/>
  <conditionalFormatting sqref="C11:K11">
    <cfRule type="cellIs" dxfId="106" priority="3" operator="equal">
      <formula>"△100%"</formula>
    </cfRule>
  </conditionalFormatting>
  <conditionalFormatting sqref="C15:K15">
    <cfRule type="cellIs" dxfId="105" priority="2" operator="equal">
      <formula>"△100%"</formula>
    </cfRule>
  </conditionalFormatting>
  <conditionalFormatting sqref="C19:K19">
    <cfRule type="cellIs" dxfId="104" priority="1" operator="equal">
      <formula>"△100%"</formula>
    </cfRule>
  </conditionalFormatting>
  <conditionalFormatting sqref="E21">
    <cfRule type="containsBlanks" dxfId="103" priority="4">
      <formula>LEN(TRIM(E21))=0</formula>
    </cfRule>
  </conditionalFormatting>
  <hyperlinks>
    <hyperlink ref="A1:B1" location="令和５年度!A1" display="令和５年度!A1" xr:uid="{53448F81-67CA-4FEF-8874-16AE42B8FD07}"/>
  </hyperlinks>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1</vt:i4>
      </vt:variant>
    </vt:vector>
  </HeadingPairs>
  <TitlesOfParts>
    <vt:vector size="42" baseType="lpstr">
      <vt:lpstr>R5まとめ</vt:lpstr>
      <vt:lpstr>令和５年度</vt:lpstr>
      <vt:lpstr>４月（１表）</vt:lpstr>
      <vt:lpstr>４月（２表）</vt:lpstr>
      <vt:lpstr>４月（３表）</vt:lpstr>
      <vt:lpstr>５月（１表）</vt:lpstr>
      <vt:lpstr>５月（２表）</vt:lpstr>
      <vt:lpstr>５月（３表）</vt:lpstr>
      <vt:lpstr>６月（１表）</vt:lpstr>
      <vt:lpstr>６月（２表）</vt:lpstr>
      <vt:lpstr>６月（３表）</vt:lpstr>
      <vt:lpstr>７月（１表）</vt:lpstr>
      <vt:lpstr>７月（２表）</vt:lpstr>
      <vt:lpstr>７月（３表）</vt:lpstr>
      <vt:lpstr>８月（１表）</vt:lpstr>
      <vt:lpstr>８月（２表）</vt:lpstr>
      <vt:lpstr>８月（３表）</vt:lpstr>
      <vt:lpstr>９月（１表）</vt:lpstr>
      <vt:lpstr>９月（２表）</vt:lpstr>
      <vt:lpstr>９月（３表）</vt:lpstr>
      <vt:lpstr>10月（１表）</vt:lpstr>
      <vt:lpstr>10月（２表）</vt:lpstr>
      <vt:lpstr>10月（３表）</vt:lpstr>
      <vt:lpstr>11月（１表）</vt:lpstr>
      <vt:lpstr>11月（２表）</vt:lpstr>
      <vt:lpstr>11月（３表）</vt:lpstr>
      <vt:lpstr>12月（１表）</vt:lpstr>
      <vt:lpstr>12月（２表）</vt:lpstr>
      <vt:lpstr>12月（３表）</vt:lpstr>
      <vt:lpstr>１月（１表）</vt:lpstr>
      <vt:lpstr>１月（２表）</vt:lpstr>
      <vt:lpstr>１月（３表）</vt:lpstr>
      <vt:lpstr>２月（１表）</vt:lpstr>
      <vt:lpstr>２月（２表）</vt:lpstr>
      <vt:lpstr>２月（３表）</vt:lpstr>
      <vt:lpstr>３月（１表）</vt:lpstr>
      <vt:lpstr>３月（２表）</vt:lpstr>
      <vt:lpstr>３月（３表）</vt:lpstr>
      <vt:lpstr>月別入域観光客数の推移</vt:lpstr>
      <vt:lpstr>グラフ</vt:lpstr>
      <vt:lpstr>グラフ（外国客）</vt:lpstr>
      <vt:lpstr>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2024-09-03T01:11:17Z</dcterms:modified>
</cp:coreProperties>
</file>