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activeX/activeX2.xml" ContentType="application/vnd.ms-office.activeX+xml"/>
  <Override PartName="/xl/activeX/activeX2.bin" ContentType="application/vnd.ms-office.activeX"/>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defaultThemeVersion="124226"/>
  <mc:AlternateContent xmlns:mc="http://schemas.openxmlformats.org/markup-compatibility/2006">
    <mc:Choice Requires="x15">
      <x15ac:absPath xmlns:x15ac="http://schemas.microsoft.com/office/spreadsheetml/2010/11/ac" url="C:\Users\sugamakn\Downloads\"/>
    </mc:Choice>
  </mc:AlternateContent>
  <xr:revisionPtr revIDLastSave="0" documentId="13_ncr:1_{13E66421-01A2-467E-ACA1-EDF117A21D8B}" xr6:coauthVersionLast="47" xr6:coauthVersionMax="47" xr10:uidLastSave="{00000000-0000-0000-0000-000000000000}"/>
  <bookViews>
    <workbookView xWindow="-110" yWindow="-110" windowWidth="19420" windowHeight="10300" tabRatio="690" xr2:uid="{00000000-000D-0000-FFFF-FFFF00000000}"/>
  </bookViews>
  <sheets>
    <sheet name="①　計算書" sheetId="574" r:id="rId1"/>
    <sheet name="②　申請書" sheetId="577" r:id="rId2"/>
    <sheet name="③入力例" sheetId="580" r:id="rId3"/>
  </sheets>
  <definedNames>
    <definedName name="_xlnm.Print_Area" localSheetId="0">'①　計算書'!$B$1:$R$53</definedName>
    <definedName name="_xlnm.Print_Area" localSheetId="1">'②　申請書'!$A$1:$AG$121</definedName>
    <definedName name="_xlnm.Print_Area" localSheetId="2">③入力例!$B$1:$R$57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 i="574" l="1"/>
  <c r="I10" i="577" l="1"/>
  <c r="B10" i="577"/>
  <c r="AB44" i="574" l="1"/>
  <c r="AE6" i="574" l="1"/>
  <c r="AD6" i="574"/>
  <c r="AB43" i="580" l="1"/>
  <c r="AB42" i="580"/>
  <c r="AB41" i="580"/>
  <c r="AB40" i="580"/>
  <c r="AB39" i="580"/>
  <c r="AB38" i="580"/>
  <c r="AB37" i="580"/>
  <c r="AB36" i="580"/>
  <c r="AB35" i="580"/>
  <c r="AB34" i="580"/>
  <c r="AB33" i="580"/>
  <c r="AB32" i="580"/>
  <c r="T20" i="580"/>
  <c r="Q16" i="580"/>
  <c r="Q18" i="580" s="1"/>
  <c r="G20" i="580" s="1"/>
  <c r="K20" i="580" s="1"/>
  <c r="Q14" i="580"/>
  <c r="E9" i="580"/>
  <c r="E8" i="580"/>
  <c r="AB7" i="580"/>
  <c r="AA7" i="580"/>
  <c r="Z7" i="580"/>
  <c r="AD7" i="580" s="1"/>
  <c r="Y7" i="580"/>
  <c r="Y9" i="580" s="1"/>
  <c r="X7" i="580"/>
  <c r="X9" i="580" s="1"/>
  <c r="W7" i="580"/>
  <c r="W9" i="580" s="1"/>
  <c r="Y5" i="580"/>
  <c r="Y6" i="580" s="1"/>
  <c r="X5" i="580"/>
  <c r="X6" i="580" s="1"/>
  <c r="W5" i="580"/>
  <c r="T20" i="574"/>
  <c r="B11" i="580" l="1"/>
  <c r="B15" i="580"/>
  <c r="AC5" i="580"/>
  <c r="AA31" i="580"/>
  <c r="X31" i="580"/>
  <c r="AC9" i="580"/>
  <c r="AC31" i="580" s="1"/>
  <c r="Z31" i="580"/>
  <c r="W31" i="580"/>
  <c r="G30" i="580"/>
  <c r="G28" i="580"/>
  <c r="N3" i="580" s="1"/>
  <c r="W6" i="580"/>
  <c r="AC6" i="580" s="1"/>
  <c r="AD8" i="580" s="1"/>
  <c r="Y8" i="580"/>
  <c r="X8" i="580"/>
  <c r="AC7" i="580"/>
  <c r="W8" i="580"/>
  <c r="O28" i="580" l="1"/>
  <c r="O30" i="580"/>
  <c r="S31" i="580" s="1"/>
  <c r="AC8" i="580"/>
  <c r="AD31" i="580"/>
  <c r="AE31" i="580" s="1"/>
  <c r="AF31" i="580" s="1"/>
  <c r="AA8" i="580"/>
  <c r="AB8" i="580"/>
  <c r="Z8" i="580"/>
  <c r="I8" i="580"/>
  <c r="I9" i="580" s="1"/>
  <c r="W32" i="580"/>
  <c r="Z32" i="580" s="1"/>
  <c r="X32" i="580"/>
  <c r="AB38" i="574"/>
  <c r="AB39" i="574"/>
  <c r="AB37" i="574"/>
  <c r="Y7" i="574"/>
  <c r="Y9" i="574" s="1"/>
  <c r="X7" i="574"/>
  <c r="X9" i="574" s="1"/>
  <c r="AA31" i="574" s="1"/>
  <c r="W7" i="574"/>
  <c r="W9" i="574" s="1"/>
  <c r="Z31" i="574" s="1"/>
  <c r="E9" i="574"/>
  <c r="W103" i="577"/>
  <c r="Q18" i="574"/>
  <c r="Z16" i="577" s="1"/>
  <c r="V19" i="577"/>
  <c r="K19" i="577"/>
  <c r="S14" i="577"/>
  <c r="Z14" i="577"/>
  <c r="P14" i="577"/>
  <c r="W5" i="574"/>
  <c r="W6" i="574" s="1"/>
  <c r="X5" i="574"/>
  <c r="X6" i="574" s="1"/>
  <c r="Y5" i="574"/>
  <c r="Y6" i="574" s="1"/>
  <c r="Z7" i="574"/>
  <c r="AA7" i="574"/>
  <c r="AB7" i="574"/>
  <c r="Q14" i="574"/>
  <c r="AB32" i="574"/>
  <c r="AB33" i="574"/>
  <c r="AB34" i="574"/>
  <c r="AB35" i="574"/>
  <c r="AB36" i="574"/>
  <c r="AB40" i="574"/>
  <c r="AB41" i="574"/>
  <c r="AB42" i="574"/>
  <c r="AB43" i="574"/>
  <c r="Y8" i="574" l="1"/>
  <c r="W31" i="574"/>
  <c r="B11" i="574"/>
  <c r="B15" i="574"/>
  <c r="K17" i="577"/>
  <c r="O37" i="580"/>
  <c r="X33" i="580"/>
  <c r="W33" i="580"/>
  <c r="Z33" i="580" s="1"/>
  <c r="AA32" i="580"/>
  <c r="AC32" i="580" s="1"/>
  <c r="AB9" i="580"/>
  <c r="Z9" i="580"/>
  <c r="AA9" i="580"/>
  <c r="X31" i="574"/>
  <c r="X32" i="574" s="1"/>
  <c r="AA32" i="574" s="1"/>
  <c r="AC7" i="574"/>
  <c r="AD7" i="574"/>
  <c r="G20" i="574"/>
  <c r="K20" i="574" s="1"/>
  <c r="G28" i="574" s="1"/>
  <c r="O28" i="574" s="1"/>
  <c r="AC5" i="574"/>
  <c r="AC9" i="574"/>
  <c r="AC31" i="574" s="1"/>
  <c r="AC6" i="574"/>
  <c r="W8" i="574"/>
  <c r="X8" i="574"/>
  <c r="K63" i="577"/>
  <c r="G37" i="580" l="1"/>
  <c r="C37" i="580"/>
  <c r="G30" i="574"/>
  <c r="O30" i="574" s="1"/>
  <c r="S31" i="574" s="1"/>
  <c r="AB8" i="577"/>
  <c r="AD8" i="574"/>
  <c r="W34" i="580"/>
  <c r="Z34" i="580" s="1"/>
  <c r="AA33" i="580"/>
  <c r="AC33" i="580" s="1"/>
  <c r="X34" i="580"/>
  <c r="E37" i="580"/>
  <c r="K37" i="580"/>
  <c r="AD9" i="580"/>
  <c r="X33" i="574"/>
  <c r="AA33" i="574" s="1"/>
  <c r="W32" i="574"/>
  <c r="Z32" i="574" s="1"/>
  <c r="AC32" i="574" s="1"/>
  <c r="AC8" i="574"/>
  <c r="Q37" i="580" l="1"/>
  <c r="U63" i="577"/>
  <c r="U64" i="577" s="1"/>
  <c r="N3" i="574"/>
  <c r="I8" i="574"/>
  <c r="V17" i="577" s="1"/>
  <c r="AD32" i="580"/>
  <c r="AE32" i="580" s="1"/>
  <c r="AF32" i="580" s="1"/>
  <c r="AD33" i="580"/>
  <c r="AE33" i="580" s="1"/>
  <c r="AF33" i="580" s="1"/>
  <c r="O39" i="580" s="1"/>
  <c r="AF10" i="580"/>
  <c r="AF9" i="580"/>
  <c r="AD10" i="580" s="1"/>
  <c r="X35" i="580"/>
  <c r="W35" i="580"/>
  <c r="Z35" i="580" s="1"/>
  <c r="AA34" i="580"/>
  <c r="AC34" i="580" s="1"/>
  <c r="X34" i="574"/>
  <c r="AA34" i="574" s="1"/>
  <c r="AB8" i="574"/>
  <c r="Z8" i="574"/>
  <c r="AA8" i="574"/>
  <c r="AD31" i="574"/>
  <c r="AE31" i="574" s="1"/>
  <c r="W33" i="574"/>
  <c r="Z33" i="574" s="1"/>
  <c r="AC33" i="574" s="1"/>
  <c r="G39" i="580" l="1"/>
  <c r="C39" i="580"/>
  <c r="L70" i="577"/>
  <c r="X35" i="574"/>
  <c r="AA35" i="574" s="1"/>
  <c r="L68" i="577"/>
  <c r="AF31" i="574"/>
  <c r="I9" i="574"/>
  <c r="Z9" i="574" s="1"/>
  <c r="AD34" i="580"/>
  <c r="AE34" i="580" s="1"/>
  <c r="AF34" i="580" s="1"/>
  <c r="O40" i="580" s="1"/>
  <c r="E39" i="580"/>
  <c r="K39" i="580"/>
  <c r="W36" i="580"/>
  <c r="Z36" i="580" s="1"/>
  <c r="AA35" i="580"/>
  <c r="AC35" i="580" s="1"/>
  <c r="X36" i="580"/>
  <c r="AC10" i="580"/>
  <c r="AE10" i="580" s="1"/>
  <c r="O38" i="580"/>
  <c r="W34" i="574"/>
  <c r="Z34" i="574" s="1"/>
  <c r="AC34" i="574" s="1"/>
  <c r="Q39" i="580" l="1"/>
  <c r="X36" i="574"/>
  <c r="X37" i="574" s="1"/>
  <c r="AA37" i="574" s="1"/>
  <c r="G38" i="580"/>
  <c r="C38" i="580"/>
  <c r="G40" i="580"/>
  <c r="C40" i="580"/>
  <c r="O37" i="574"/>
  <c r="Z75" i="577" s="1"/>
  <c r="AA9" i="574"/>
  <c r="AB9" i="574"/>
  <c r="W37" i="580"/>
  <c r="Z37" i="580" s="1"/>
  <c r="X37" i="580"/>
  <c r="AA37" i="580" s="1"/>
  <c r="AA36" i="580"/>
  <c r="AC36" i="580" s="1"/>
  <c r="E40" i="580"/>
  <c r="K40" i="580"/>
  <c r="E38" i="580"/>
  <c r="K38" i="580"/>
  <c r="AD35" i="580"/>
  <c r="AE35" i="580" s="1"/>
  <c r="AF35" i="580" s="1"/>
  <c r="W35" i="574"/>
  <c r="Z35" i="574" s="1"/>
  <c r="AC35" i="574" s="1"/>
  <c r="C37" i="574" l="1"/>
  <c r="E75" i="577" s="1"/>
  <c r="K37" i="574"/>
  <c r="Q40" i="580"/>
  <c r="Q38" i="580"/>
  <c r="AA36" i="574"/>
  <c r="G37" i="574"/>
  <c r="E37" i="574"/>
  <c r="E20" i="577" s="1"/>
  <c r="H75" i="577" s="1"/>
  <c r="Q37" i="574"/>
  <c r="AC37" i="580"/>
  <c r="AD37" i="580" s="1"/>
  <c r="AC38" i="580" s="1"/>
  <c r="AD9" i="574"/>
  <c r="AD32" i="574" s="1"/>
  <c r="AE32" i="574" s="1"/>
  <c r="AF32" i="574" s="1"/>
  <c r="O38" i="574" s="1"/>
  <c r="E38" i="574" s="1"/>
  <c r="AD36" i="580"/>
  <c r="AE36" i="580" s="1"/>
  <c r="AF36" i="580" s="1"/>
  <c r="O42" i="580" s="1"/>
  <c r="O41" i="580"/>
  <c r="W36" i="574"/>
  <c r="W37" i="574" s="1"/>
  <c r="Z37" i="574" s="1"/>
  <c r="AC37" i="574" s="1"/>
  <c r="E77" i="577" l="1"/>
  <c r="G41" i="580"/>
  <c r="C41" i="580"/>
  <c r="G42" i="580"/>
  <c r="C42" i="580"/>
  <c r="AD37" i="574"/>
  <c r="AC38" i="574" s="1"/>
  <c r="AF9" i="574"/>
  <c r="AD10" i="574" s="1"/>
  <c r="AD35" i="574"/>
  <c r="AE35" i="574" s="1"/>
  <c r="AF10" i="574"/>
  <c r="AD33" i="574"/>
  <c r="AE33" i="574" s="1"/>
  <c r="AD34" i="574"/>
  <c r="AE34" i="574" s="1"/>
  <c r="W38" i="580"/>
  <c r="Z38" i="580" s="1"/>
  <c r="AA38" i="580"/>
  <c r="X38" i="580"/>
  <c r="AD38" i="580"/>
  <c r="AE38" i="580" s="1"/>
  <c r="AF38" i="580" s="1"/>
  <c r="O44" i="580" s="1"/>
  <c r="K42" i="580"/>
  <c r="E42" i="580"/>
  <c r="AE37" i="580"/>
  <c r="AF37" i="580" s="1"/>
  <c r="E41" i="580"/>
  <c r="K41" i="580"/>
  <c r="Z36" i="574"/>
  <c r="AC36" i="574" s="1"/>
  <c r="Q41" i="580" l="1"/>
  <c r="Q42" i="580"/>
  <c r="G44" i="580"/>
  <c r="C44" i="580"/>
  <c r="AD36" i="574"/>
  <c r="AE36" i="574" s="1"/>
  <c r="AF34" i="574"/>
  <c r="O40" i="574" s="1"/>
  <c r="AF33" i="574"/>
  <c r="AF35" i="574"/>
  <c r="O41" i="574" s="1"/>
  <c r="X38" i="574"/>
  <c r="X39" i="574" s="1"/>
  <c r="Q38" i="574"/>
  <c r="C38" i="574"/>
  <c r="AC10" i="574"/>
  <c r="AE10" i="574" s="1"/>
  <c r="AA38" i="574"/>
  <c r="AE37" i="574"/>
  <c r="W38" i="574"/>
  <c r="Z38" i="574" s="1"/>
  <c r="AD38" i="574"/>
  <c r="AE38" i="574" s="1"/>
  <c r="AF38" i="574" s="1"/>
  <c r="G38" i="574"/>
  <c r="M77" i="577" s="1"/>
  <c r="K44" i="580"/>
  <c r="E44" i="580"/>
  <c r="O43" i="580"/>
  <c r="W39" i="580"/>
  <c r="Z39" i="580" s="1"/>
  <c r="X39" i="580"/>
  <c r="S43" i="580"/>
  <c r="K38" i="574"/>
  <c r="J20" i="577"/>
  <c r="H77" i="577" s="1"/>
  <c r="E79" i="577" s="1"/>
  <c r="Z77" i="577"/>
  <c r="Q44" i="580" l="1"/>
  <c r="U43" i="580"/>
  <c r="G43" i="580"/>
  <c r="C43" i="580"/>
  <c r="O39" i="574"/>
  <c r="Q39" i="574" s="1"/>
  <c r="N21" i="577" s="1"/>
  <c r="AC79" i="577" s="1"/>
  <c r="C40" i="574"/>
  <c r="Q40" i="574"/>
  <c r="S21" i="577" s="1"/>
  <c r="AC81" i="577" s="1"/>
  <c r="G40" i="574"/>
  <c r="M81" i="577" s="1"/>
  <c r="E40" i="574"/>
  <c r="T20" i="577" s="1"/>
  <c r="H81" i="577" s="1"/>
  <c r="C41" i="574"/>
  <c r="Q41" i="574"/>
  <c r="X21" i="577" s="1"/>
  <c r="AC83" i="577" s="1"/>
  <c r="E41" i="574"/>
  <c r="Y20" i="577" s="1"/>
  <c r="H83" i="577" s="1"/>
  <c r="K41" i="574"/>
  <c r="AF37" i="574"/>
  <c r="O43" i="574" s="1"/>
  <c r="Z81" i="577"/>
  <c r="Z83" i="577"/>
  <c r="K40" i="574"/>
  <c r="G41" i="574"/>
  <c r="M83" i="577" s="1"/>
  <c r="AF36" i="574"/>
  <c r="O42" i="574" s="1"/>
  <c r="O44" i="574"/>
  <c r="G44" i="574" s="1"/>
  <c r="M87" i="577" s="1"/>
  <c r="W39" i="574"/>
  <c r="Z39" i="574" s="1"/>
  <c r="I21" i="577"/>
  <c r="AC77" i="577" s="1"/>
  <c r="E43" i="580"/>
  <c r="K43" i="580"/>
  <c r="Q43" i="580" s="1"/>
  <c r="W40" i="580"/>
  <c r="Z40" i="580" s="1"/>
  <c r="X40" i="580"/>
  <c r="AA39" i="580"/>
  <c r="AC39" i="580" s="1"/>
  <c r="X40" i="574"/>
  <c r="AA39" i="574"/>
  <c r="G39" i="574" l="1"/>
  <c r="M79" i="577" s="1"/>
  <c r="Z79" i="577"/>
  <c r="K39" i="574"/>
  <c r="C39" i="574"/>
  <c r="E39" i="574"/>
  <c r="O20" i="577" s="1"/>
  <c r="H79" i="577" s="1"/>
  <c r="E81" i="577" s="1"/>
  <c r="E83" i="577" s="1"/>
  <c r="E85" i="577" s="1"/>
  <c r="K44" i="574"/>
  <c r="Q44" i="574" s="1"/>
  <c r="C44" i="574"/>
  <c r="E44" i="574"/>
  <c r="G43" i="574"/>
  <c r="Q43" i="574"/>
  <c r="K43" i="574"/>
  <c r="C42" i="574"/>
  <c r="Q42" i="574"/>
  <c r="G42" i="574"/>
  <c r="M85" i="577" s="1"/>
  <c r="E42" i="574"/>
  <c r="K42" i="574"/>
  <c r="E43" i="574"/>
  <c r="C43" i="574"/>
  <c r="AC39" i="574"/>
  <c r="W40" i="574"/>
  <c r="Z40" i="574" s="1"/>
  <c r="AD39" i="580"/>
  <c r="AE39" i="580" s="1"/>
  <c r="AF39" i="580" s="1"/>
  <c r="X41" i="580"/>
  <c r="W41" i="580"/>
  <c r="Z41" i="580" s="1"/>
  <c r="AA40" i="580"/>
  <c r="AC40" i="580" s="1"/>
  <c r="U44" i="580"/>
  <c r="S44" i="580"/>
  <c r="AA40" i="574"/>
  <c r="X41" i="574"/>
  <c r="W41" i="574" l="1"/>
  <c r="Z41" i="574" s="1"/>
  <c r="S44" i="574"/>
  <c r="U43" i="574"/>
  <c r="AC21" i="577" s="1"/>
  <c r="AC85" i="577" s="1"/>
  <c r="AD39" i="574"/>
  <c r="AE39" i="574" s="1"/>
  <c r="AF39" i="574" s="1"/>
  <c r="U44" i="574"/>
  <c r="AD20" i="577"/>
  <c r="H85" i="577" s="1"/>
  <c r="E87" i="577" s="1"/>
  <c r="S43" i="574"/>
  <c r="Z85" i="577" s="1"/>
  <c r="AC40" i="574"/>
  <c r="O45" i="580"/>
  <c r="AD40" i="580"/>
  <c r="AE40" i="580" s="1"/>
  <c r="AF40" i="580" s="1"/>
  <c r="O46" i="580" s="1"/>
  <c r="W42" i="580"/>
  <c r="Z42" i="580" s="1"/>
  <c r="AA41" i="580"/>
  <c r="AC41" i="580" s="1"/>
  <c r="X42" i="580"/>
  <c r="AA41" i="574"/>
  <c r="X42" i="574"/>
  <c r="G45" i="580" l="1"/>
  <c r="C45" i="580"/>
  <c r="G46" i="580"/>
  <c r="C46" i="580"/>
  <c r="O45" i="574"/>
  <c r="K45" i="574" s="1"/>
  <c r="AC41" i="574"/>
  <c r="AD41" i="574" s="1"/>
  <c r="AE41" i="574" s="1"/>
  <c r="W42" i="574"/>
  <c r="Z42" i="574" s="1"/>
  <c r="AD40" i="574"/>
  <c r="AE40" i="574" s="1"/>
  <c r="AF40" i="574" s="1"/>
  <c r="AD41" i="580"/>
  <c r="AE41" i="580" s="1"/>
  <c r="AF41" i="580" s="1"/>
  <c r="O47" i="580" s="1"/>
  <c r="K46" i="580"/>
  <c r="E46" i="580"/>
  <c r="X43" i="580"/>
  <c r="AA43" i="580" s="1"/>
  <c r="W43" i="580"/>
  <c r="Z43" i="580" s="1"/>
  <c r="AA42" i="580"/>
  <c r="AC42" i="580" s="1"/>
  <c r="E45" i="580"/>
  <c r="K45" i="580"/>
  <c r="T41" i="580"/>
  <c r="X43" i="574"/>
  <c r="AA42" i="574"/>
  <c r="Q45" i="580" l="1"/>
  <c r="Q46" i="580"/>
  <c r="G47" i="580"/>
  <c r="C47" i="580"/>
  <c r="E45" i="574"/>
  <c r="E23" i="577" s="1"/>
  <c r="H87" i="577" s="1"/>
  <c r="E89" i="577" s="1"/>
  <c r="C45" i="574"/>
  <c r="G45" i="574"/>
  <c r="M89" i="577" s="1"/>
  <c r="Z87" i="577"/>
  <c r="T41" i="574"/>
  <c r="AA43" i="574"/>
  <c r="X44" i="574"/>
  <c r="AA44" i="574" s="1"/>
  <c r="AC42" i="574"/>
  <c r="AD42" i="574" s="1"/>
  <c r="AE42" i="574" s="1"/>
  <c r="AF42" i="574" s="1"/>
  <c r="W43" i="574"/>
  <c r="Z43" i="574" s="1"/>
  <c r="AF41" i="574"/>
  <c r="O47" i="574" s="1"/>
  <c r="O46" i="574"/>
  <c r="AC43" i="580"/>
  <c r="AD43" i="580" s="1"/>
  <c r="AD42" i="580"/>
  <c r="AE42" i="580" s="1"/>
  <c r="AF42" i="580" s="1"/>
  <c r="O48" i="580" s="1"/>
  <c r="K47" i="580"/>
  <c r="E47" i="580"/>
  <c r="Q47" i="580" l="1"/>
  <c r="Q45" i="574"/>
  <c r="D24" i="577" s="1"/>
  <c r="AC87" i="577" s="1"/>
  <c r="AC43" i="574"/>
  <c r="AD43" i="574" s="1"/>
  <c r="AE43" i="574" s="1"/>
  <c r="AF43" i="574" s="1"/>
  <c r="G48" i="580"/>
  <c r="C48" i="580"/>
  <c r="W44" i="574"/>
  <c r="Z44" i="574" s="1"/>
  <c r="AC44" i="574" s="1"/>
  <c r="Z91" i="577"/>
  <c r="Z89" i="577"/>
  <c r="G47" i="574"/>
  <c r="M93" i="577" s="1"/>
  <c r="K47" i="574"/>
  <c r="C47" i="574"/>
  <c r="E47" i="574"/>
  <c r="G46" i="574"/>
  <c r="M91" i="577" s="1"/>
  <c r="K46" i="574"/>
  <c r="C46" i="574"/>
  <c r="E46" i="574"/>
  <c r="J23" i="577" s="1"/>
  <c r="H89" i="577" s="1"/>
  <c r="E91" i="577" s="1"/>
  <c r="AE43" i="580"/>
  <c r="AF43" i="580" s="1"/>
  <c r="AF46" i="580" s="1"/>
  <c r="E48" i="580"/>
  <c r="K48" i="580"/>
  <c r="O48" i="574"/>
  <c r="Q48" i="580" l="1"/>
  <c r="Q46" i="574"/>
  <c r="I24" i="577" s="1"/>
  <c r="AC89" i="577" s="1"/>
  <c r="Q47" i="574"/>
  <c r="N24" i="577" s="1"/>
  <c r="AC91" i="577" s="1"/>
  <c r="AD44" i="574"/>
  <c r="AE44" i="574" s="1"/>
  <c r="AF44" i="574" s="1"/>
  <c r="O23" i="577"/>
  <c r="H91" i="577" s="1"/>
  <c r="E93" i="577" s="1"/>
  <c r="G48" i="574"/>
  <c r="M95" i="577" s="1"/>
  <c r="C48" i="574"/>
  <c r="O49" i="580"/>
  <c r="C49" i="580" s="1"/>
  <c r="O49" i="574"/>
  <c r="K48" i="574"/>
  <c r="E48" i="574"/>
  <c r="T23" i="577" s="1"/>
  <c r="H93" i="577" s="1"/>
  <c r="Z93" i="577"/>
  <c r="O50" i="574" l="1"/>
  <c r="Q51" i="574" s="1"/>
  <c r="A1" i="574" s="1"/>
  <c r="AF46" i="574"/>
  <c r="E95" i="577"/>
  <c r="Q48" i="574"/>
  <c r="S24" i="577" s="1"/>
  <c r="AC93" i="577" s="1"/>
  <c r="G49" i="574"/>
  <c r="M97" i="577" s="1"/>
  <c r="C49" i="574"/>
  <c r="T42" i="580"/>
  <c r="T43" i="580" s="1"/>
  <c r="G49" i="580"/>
  <c r="Q51" i="580"/>
  <c r="E49" i="580"/>
  <c r="K49" i="580"/>
  <c r="Q49" i="580" s="1"/>
  <c r="Q53" i="580" s="1"/>
  <c r="T42" i="574"/>
  <c r="T43" i="574" s="1"/>
  <c r="Z97" i="577"/>
  <c r="E49" i="574"/>
  <c r="K49" i="574"/>
  <c r="Z95" i="577"/>
  <c r="Q49" i="574" l="1"/>
  <c r="G50" i="574"/>
  <c r="E50" i="574"/>
  <c r="K50" i="574"/>
  <c r="C50" i="574"/>
  <c r="AC99" i="577"/>
  <c r="Y23" i="577"/>
  <c r="H95" i="577" s="1"/>
  <c r="E97" i="577" s="1"/>
  <c r="AD23" i="577"/>
  <c r="H97" i="577" s="1"/>
  <c r="A2" i="580"/>
  <c r="A1" i="580"/>
  <c r="Q50" i="574" l="1"/>
  <c r="Q53" i="574" s="1"/>
  <c r="A2" i="574" s="1"/>
  <c r="X24" i="577"/>
  <c r="AC95" i="577" s="1"/>
  <c r="AC24" i="577"/>
  <c r="AC97" i="577" s="1"/>
  <c r="M75" i="577"/>
  <c r="D21" i="577" l="1"/>
  <c r="AC75" i="577" s="1"/>
  <c r="Z101" i="57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user01</author>
    <author>chikyosai</author>
    <author>沖縄県</author>
  </authors>
  <commentList>
    <comment ref="E4" authorId="0" shapeId="0" xr:uid="{00000000-0006-0000-0000-000001000000}">
      <text>
        <r>
          <rPr>
            <sz val="9"/>
            <color indexed="81"/>
            <rFont val="ＭＳ Ｐゴシック"/>
            <family val="3"/>
            <charset val="128"/>
          </rPr>
          <t xml:space="preserve">０か００で始まる７桁の番号を入力してください。
</t>
        </r>
      </text>
    </comment>
    <comment ref="E5" authorId="1" shapeId="0" xr:uid="{00000000-0006-0000-0000-000002000000}">
      <text>
        <r>
          <rPr>
            <b/>
            <sz val="9"/>
            <color indexed="81"/>
            <rFont val="ＭＳ Ｐゴシック"/>
            <family val="3"/>
            <charset val="128"/>
          </rPr>
          <t>組合員氏名</t>
        </r>
        <r>
          <rPr>
            <sz val="9"/>
            <color indexed="81"/>
            <rFont val="ＭＳ Ｐゴシック"/>
            <family val="3"/>
            <charset val="128"/>
          </rPr>
          <t xml:space="preserve">
</t>
        </r>
      </text>
    </comment>
    <comment ref="M5" authorId="1" shapeId="0" xr:uid="{00000000-0006-0000-0000-000003000000}">
      <text>
        <r>
          <rPr>
            <b/>
            <sz val="9"/>
            <color indexed="81"/>
            <rFont val="ＭＳ Ｐゴシック"/>
            <family val="3"/>
            <charset val="128"/>
          </rPr>
          <t>子の誕生日</t>
        </r>
        <r>
          <rPr>
            <sz val="9"/>
            <color indexed="81"/>
            <rFont val="ＭＳ Ｐゴシック"/>
            <family val="3"/>
            <charset val="128"/>
          </rPr>
          <t xml:space="preserve">
例 2020/5/9</t>
        </r>
      </text>
    </comment>
    <comment ref="I7" authorId="1" shapeId="0" xr:uid="{00000000-0006-0000-0000-000004000000}">
      <text>
        <r>
          <rPr>
            <b/>
            <sz val="9"/>
            <color indexed="81"/>
            <rFont val="ＭＳ Ｐゴシック"/>
            <family val="3"/>
            <charset val="128"/>
          </rPr>
          <t>育児休暇の 始期 と 終期</t>
        </r>
        <r>
          <rPr>
            <sz val="9"/>
            <color indexed="81"/>
            <rFont val="ＭＳ Ｐゴシック"/>
            <family val="3"/>
            <charset val="128"/>
          </rPr>
          <t xml:space="preserve">
例 202２/7/5    202３/3/31
</t>
        </r>
      </text>
    </comment>
    <comment ref="F12" authorId="1" shapeId="0" xr:uid="{00000000-0006-0000-0000-000005000000}">
      <text>
        <r>
          <rPr>
            <b/>
            <sz val="9"/>
            <color indexed="81"/>
            <rFont val="ＭＳ Ｐゴシック"/>
            <family val="3"/>
            <charset val="128"/>
          </rPr>
          <t>ｽｸﾛ-ﾙﾊﾞ-で選択</t>
        </r>
        <r>
          <rPr>
            <sz val="9"/>
            <color indexed="81"/>
            <rFont val="ＭＳ Ｐゴシック"/>
            <family val="3"/>
            <charset val="128"/>
          </rPr>
          <t xml:space="preserve">
</t>
        </r>
      </text>
    </comment>
    <comment ref="Q12" authorId="1" shapeId="0" xr:uid="{00000000-0006-0000-0000-000006000000}">
      <text>
        <r>
          <rPr>
            <sz val="9"/>
            <color indexed="81"/>
            <rFont val="ＭＳ Ｐゴシック"/>
            <family val="3"/>
            <charset val="128"/>
          </rPr>
          <t xml:space="preserve">給料月額
</t>
        </r>
      </text>
    </comment>
    <comment ref="Q13" authorId="1" shapeId="0" xr:uid="{00000000-0006-0000-0000-000007000000}">
      <text>
        <r>
          <rPr>
            <b/>
            <sz val="9"/>
            <color indexed="81"/>
            <rFont val="ＭＳ Ｐゴシック"/>
            <family val="3"/>
            <charset val="128"/>
          </rPr>
          <t>調整額</t>
        </r>
        <r>
          <rPr>
            <sz val="9"/>
            <color indexed="81"/>
            <rFont val="ＭＳ Ｐゴシック"/>
            <family val="3"/>
            <charset val="128"/>
          </rPr>
          <t xml:space="preserve">
</t>
        </r>
      </text>
    </comment>
    <comment ref="I16" authorId="2" shapeId="0" xr:uid="{00000000-0006-0000-0000-000008000000}">
      <text>
        <r>
          <rPr>
            <b/>
            <sz val="9"/>
            <color indexed="81"/>
            <rFont val="ＭＳ Ｐゴシック"/>
            <family val="3"/>
            <charset val="128"/>
          </rPr>
          <t>スクロールバーで選択（標準報酬等級表は右側にあります）</t>
        </r>
      </text>
    </comment>
    <comment ref="Q16" authorId="2" shapeId="0" xr:uid="{00000000-0006-0000-0000-000009000000}">
      <text>
        <r>
          <rPr>
            <b/>
            <sz val="9"/>
            <color indexed="81"/>
            <rFont val="ＭＳ Ｐゴシック"/>
            <family val="3"/>
            <charset val="128"/>
          </rPr>
          <t>等級を選択すると標準報酬月額が表示されます。</t>
        </r>
      </text>
    </comment>
    <comment ref="O28" authorId="2" shapeId="0" xr:uid="{00000000-0006-0000-0000-00000A000000}">
      <text>
        <r>
          <rPr>
            <sz val="9"/>
            <color indexed="81"/>
            <rFont val="ＭＳ Ｐゴシック"/>
            <family val="3"/>
            <charset val="128"/>
          </rPr>
          <t>給付限度額14,718円を超える場合は
14,718円頭打ちで表示されます。</t>
        </r>
      </text>
    </comment>
    <comment ref="O30" authorId="0" shapeId="0" xr:uid="{00000000-0006-0000-0000-00000B000000}">
      <text>
        <r>
          <rPr>
            <sz val="9"/>
            <color indexed="81"/>
            <rFont val="ＭＳ Ｐゴシック"/>
            <family val="3"/>
            <charset val="128"/>
          </rPr>
          <t>給付限度額10,984円を超える場合は10,984円頭打ちで表示されます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author>
    <author>user01</author>
  </authors>
  <commentList>
    <comment ref="C13" authorId="0" shapeId="0" xr:uid="{00000000-0006-0000-0100-000001000000}">
      <text>
        <r>
          <rPr>
            <b/>
            <sz val="9"/>
            <color indexed="81"/>
            <rFont val="ＭＳ Ｐゴシック"/>
            <family val="3"/>
            <charset val="128"/>
          </rPr>
          <t>昭和は「３」
平成は「４」
令和は「５」</t>
        </r>
      </text>
    </comment>
    <comment ref="J13" authorId="0" shapeId="0" xr:uid="{00000000-0006-0000-0100-000002000000}">
      <text>
        <r>
          <rPr>
            <b/>
            <sz val="9"/>
            <color indexed="81"/>
            <rFont val="ＭＳ Ｐゴシック"/>
            <family val="3"/>
            <charset val="128"/>
          </rPr>
          <t>男は「１」
女は「２」</t>
        </r>
      </text>
    </comment>
    <comment ref="L13" authorId="1" shapeId="0" xr:uid="{00000000-0006-0000-0100-000003000000}">
      <text>
        <r>
          <rPr>
            <sz val="9"/>
            <color indexed="81"/>
            <rFont val="ＭＳ Ｐゴシック"/>
            <family val="3"/>
            <charset val="128"/>
          </rPr>
          <t xml:space="preserve">本人なら「００」
妻なら「０２」など
</t>
        </r>
      </text>
    </comment>
    <comment ref="N13" authorId="1" shapeId="0" xr:uid="{00000000-0006-0000-0100-000004000000}">
      <text>
        <r>
          <rPr>
            <sz val="10"/>
            <color indexed="81"/>
            <rFont val="ＭＳ Ｐゴシック"/>
            <family val="3"/>
            <charset val="128"/>
          </rPr>
          <t>一般職「１」
特別職「２」</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user01</author>
    <author>chikyosai</author>
    <author>沖縄県</author>
  </authors>
  <commentList>
    <comment ref="E4" authorId="0" shapeId="0" xr:uid="{00000000-0006-0000-0200-000001000000}">
      <text>
        <r>
          <rPr>
            <sz val="9"/>
            <color indexed="81"/>
            <rFont val="ＭＳ Ｐゴシック"/>
            <family val="3"/>
            <charset val="128"/>
          </rPr>
          <t xml:space="preserve">０か００で始まる７桁の番号を入力してください。
</t>
        </r>
      </text>
    </comment>
    <comment ref="E5" authorId="1" shapeId="0" xr:uid="{00000000-0006-0000-0200-000002000000}">
      <text>
        <r>
          <rPr>
            <b/>
            <sz val="9"/>
            <color indexed="81"/>
            <rFont val="ＭＳ Ｐゴシック"/>
            <family val="3"/>
            <charset val="128"/>
          </rPr>
          <t>組合員氏名</t>
        </r>
        <r>
          <rPr>
            <sz val="9"/>
            <color indexed="81"/>
            <rFont val="ＭＳ Ｐゴシック"/>
            <family val="3"/>
            <charset val="128"/>
          </rPr>
          <t xml:space="preserve">
</t>
        </r>
      </text>
    </comment>
    <comment ref="M5" authorId="1" shapeId="0" xr:uid="{00000000-0006-0000-0200-000003000000}">
      <text>
        <r>
          <rPr>
            <b/>
            <sz val="9"/>
            <color indexed="81"/>
            <rFont val="ＭＳ Ｐゴシック"/>
            <family val="3"/>
            <charset val="128"/>
          </rPr>
          <t>子の誕生日</t>
        </r>
        <r>
          <rPr>
            <sz val="9"/>
            <color indexed="81"/>
            <rFont val="ＭＳ Ｐゴシック"/>
            <family val="3"/>
            <charset val="128"/>
          </rPr>
          <t xml:space="preserve">
例 2022/5/9</t>
        </r>
      </text>
    </comment>
    <comment ref="I7" authorId="1" shapeId="0" xr:uid="{00000000-0006-0000-0200-000004000000}">
      <text>
        <r>
          <rPr>
            <b/>
            <sz val="9"/>
            <color indexed="81"/>
            <rFont val="ＭＳ Ｐゴシック"/>
            <family val="3"/>
            <charset val="128"/>
          </rPr>
          <t>育児休暇の 始期 と 終期</t>
        </r>
        <r>
          <rPr>
            <sz val="9"/>
            <color indexed="81"/>
            <rFont val="ＭＳ Ｐゴシック"/>
            <family val="3"/>
            <charset val="128"/>
          </rPr>
          <t xml:space="preserve">
例 2005/7/5    2008/3/31
</t>
        </r>
      </text>
    </comment>
    <comment ref="F12" authorId="1" shapeId="0" xr:uid="{00000000-0006-0000-0200-000005000000}">
      <text>
        <r>
          <rPr>
            <b/>
            <sz val="9"/>
            <color indexed="81"/>
            <rFont val="ＭＳ Ｐゴシック"/>
            <family val="3"/>
            <charset val="128"/>
          </rPr>
          <t>ｽｸﾛ-ﾙﾊﾞ-で選択</t>
        </r>
        <r>
          <rPr>
            <sz val="9"/>
            <color indexed="81"/>
            <rFont val="ＭＳ Ｐゴシック"/>
            <family val="3"/>
            <charset val="128"/>
          </rPr>
          <t xml:space="preserve">
</t>
        </r>
      </text>
    </comment>
    <comment ref="Q12" authorId="1" shapeId="0" xr:uid="{00000000-0006-0000-0200-000006000000}">
      <text>
        <r>
          <rPr>
            <sz val="9"/>
            <color indexed="81"/>
            <rFont val="ＭＳ Ｐゴシック"/>
            <family val="3"/>
            <charset val="128"/>
          </rPr>
          <t xml:space="preserve">給料月額
</t>
        </r>
      </text>
    </comment>
    <comment ref="Q13" authorId="1" shapeId="0" xr:uid="{00000000-0006-0000-0200-000007000000}">
      <text>
        <r>
          <rPr>
            <b/>
            <sz val="9"/>
            <color indexed="81"/>
            <rFont val="ＭＳ Ｐゴシック"/>
            <family val="3"/>
            <charset val="128"/>
          </rPr>
          <t>調整額</t>
        </r>
        <r>
          <rPr>
            <sz val="9"/>
            <color indexed="81"/>
            <rFont val="ＭＳ Ｐゴシック"/>
            <family val="3"/>
            <charset val="128"/>
          </rPr>
          <t xml:space="preserve">
</t>
        </r>
      </text>
    </comment>
    <comment ref="I16" authorId="2" shapeId="0" xr:uid="{00000000-0006-0000-0200-000008000000}">
      <text>
        <r>
          <rPr>
            <b/>
            <sz val="9"/>
            <color indexed="81"/>
            <rFont val="ＭＳ Ｐゴシック"/>
            <family val="3"/>
            <charset val="128"/>
          </rPr>
          <t>スクロールバーで選択</t>
        </r>
      </text>
    </comment>
    <comment ref="Q16" authorId="2" shapeId="0" xr:uid="{00000000-0006-0000-0200-000009000000}">
      <text>
        <r>
          <rPr>
            <b/>
            <sz val="9"/>
            <color indexed="81"/>
            <rFont val="ＭＳ Ｐゴシック"/>
            <family val="3"/>
            <charset val="128"/>
          </rPr>
          <t>等級を選択すると標準報酬月額が表示されます。</t>
        </r>
      </text>
    </comment>
    <comment ref="Q17" authorId="1" shapeId="0" xr:uid="{00000000-0006-0000-0200-00000A000000}">
      <text>
        <r>
          <rPr>
            <b/>
            <sz val="9"/>
            <color indexed="81"/>
            <rFont val="ＭＳ Ｐゴシック"/>
            <family val="3"/>
            <charset val="128"/>
          </rPr>
          <t>調整額</t>
        </r>
        <r>
          <rPr>
            <sz val="9"/>
            <color indexed="81"/>
            <rFont val="ＭＳ Ｐゴシック"/>
            <family val="3"/>
            <charset val="128"/>
          </rPr>
          <t xml:space="preserve">
</t>
        </r>
      </text>
    </comment>
    <comment ref="O28" authorId="2" shapeId="0" xr:uid="{00000000-0006-0000-0200-00000B000000}">
      <text>
        <r>
          <rPr>
            <sz val="9"/>
            <color indexed="81"/>
            <rFont val="ＭＳ Ｐゴシック"/>
            <family val="3"/>
            <charset val="128"/>
          </rPr>
          <t>給付限度額１３，８７８円を超える場合は
１０，３５６円頭打ちで表示されます。</t>
        </r>
      </text>
    </comment>
    <comment ref="O30" authorId="0" shapeId="0" xr:uid="{00000000-0006-0000-0200-00000C000000}">
      <text>
        <r>
          <rPr>
            <sz val="9"/>
            <color indexed="81"/>
            <rFont val="ＭＳ Ｐゴシック"/>
            <family val="3"/>
            <charset val="128"/>
          </rPr>
          <t xml:space="preserve">給付限度額１０，３５６円を超える場合は１０，３５６円頭打ちで表示されます
</t>
        </r>
      </text>
    </comment>
  </commentList>
</comments>
</file>

<file path=xl/sharedStrings.xml><?xml version="1.0" encoding="utf-8"?>
<sst xmlns="http://schemas.openxmlformats.org/spreadsheetml/2006/main" count="803" uniqueCount="220">
  <si>
    <t>育児休業手当金計算書（休業中支給分）</t>
    <rPh sb="0" eb="2">
      <t>イクジ</t>
    </rPh>
    <rPh sb="2" eb="4">
      <t>キュウギョウ</t>
    </rPh>
    <rPh sb="4" eb="7">
      <t>テアテキン</t>
    </rPh>
    <rPh sb="7" eb="10">
      <t>ケイサンショ</t>
    </rPh>
    <rPh sb="11" eb="13">
      <t>キュウギョウ</t>
    </rPh>
    <rPh sb="13" eb="14">
      <t>チュウ</t>
    </rPh>
    <rPh sb="14" eb="17">
      <t>シキュウブン</t>
    </rPh>
    <phoneticPr fontId="3"/>
  </si>
  <si>
    <t>子の誕生日</t>
    <rPh sb="0" eb="1">
      <t>コ</t>
    </rPh>
    <rPh sb="2" eb="5">
      <t>タンジョウビ</t>
    </rPh>
    <phoneticPr fontId="3"/>
  </si>
  <si>
    <t>育休期間</t>
    <rPh sb="0" eb="1">
      <t>イク</t>
    </rPh>
    <rPh sb="1" eb="2">
      <t>キュウ</t>
    </rPh>
    <rPh sb="2" eb="4">
      <t>キカン</t>
    </rPh>
    <phoneticPr fontId="3"/>
  </si>
  <si>
    <t>～</t>
    <phoneticPr fontId="3"/>
  </si>
  <si>
    <t>給料額</t>
    <rPh sb="0" eb="2">
      <t>キュウリョウ</t>
    </rPh>
    <rPh sb="2" eb="3">
      <t>ガク</t>
    </rPh>
    <phoneticPr fontId="3"/>
  </si>
  <si>
    <t>級</t>
    <rPh sb="0" eb="1">
      <t>キュウ</t>
    </rPh>
    <phoneticPr fontId="3"/>
  </si>
  <si>
    <t>号</t>
    <rPh sb="0" eb="1">
      <t>ゴウ</t>
    </rPh>
    <phoneticPr fontId="3"/>
  </si>
  <si>
    <t>計</t>
    <rPh sb="0" eb="1">
      <t>ケイ</t>
    </rPh>
    <phoneticPr fontId="3"/>
  </si>
  <si>
    <t>各月の請求額</t>
    <rPh sb="0" eb="2">
      <t>カクツキ</t>
    </rPh>
    <rPh sb="3" eb="6">
      <t>セイキュウガク</t>
    </rPh>
    <phoneticPr fontId="3"/>
  </si>
  <si>
    <t>日額</t>
    <rPh sb="0" eb="2">
      <t>ニチガク</t>
    </rPh>
    <phoneticPr fontId="3"/>
  </si>
  <si>
    <t>支給率</t>
    <rPh sb="0" eb="3">
      <t>シキュウリツ</t>
    </rPh>
    <phoneticPr fontId="3"/>
  </si>
  <si>
    <t>日数</t>
    <rPh sb="0" eb="2">
      <t>ニッスウ</t>
    </rPh>
    <phoneticPr fontId="3"/>
  </si>
  <si>
    <t>年</t>
    <rPh sb="0" eb="1">
      <t>ネン</t>
    </rPh>
    <phoneticPr fontId="3"/>
  </si>
  <si>
    <t>月分（</t>
    <rPh sb="0" eb="1">
      <t>ツキ</t>
    </rPh>
    <rPh sb="1" eb="2">
      <t>ブン</t>
    </rPh>
    <phoneticPr fontId="3"/>
  </si>
  <si>
    <t>×</t>
    <phoneticPr fontId="3"/>
  </si>
  <si>
    <t>÷</t>
    <phoneticPr fontId="3"/>
  </si>
  <si>
    <t>）×</t>
    <phoneticPr fontId="3"/>
  </si>
  <si>
    <t>日=</t>
    <rPh sb="0" eb="1">
      <t>ニチ</t>
    </rPh>
    <phoneticPr fontId="3"/>
  </si>
  <si>
    <t>円</t>
    <rPh sb="0" eb="1">
      <t>エン</t>
    </rPh>
    <phoneticPr fontId="3"/>
  </si>
  <si>
    <t>合計休業日数</t>
    <rPh sb="0" eb="2">
      <t>ゴウケイ</t>
    </rPh>
    <rPh sb="2" eb="4">
      <t>キュウギョウ</t>
    </rPh>
    <rPh sb="4" eb="6">
      <t>ニッスウ</t>
    </rPh>
    <phoneticPr fontId="3"/>
  </si>
  <si>
    <t>合計請求額</t>
    <rPh sb="0" eb="2">
      <t>ゴウケイ</t>
    </rPh>
    <rPh sb="2" eb="5">
      <t>セイキュウガク</t>
    </rPh>
    <phoneticPr fontId="3"/>
  </si>
  <si>
    <t>行政職</t>
    <rPh sb="0" eb="2">
      <t>ギョウセイ</t>
    </rPh>
    <rPh sb="2" eb="3">
      <t>ショク</t>
    </rPh>
    <phoneticPr fontId="3"/>
  </si>
  <si>
    <t>公安職</t>
    <rPh sb="0" eb="2">
      <t>コウアン</t>
    </rPh>
    <rPh sb="2" eb="3">
      <t>ショク</t>
    </rPh>
    <phoneticPr fontId="3"/>
  </si>
  <si>
    <t>海事職</t>
    <rPh sb="0" eb="2">
      <t>カイジ</t>
    </rPh>
    <rPh sb="2" eb="3">
      <t>ショク</t>
    </rPh>
    <phoneticPr fontId="3"/>
  </si>
  <si>
    <t>教育職（一）</t>
    <rPh sb="0" eb="2">
      <t>キョウイク</t>
    </rPh>
    <rPh sb="2" eb="3">
      <t>ショク</t>
    </rPh>
    <rPh sb="4" eb="5">
      <t>１</t>
    </rPh>
    <phoneticPr fontId="3"/>
  </si>
  <si>
    <t>教育職（二）</t>
    <rPh sb="0" eb="2">
      <t>キョウイク</t>
    </rPh>
    <rPh sb="2" eb="3">
      <t>ショク</t>
    </rPh>
    <rPh sb="4" eb="5">
      <t>２</t>
    </rPh>
    <phoneticPr fontId="3"/>
  </si>
  <si>
    <t>教育職（三）</t>
    <rPh sb="0" eb="2">
      <t>キョウイク</t>
    </rPh>
    <rPh sb="2" eb="3">
      <t>ショク</t>
    </rPh>
    <rPh sb="4" eb="5">
      <t>３</t>
    </rPh>
    <phoneticPr fontId="3"/>
  </si>
  <si>
    <t>研究職</t>
    <rPh sb="0" eb="2">
      <t>ケンキュウ</t>
    </rPh>
    <rPh sb="2" eb="3">
      <t>ショク</t>
    </rPh>
    <phoneticPr fontId="3"/>
  </si>
  <si>
    <t>医療職（二）</t>
    <rPh sb="2" eb="3">
      <t>ショク</t>
    </rPh>
    <rPh sb="4" eb="5">
      <t>２</t>
    </rPh>
    <phoneticPr fontId="3"/>
  </si>
  <si>
    <t>医療職（三）</t>
    <rPh sb="2" eb="3">
      <t>ショク</t>
    </rPh>
    <rPh sb="4" eb="5">
      <t>３</t>
    </rPh>
    <phoneticPr fontId="3"/>
  </si>
  <si>
    <t>現業職</t>
    <rPh sb="0" eb="2">
      <t>ゲンギョウ</t>
    </rPh>
    <rPh sb="2" eb="3">
      <t>ショク</t>
    </rPh>
    <phoneticPr fontId="3"/>
  </si>
  <si>
    <t>企業職（一）</t>
    <rPh sb="0" eb="2">
      <t>キギョウ</t>
    </rPh>
    <rPh sb="2" eb="3">
      <t>ショク</t>
    </rPh>
    <rPh sb="4" eb="5">
      <t>１</t>
    </rPh>
    <phoneticPr fontId="3"/>
  </si>
  <si>
    <t>企業職（二）</t>
    <rPh sb="0" eb="2">
      <t>キギョウ</t>
    </rPh>
    <rPh sb="2" eb="3">
      <t>ショク</t>
    </rPh>
    <rPh sb="4" eb="5">
      <t>２</t>
    </rPh>
    <phoneticPr fontId="3"/>
  </si>
  <si>
    <t>調整額　２．０</t>
    <rPh sb="0" eb="3">
      <t>チョウセイガク</t>
    </rPh>
    <phoneticPr fontId="3"/>
  </si>
  <si>
    <t>手当金支給期間</t>
    <rPh sb="0" eb="2">
      <t>テアテ</t>
    </rPh>
    <rPh sb="2" eb="3">
      <t>キン</t>
    </rPh>
    <rPh sb="3" eb="5">
      <t>シキュウ</t>
    </rPh>
    <rPh sb="5" eb="7">
      <t>キカン</t>
    </rPh>
    <phoneticPr fontId="3"/>
  </si>
  <si>
    <t>～</t>
    <phoneticPr fontId="3"/>
  </si>
  <si>
    <t>　（5円未満切捨て5円以上切り上げ）</t>
    <rPh sb="3" eb="4">
      <t>エン</t>
    </rPh>
    <rPh sb="4" eb="6">
      <t>ミマン</t>
    </rPh>
    <rPh sb="6" eb="8">
      <t>キリス</t>
    </rPh>
    <rPh sb="10" eb="11">
      <t>エン</t>
    </rPh>
    <rPh sb="11" eb="13">
      <t>イジョウ</t>
    </rPh>
    <rPh sb="13" eb="14">
      <t>キ</t>
    </rPh>
    <rPh sb="15" eb="16">
      <t>ア</t>
    </rPh>
    <phoneticPr fontId="3"/>
  </si>
  <si>
    <t>÷</t>
    <phoneticPr fontId="3"/>
  </si>
  <si>
    <t>=</t>
    <phoneticPr fontId="3"/>
  </si>
  <si>
    <t>１歳に達する日</t>
    <rPh sb="1" eb="2">
      <t>サイ</t>
    </rPh>
    <rPh sb="3" eb="4">
      <t>タッ</t>
    </rPh>
    <rPh sb="6" eb="7">
      <t>ヒ</t>
    </rPh>
    <phoneticPr fontId="3"/>
  </si>
  <si>
    <t>氏　　　名</t>
    <rPh sb="0" eb="1">
      <t>シ</t>
    </rPh>
    <rPh sb="4" eb="5">
      <t>メイ</t>
    </rPh>
    <phoneticPr fontId="3"/>
  </si>
  <si>
    <t>０５</t>
  </si>
  <si>
    <t>０６</t>
  </si>
  <si>
    <t>００１</t>
    <phoneticPr fontId="3"/>
  </si>
  <si>
    <t>支給額</t>
    <rPh sb="0" eb="2">
      <t>シキュウ</t>
    </rPh>
    <rPh sb="2" eb="3">
      <t>ガク</t>
    </rPh>
    <phoneticPr fontId="3"/>
  </si>
  <si>
    <t xml:space="preserve"> </t>
    <phoneticPr fontId="3"/>
  </si>
  <si>
    <t>÷</t>
    <phoneticPr fontId="3"/>
  </si>
  <si>
    <t>=</t>
    <phoneticPr fontId="3"/>
  </si>
  <si>
    <t>×</t>
    <phoneticPr fontId="3"/>
  </si>
  <si>
    <t>①</t>
    <phoneticPr fontId="3"/>
  </si>
  <si>
    <t>調整額　０．５</t>
    <rPh sb="0" eb="3">
      <t>チョウセイガク</t>
    </rPh>
    <phoneticPr fontId="3"/>
  </si>
  <si>
    <t>※「子の誕生日」」欄は</t>
    <rPh sb="2" eb="3">
      <t>コ</t>
    </rPh>
    <rPh sb="4" eb="7">
      <t>タンジョウビ</t>
    </rPh>
    <rPh sb="9" eb="10">
      <t>ラン</t>
    </rPh>
    <phoneticPr fontId="3"/>
  </si>
  <si>
    <t>必ず「育休期間」入力</t>
    <rPh sb="0" eb="1">
      <t>カナラ</t>
    </rPh>
    <rPh sb="3" eb="5">
      <t>イクキュウ</t>
    </rPh>
    <rPh sb="5" eb="7">
      <t>キカン</t>
    </rPh>
    <rPh sb="8" eb="10">
      <t>ニュウリョク</t>
    </rPh>
    <phoneticPr fontId="3"/>
  </si>
  <si>
    <t>後に入力すること。</t>
    <rPh sb="2" eb="4">
      <t>ニュウリョク</t>
    </rPh>
    <phoneticPr fontId="3"/>
  </si>
  <si>
    <t>（請求額の算式がおかしくなります。）</t>
    <rPh sb="1" eb="4">
      <t>セイキュウガク</t>
    </rPh>
    <rPh sb="5" eb="7">
      <t>サンシキ</t>
    </rPh>
    <phoneticPr fontId="3"/>
  </si>
  <si>
    <t>調整額　1．５</t>
    <rPh sb="0" eb="3">
      <t>チョウセイガク</t>
    </rPh>
    <phoneticPr fontId="3"/>
  </si>
  <si>
    <t>組合員番号</t>
    <rPh sb="0" eb="3">
      <t>クミアイイン</t>
    </rPh>
    <rPh sb="3" eb="5">
      <t>バンゴウ</t>
    </rPh>
    <phoneticPr fontId="3"/>
  </si>
  <si>
    <t>黄色の枠は記入必須です。</t>
    <rPh sb="0" eb="2">
      <t>キイロ</t>
    </rPh>
    <rPh sb="3" eb="4">
      <t>ワク</t>
    </rPh>
    <rPh sb="5" eb="7">
      <t>キニュウ</t>
    </rPh>
    <rPh sb="7" eb="9">
      <t>ヒッス</t>
    </rPh>
    <phoneticPr fontId="3"/>
  </si>
  <si>
    <t>記載順</t>
    <rPh sb="0" eb="3">
      <t>キサイジュン</t>
    </rPh>
    <phoneticPr fontId="3"/>
  </si>
  <si>
    <t>②</t>
    <phoneticPr fontId="3"/>
  </si>
  <si>
    <t>③</t>
    <phoneticPr fontId="3"/>
  </si>
  <si>
    <t>氏名</t>
    <rPh sb="0" eb="2">
      <t>シメイ</t>
    </rPh>
    <phoneticPr fontId="3"/>
  </si>
  <si>
    <t>育休期間</t>
    <rPh sb="0" eb="2">
      <t>イクキュウ</t>
    </rPh>
    <rPh sb="2" eb="4">
      <t>キカン</t>
    </rPh>
    <phoneticPr fontId="3"/>
  </si>
  <si>
    <t>④</t>
    <phoneticPr fontId="3"/>
  </si>
  <si>
    <t>⑤</t>
    <phoneticPr fontId="3"/>
  </si>
  <si>
    <t>支給日額の計算　</t>
    <rPh sb="0" eb="2">
      <t>シキュウ</t>
    </rPh>
    <rPh sb="2" eb="3">
      <t>ニチ</t>
    </rPh>
    <rPh sb="3" eb="4">
      <t>ガク</t>
    </rPh>
    <rPh sb="5" eb="7">
      <t>ケイサン</t>
    </rPh>
    <phoneticPr fontId="3"/>
  </si>
  <si>
    <t>調整額　０．２５</t>
    <rPh sb="0" eb="3">
      <t>チョウセイガク</t>
    </rPh>
    <phoneticPr fontId="3"/>
  </si>
  <si>
    <t>調整額　0.375</t>
    <rPh sb="0" eb="3">
      <t>チョウセイガク</t>
    </rPh>
    <phoneticPr fontId="3"/>
  </si>
  <si>
    <t>調整額　0.625</t>
    <rPh sb="0" eb="3">
      <t>チョウセイガク</t>
    </rPh>
    <phoneticPr fontId="3"/>
  </si>
  <si>
    <t>調整額　0.75</t>
    <rPh sb="0" eb="3">
      <t>チョウセイガク</t>
    </rPh>
    <phoneticPr fontId="3"/>
  </si>
  <si>
    <t>調整額　0.875</t>
    <rPh sb="0" eb="3">
      <t>チョウセイガク</t>
    </rPh>
    <phoneticPr fontId="3"/>
  </si>
  <si>
    <t>調整額　１．０</t>
    <phoneticPr fontId="3"/>
  </si>
  <si>
    <t>01</t>
    <phoneticPr fontId="3"/>
  </si>
  <si>
    <t>02</t>
    <phoneticPr fontId="3"/>
  </si>
  <si>
    <t>03</t>
    <phoneticPr fontId="3"/>
  </si>
  <si>
    <t>04</t>
    <phoneticPr fontId="3"/>
  </si>
  <si>
    <t>07</t>
    <phoneticPr fontId="3"/>
  </si>
  <si>
    <t>09</t>
    <phoneticPr fontId="3"/>
  </si>
  <si>
    <r>
      <t>1</t>
    </r>
    <r>
      <rPr>
        <sz val="11"/>
        <rFont val="ＭＳ Ｐゴシック"/>
        <family val="3"/>
        <charset val="128"/>
      </rPr>
      <t>0</t>
    </r>
    <phoneticPr fontId="3"/>
  </si>
  <si>
    <t>11</t>
    <phoneticPr fontId="3"/>
  </si>
  <si>
    <t>限度額</t>
    <rPh sb="0" eb="3">
      <t>ゲンドガク</t>
    </rPh>
    <phoneticPr fontId="3"/>
  </si>
  <si>
    <t>事務長</t>
    <rPh sb="0" eb="3">
      <t>ジムチョウ</t>
    </rPh>
    <phoneticPr fontId="3"/>
  </si>
  <si>
    <t>事務次長</t>
    <rPh sb="0" eb="2">
      <t>ジム</t>
    </rPh>
    <rPh sb="2" eb="4">
      <t>ジチョウ</t>
    </rPh>
    <phoneticPr fontId="3"/>
  </si>
  <si>
    <t>班長</t>
    <rPh sb="0" eb="2">
      <t>ハンチョウ</t>
    </rPh>
    <phoneticPr fontId="3"/>
  </si>
  <si>
    <t>原票</t>
    <rPh sb="0" eb="2">
      <t>ゲンピョウ</t>
    </rPh>
    <phoneticPr fontId="3"/>
  </si>
  <si>
    <t>育児休業手当金（変更）請求書</t>
    <rPh sb="0" eb="2">
      <t>イクジ</t>
    </rPh>
    <rPh sb="2" eb="4">
      <t>キュウギョウ</t>
    </rPh>
    <rPh sb="4" eb="7">
      <t>テアテキン</t>
    </rPh>
    <rPh sb="8" eb="10">
      <t>ヘンコウ</t>
    </rPh>
    <rPh sb="11" eb="14">
      <t>セイキュウショ</t>
    </rPh>
    <phoneticPr fontId="3"/>
  </si>
  <si>
    <t>（</t>
    <phoneticPr fontId="3"/>
  </si>
  <si>
    <t>休業中支給分</t>
    <rPh sb="0" eb="2">
      <t>キュウギョウ</t>
    </rPh>
    <rPh sb="2" eb="3">
      <t>チュウ</t>
    </rPh>
    <rPh sb="3" eb="5">
      <t>シキュウ</t>
    </rPh>
    <rPh sb="5" eb="6">
      <t>ブン</t>
    </rPh>
    <phoneticPr fontId="3"/>
  </si>
  <si>
    <t>）</t>
    <phoneticPr fontId="3"/>
  </si>
  <si>
    <t>組合員証番号</t>
    <rPh sb="0" eb="3">
      <t>クミアイイン</t>
    </rPh>
    <rPh sb="3" eb="4">
      <t>ショウ</t>
    </rPh>
    <rPh sb="4" eb="6">
      <t>バンゴウ</t>
    </rPh>
    <phoneticPr fontId="3"/>
  </si>
  <si>
    <t>組合員氏名</t>
    <rPh sb="0" eb="3">
      <t>クミアイイン</t>
    </rPh>
    <rPh sb="3" eb="5">
      <t>シメイ</t>
    </rPh>
    <phoneticPr fontId="3"/>
  </si>
  <si>
    <t>所属機関</t>
    <rPh sb="0" eb="2">
      <t>ショゾク</t>
    </rPh>
    <rPh sb="2" eb="4">
      <t>キカン</t>
    </rPh>
    <phoneticPr fontId="3"/>
  </si>
  <si>
    <t>性別</t>
    <rPh sb="0" eb="2">
      <t>セイベツ</t>
    </rPh>
    <phoneticPr fontId="3"/>
  </si>
  <si>
    <t>続柄</t>
    <rPh sb="0" eb="2">
      <t>ゾクガラ</t>
    </rPh>
    <phoneticPr fontId="3"/>
  </si>
  <si>
    <t>一般</t>
    <rPh sb="0" eb="2">
      <t>イッパン</t>
    </rPh>
    <phoneticPr fontId="3"/>
  </si>
  <si>
    <t>※</t>
    <phoneticPr fontId="3"/>
  </si>
  <si>
    <t>始</t>
    <rPh sb="0" eb="1">
      <t>ハジ</t>
    </rPh>
    <phoneticPr fontId="3"/>
  </si>
  <si>
    <t>支給期間</t>
    <rPh sb="0" eb="2">
      <t>シキュウ</t>
    </rPh>
    <rPh sb="2" eb="4">
      <t>キカン</t>
    </rPh>
    <phoneticPr fontId="3"/>
  </si>
  <si>
    <t>終</t>
    <rPh sb="0" eb="1">
      <t>オ</t>
    </rPh>
    <phoneticPr fontId="3"/>
  </si>
  <si>
    <t>年号</t>
    <rPh sb="0" eb="2">
      <t>ネンゴウ</t>
    </rPh>
    <phoneticPr fontId="3"/>
  </si>
  <si>
    <t>月</t>
    <rPh sb="0" eb="1">
      <t>ツキ</t>
    </rPh>
    <phoneticPr fontId="3"/>
  </si>
  <si>
    <t>日</t>
    <rPh sb="0" eb="1">
      <t>ヒ</t>
    </rPh>
    <phoneticPr fontId="3"/>
  </si>
  <si>
    <t>ｺｰﾄﾞ</t>
    <phoneticPr fontId="3"/>
  </si>
  <si>
    <t>特別</t>
    <rPh sb="0" eb="2">
      <t>トクベツ</t>
    </rPh>
    <phoneticPr fontId="3"/>
  </si>
  <si>
    <t>～</t>
    <phoneticPr fontId="3"/>
  </si>
  <si>
    <t>合計</t>
    <rPh sb="0" eb="2">
      <t>ゴウケイ</t>
    </rPh>
    <phoneticPr fontId="3"/>
  </si>
  <si>
    <t>請求期間</t>
    <rPh sb="0" eb="2">
      <t>セイキュウ</t>
    </rPh>
    <rPh sb="2" eb="4">
      <t>キカン</t>
    </rPh>
    <phoneticPr fontId="3"/>
  </si>
  <si>
    <t>月</t>
    <rPh sb="0" eb="1">
      <t>ガツ</t>
    </rPh>
    <phoneticPr fontId="3"/>
  </si>
  <si>
    <t>（育児休業を取得した期間）</t>
    <rPh sb="1" eb="3">
      <t>イクジ</t>
    </rPh>
    <rPh sb="3" eb="5">
      <t>キュウギョウ</t>
    </rPh>
    <rPh sb="6" eb="8">
      <t>シュトク</t>
    </rPh>
    <rPh sb="10" eb="12">
      <t>キカン</t>
    </rPh>
    <phoneticPr fontId="3"/>
  </si>
  <si>
    <t>（変更後の期間）</t>
    <rPh sb="1" eb="3">
      <t>ヘンコウ</t>
    </rPh>
    <rPh sb="3" eb="4">
      <t>ゴ</t>
    </rPh>
    <rPh sb="5" eb="7">
      <t>キカン</t>
    </rPh>
    <phoneticPr fontId="3"/>
  </si>
  <si>
    <t>　請求金額</t>
    <rPh sb="1" eb="3">
      <t>セイキュウ</t>
    </rPh>
    <rPh sb="3" eb="5">
      <t>キンガク</t>
    </rPh>
    <phoneticPr fontId="3"/>
  </si>
  <si>
    <t>　　(裏面参照）</t>
    <rPh sb="3" eb="5">
      <t>ウラメン</t>
    </rPh>
    <rPh sb="5" eb="7">
      <t>サンショウ</t>
    </rPh>
    <phoneticPr fontId="3"/>
  </si>
  <si>
    <t>月分</t>
    <rPh sb="0" eb="1">
      <t>ツキ</t>
    </rPh>
    <rPh sb="1" eb="2">
      <t>ブン</t>
    </rPh>
    <phoneticPr fontId="3"/>
  </si>
  <si>
    <t>給付決定額</t>
    <rPh sb="0" eb="2">
      <t>キュウフ</t>
    </rPh>
    <rPh sb="2" eb="5">
      <t>ケッテイガク</t>
    </rPh>
    <phoneticPr fontId="3"/>
  </si>
  <si>
    <t>休業日数</t>
    <rPh sb="0" eb="2">
      <t>キュウギョウ</t>
    </rPh>
    <rPh sb="2" eb="4">
      <t>ニッスウ</t>
    </rPh>
    <phoneticPr fontId="3"/>
  </si>
  <si>
    <t>地方公務員等共済組合法施行規程弟１１５条の２の規定に基づき、上記のとおり請求いたします。</t>
    <rPh sb="0" eb="2">
      <t>チホウ</t>
    </rPh>
    <rPh sb="2" eb="5">
      <t>コウムイン</t>
    </rPh>
    <rPh sb="5" eb="6">
      <t>トウ</t>
    </rPh>
    <rPh sb="6" eb="8">
      <t>キョウサイ</t>
    </rPh>
    <rPh sb="8" eb="10">
      <t>クミアイ</t>
    </rPh>
    <rPh sb="10" eb="11">
      <t>ホウ</t>
    </rPh>
    <rPh sb="11" eb="13">
      <t>セコウ</t>
    </rPh>
    <rPh sb="13" eb="15">
      <t>キテイ</t>
    </rPh>
    <rPh sb="15" eb="16">
      <t>ダイ</t>
    </rPh>
    <rPh sb="19" eb="20">
      <t>ジョウ</t>
    </rPh>
    <rPh sb="23" eb="25">
      <t>キテイ</t>
    </rPh>
    <rPh sb="26" eb="27">
      <t>モト</t>
    </rPh>
    <rPh sb="30" eb="32">
      <t>ジョウキ</t>
    </rPh>
    <rPh sb="36" eb="38">
      <t>セイキュウ</t>
    </rPh>
    <phoneticPr fontId="3"/>
  </si>
  <si>
    <t>地方職員共済組合沖縄県支部長　　殿</t>
    <rPh sb="0" eb="2">
      <t>チホウ</t>
    </rPh>
    <rPh sb="2" eb="4">
      <t>ショクイン</t>
    </rPh>
    <rPh sb="4" eb="6">
      <t>キョウサイ</t>
    </rPh>
    <rPh sb="6" eb="8">
      <t>クミアイ</t>
    </rPh>
    <rPh sb="8" eb="11">
      <t>オキナワケン</t>
    </rPh>
    <rPh sb="11" eb="13">
      <t>シブ</t>
    </rPh>
    <rPh sb="13" eb="14">
      <t>チョウ</t>
    </rPh>
    <rPh sb="16" eb="17">
      <t>トノ</t>
    </rPh>
    <phoneticPr fontId="3"/>
  </si>
  <si>
    <t>請求者</t>
    <rPh sb="0" eb="3">
      <t>セイキュウシャ</t>
    </rPh>
    <phoneticPr fontId="3"/>
  </si>
  <si>
    <t>住所</t>
    <rPh sb="0" eb="2">
      <t>ジュウショ</t>
    </rPh>
    <phoneticPr fontId="3"/>
  </si>
  <si>
    <t>所属所長</t>
    <rPh sb="0" eb="2">
      <t>ショゾク</t>
    </rPh>
    <rPh sb="2" eb="4">
      <t>ショチョウ</t>
    </rPh>
    <phoneticPr fontId="3"/>
  </si>
  <si>
    <t>職名</t>
    <rPh sb="0" eb="2">
      <t>ショクメイ</t>
    </rPh>
    <phoneticPr fontId="3"/>
  </si>
  <si>
    <t>育児休業期間が延長された場合は又は育児休業が終了する日前に終了した場合は速やかに変更請求書を提出してください。</t>
    <rPh sb="0" eb="2">
      <t>イクジ</t>
    </rPh>
    <rPh sb="2" eb="4">
      <t>キュウギョウ</t>
    </rPh>
    <rPh sb="4" eb="6">
      <t>キカン</t>
    </rPh>
    <rPh sb="7" eb="9">
      <t>エンチョウ</t>
    </rPh>
    <rPh sb="12" eb="14">
      <t>バアイ</t>
    </rPh>
    <rPh sb="15" eb="16">
      <t>マタ</t>
    </rPh>
    <rPh sb="17" eb="19">
      <t>イクジ</t>
    </rPh>
    <rPh sb="19" eb="21">
      <t>キュウギョウ</t>
    </rPh>
    <rPh sb="22" eb="24">
      <t>シュウリョウ</t>
    </rPh>
    <rPh sb="26" eb="27">
      <t>ヒ</t>
    </rPh>
    <rPh sb="27" eb="28">
      <t>マエ</t>
    </rPh>
    <rPh sb="29" eb="31">
      <t>シュウリョウ</t>
    </rPh>
    <rPh sb="33" eb="35">
      <t>バアイ</t>
    </rPh>
    <rPh sb="36" eb="37">
      <t>スミ</t>
    </rPh>
    <rPh sb="40" eb="42">
      <t>ヘンコウ</t>
    </rPh>
    <rPh sb="42" eb="45">
      <t>セイキュウショ</t>
    </rPh>
    <rPh sb="46" eb="48">
      <t>テイシュツ</t>
    </rPh>
    <phoneticPr fontId="3"/>
  </si>
  <si>
    <t>※印欄は記入しないでください。</t>
    <phoneticPr fontId="3"/>
  </si>
  <si>
    <t>所属所担当者氏名</t>
    <rPh sb="0" eb="2">
      <t>ショゾク</t>
    </rPh>
    <rPh sb="2" eb="3">
      <t>ショ</t>
    </rPh>
    <rPh sb="3" eb="5">
      <t>タントウ</t>
    </rPh>
    <rPh sb="5" eb="6">
      <t>シャ</t>
    </rPh>
    <rPh sb="6" eb="8">
      <t>シメイ</t>
    </rPh>
    <phoneticPr fontId="3"/>
  </si>
  <si>
    <t>／</t>
    <phoneticPr fontId="3"/>
  </si>
  <si>
    <t>（１０円未満の端数が５円未満の場合は切捨て、５円以上の場合は切上げる。）</t>
    <rPh sb="3" eb="4">
      <t>エン</t>
    </rPh>
    <rPh sb="4" eb="6">
      <t>ミマン</t>
    </rPh>
    <rPh sb="7" eb="9">
      <t>ハスウ</t>
    </rPh>
    <rPh sb="11" eb="12">
      <t>エン</t>
    </rPh>
    <rPh sb="12" eb="14">
      <t>ミマン</t>
    </rPh>
    <rPh sb="15" eb="17">
      <t>バアイ</t>
    </rPh>
    <rPh sb="18" eb="19">
      <t>キ</t>
    </rPh>
    <rPh sb="19" eb="20">
      <t>ス</t>
    </rPh>
    <rPh sb="23" eb="24">
      <t>エン</t>
    </rPh>
    <rPh sb="24" eb="26">
      <t>イジョウ</t>
    </rPh>
    <rPh sb="27" eb="29">
      <t>バアイ</t>
    </rPh>
    <rPh sb="30" eb="31">
      <t>キ</t>
    </rPh>
    <rPh sb="31" eb="32">
      <t>ウエ</t>
    </rPh>
    <phoneticPr fontId="3"/>
  </si>
  <si>
    <t>該当月（①</t>
    <rPh sb="0" eb="2">
      <t>ガイトウ</t>
    </rPh>
    <rPh sb="2" eb="3">
      <t>ツキ</t>
    </rPh>
    <phoneticPr fontId="3"/>
  </si>
  <si>
    <t>（※円未満切捨て）</t>
    <rPh sb="2" eb="3">
      <t>エン</t>
    </rPh>
    <rPh sb="3" eb="5">
      <t>ミマン</t>
    </rPh>
    <rPh sb="5" eb="6">
      <t>キ</t>
    </rPh>
    <rPh sb="6" eb="7">
      <t>ス</t>
    </rPh>
    <phoneticPr fontId="3"/>
  </si>
  <si>
    <t>注）</t>
    <rPh sb="0" eb="1">
      <t>チュウ</t>
    </rPh>
    <phoneticPr fontId="3"/>
  </si>
  <si>
    <t>月分（</t>
    <rPh sb="0" eb="2">
      <t>ツキブン</t>
    </rPh>
    <phoneticPr fontId="3"/>
  </si>
  <si>
    <t>日＝</t>
    <rPh sb="0" eb="1">
      <t>ヒ</t>
    </rPh>
    <phoneticPr fontId="3"/>
  </si>
  <si>
    <t>合計休業日</t>
    <rPh sb="0" eb="2">
      <t>ゴウケイ</t>
    </rPh>
    <rPh sb="2" eb="4">
      <t>キュウギョウ</t>
    </rPh>
    <rPh sb="4" eb="5">
      <t>ヒ</t>
    </rPh>
    <phoneticPr fontId="3"/>
  </si>
  <si>
    <t>養育する子の氏名</t>
    <rPh sb="0" eb="2">
      <t>ヨウイク</t>
    </rPh>
    <rPh sb="4" eb="5">
      <t>コ</t>
    </rPh>
    <rPh sb="6" eb="8">
      <t>シメイ</t>
    </rPh>
    <phoneticPr fontId="3"/>
  </si>
  <si>
    <t>出生年月日</t>
    <rPh sb="0" eb="2">
      <t>シュッセイ</t>
    </rPh>
    <rPh sb="2" eb="5">
      <t>ネンガッピ</t>
    </rPh>
    <phoneticPr fontId="3"/>
  </si>
  <si>
    <t>※支給開始日</t>
    <rPh sb="1" eb="3">
      <t>シキュウ</t>
    </rPh>
    <rPh sb="3" eb="5">
      <t>カイシ</t>
    </rPh>
    <rPh sb="5" eb="6">
      <t>ヒ</t>
    </rPh>
    <phoneticPr fontId="3"/>
  </si>
  <si>
    <t>※支給終了日</t>
    <rPh sb="1" eb="3">
      <t>シキュウ</t>
    </rPh>
    <rPh sb="3" eb="5">
      <t>シュウリョウ</t>
    </rPh>
    <rPh sb="5" eb="6">
      <t>ヒ</t>
    </rPh>
    <phoneticPr fontId="3"/>
  </si>
  <si>
    <t>※正当支給日額</t>
    <rPh sb="1" eb="3">
      <t>セイトウ</t>
    </rPh>
    <rPh sb="3" eb="5">
      <t>シキュウ</t>
    </rPh>
    <rPh sb="5" eb="7">
      <t>ニチガク</t>
    </rPh>
    <phoneticPr fontId="3"/>
  </si>
  <si>
    <t>※正当支給日数</t>
    <rPh sb="1" eb="3">
      <t>セイトウ</t>
    </rPh>
    <rPh sb="3" eb="5">
      <t>シキュウ</t>
    </rPh>
    <rPh sb="5" eb="7">
      <t>ニッスウ</t>
    </rPh>
    <phoneticPr fontId="3"/>
  </si>
  <si>
    <t>※摘要欄</t>
    <rPh sb="1" eb="3">
      <t>テキヨウ</t>
    </rPh>
    <rPh sb="3" eb="4">
      <t>ラン</t>
    </rPh>
    <phoneticPr fontId="3"/>
  </si>
  <si>
    <t>から</t>
    <phoneticPr fontId="3"/>
  </si>
  <si>
    <t>まで</t>
    <phoneticPr fontId="3"/>
  </si>
  <si>
    <t>まで）</t>
    <phoneticPr fontId="3"/>
  </si>
  <si>
    <t>Ｖｅｒ１．４は</t>
    <phoneticPr fontId="3"/>
  </si>
  <si>
    <t>シート「①計算書」で作成したデータが自動で「②申請書」に転記されてそのまま請求事務に使用できるようにしました。</t>
    <rPh sb="5" eb="8">
      <t>ケイサンショ</t>
    </rPh>
    <rPh sb="10" eb="12">
      <t>サクセイ</t>
    </rPh>
    <rPh sb="18" eb="20">
      <t>ジドウ</t>
    </rPh>
    <rPh sb="23" eb="26">
      <t>シンセイショ</t>
    </rPh>
    <rPh sb="28" eb="30">
      <t>テンキ</t>
    </rPh>
    <rPh sb="37" eb="39">
      <t>セイキュウ</t>
    </rPh>
    <rPh sb="39" eb="41">
      <t>ジム</t>
    </rPh>
    <rPh sb="42" eb="44">
      <t>シヨウ</t>
    </rPh>
    <phoneticPr fontId="3"/>
  </si>
  <si>
    <t>※赤字表記部分の項目は、計算書作成時に自動的に転記される部分です。　　　なので必ずシート「①計算書」から作成してください。</t>
    <rPh sb="1" eb="3">
      <t>アカジ</t>
    </rPh>
    <rPh sb="3" eb="5">
      <t>ヒョウキ</t>
    </rPh>
    <rPh sb="5" eb="7">
      <t>ブブン</t>
    </rPh>
    <rPh sb="8" eb="10">
      <t>コウモク</t>
    </rPh>
    <rPh sb="12" eb="15">
      <t>ケイサンショ</t>
    </rPh>
    <rPh sb="15" eb="18">
      <t>サクセイジ</t>
    </rPh>
    <rPh sb="19" eb="22">
      <t>ジドウテキ</t>
    </rPh>
    <rPh sb="23" eb="25">
      <t>テンキ</t>
    </rPh>
    <rPh sb="28" eb="30">
      <t>ブブン</t>
    </rPh>
    <rPh sb="39" eb="40">
      <t>カナラ</t>
    </rPh>
    <rPh sb="46" eb="49">
      <t>ケイサンショ</t>
    </rPh>
    <rPh sb="52" eb="54">
      <t>サクセイ</t>
    </rPh>
    <phoneticPr fontId="3"/>
  </si>
  <si>
    <t>請求書自動作成</t>
    <rPh sb="0" eb="3">
      <t>セイキュウショ</t>
    </rPh>
    <rPh sb="3" eb="5">
      <t>ジドウ</t>
    </rPh>
    <rPh sb="5" eb="7">
      <t>サクセイ</t>
    </rPh>
    <phoneticPr fontId="3"/>
  </si>
  <si>
    <t>↓地共済担当者はここの金額を毎年8月以降の　　　　　　　　　　　　　　　　　　　　　　　　　　　　　　限度額設定時に変更</t>
    <rPh sb="1" eb="2">
      <t>チ</t>
    </rPh>
    <rPh sb="2" eb="4">
      <t>キョウサイ</t>
    </rPh>
    <rPh sb="4" eb="7">
      <t>タントウシャ</t>
    </rPh>
    <rPh sb="11" eb="13">
      <t>キンガク</t>
    </rPh>
    <rPh sb="14" eb="16">
      <t>マイトシ</t>
    </rPh>
    <rPh sb="17" eb="18">
      <t>ガツ</t>
    </rPh>
    <rPh sb="18" eb="20">
      <t>イコウ</t>
    </rPh>
    <rPh sb="51" eb="54">
      <t>ゲンドガク</t>
    </rPh>
    <rPh sb="54" eb="57">
      <t>セッテイジ</t>
    </rPh>
    <rPh sb="58" eb="60">
      <t>ヘンコウ</t>
    </rPh>
    <phoneticPr fontId="3"/>
  </si>
  <si>
    <t>＝</t>
    <phoneticPr fontId="3"/>
  </si>
  <si>
    <t>・・・・・・・・・</t>
    <phoneticPr fontId="3"/>
  </si>
  <si>
    <t>①</t>
    <phoneticPr fontId="3"/>
  </si>
  <si>
    <t>※この計算書を育児休業手当金請求書に添付して提出ください。</t>
  </si>
  <si>
    <t>※雇用保険法第17条第4項第2号関係</t>
    <rPh sb="1" eb="3">
      <t>コヨウ</t>
    </rPh>
    <rPh sb="3" eb="6">
      <t>ホケンホウ</t>
    </rPh>
    <rPh sb="6" eb="7">
      <t>ダイ</t>
    </rPh>
    <rPh sb="9" eb="10">
      <t>ジョウ</t>
    </rPh>
    <rPh sb="10" eb="11">
      <t>ダイ</t>
    </rPh>
    <rPh sb="12" eb="13">
      <t>コウ</t>
    </rPh>
    <rPh sb="13" eb="14">
      <t>ダイ</t>
    </rPh>
    <rPh sb="15" eb="16">
      <t>ゴウ</t>
    </rPh>
    <rPh sb="16" eb="18">
      <t>カンケイ</t>
    </rPh>
    <phoneticPr fontId="3"/>
  </si>
  <si>
    <t>給付上限相当額確認</t>
    <rPh sb="2" eb="4">
      <t>ジョウゲン</t>
    </rPh>
    <rPh sb="4" eb="7">
      <t>ソウトウガク</t>
    </rPh>
    <phoneticPr fontId="3"/>
  </si>
  <si>
    <t>共済　花子</t>
    <rPh sb="0" eb="2">
      <t>キョウサイ</t>
    </rPh>
    <rPh sb="3" eb="5">
      <t>ハナコ</t>
    </rPh>
    <phoneticPr fontId="3"/>
  </si>
  <si>
    <t>※なるべく両面印刷で提出お願いします。</t>
    <rPh sb="5" eb="7">
      <t>リョウメン</t>
    </rPh>
    <rPh sb="7" eb="9">
      <t>インサツ</t>
    </rPh>
    <rPh sb="10" eb="12">
      <t>テイシュツ</t>
    </rPh>
    <rPh sb="13" eb="14">
      <t>ネガ</t>
    </rPh>
    <phoneticPr fontId="3"/>
  </si>
  <si>
    <t>この色の項目は記入お願いします</t>
    <rPh sb="2" eb="3">
      <t>イロ</t>
    </rPh>
    <rPh sb="4" eb="6">
      <t>コウモク</t>
    </rPh>
    <rPh sb="7" eb="9">
      <t>キニュウ</t>
    </rPh>
    <rPh sb="10" eb="11">
      <t>ネガ</t>
    </rPh>
    <phoneticPr fontId="3"/>
  </si>
  <si>
    <t>（地共済においても計算チェックするため）</t>
    <rPh sb="1" eb="2">
      <t>チ</t>
    </rPh>
    <rPh sb="2" eb="4">
      <t>キョウサイ</t>
    </rPh>
    <rPh sb="9" eb="11">
      <t>ケイサン</t>
    </rPh>
    <phoneticPr fontId="3"/>
  </si>
  <si>
    <t>支給率６７％適用期間</t>
    <rPh sb="0" eb="3">
      <t>シキュウリツ</t>
    </rPh>
    <rPh sb="6" eb="8">
      <t>テキヨウ</t>
    </rPh>
    <rPh sb="8" eb="10">
      <t>キカン</t>
    </rPh>
    <phoneticPr fontId="3"/>
  </si>
  <si>
    <t>×</t>
    <phoneticPr fontId="3"/>
  </si>
  <si>
    <t>÷</t>
    <phoneticPr fontId="3"/>
  </si>
  <si>
    <t>※67/100計算時</t>
    <rPh sb="7" eb="10">
      <t>ケイサンジ</t>
    </rPh>
    <phoneticPr fontId="3"/>
  </si>
  <si>
    <t>※50/100計算時</t>
    <rPh sb="7" eb="10">
      <t>ケイサンジ</t>
    </rPh>
    <phoneticPr fontId="3"/>
  </si>
  <si>
    <t>02</t>
  </si>
  <si>
    <t>支給率67％適用期間</t>
    <rPh sb="0" eb="3">
      <t>シキュウリツ</t>
    </rPh>
    <rPh sb="6" eb="8">
      <t>テキヨウ</t>
    </rPh>
    <rPh sb="8" eb="10">
      <t>キカン</t>
    </rPh>
    <phoneticPr fontId="3"/>
  </si>
  <si>
    <t>所属所連絡先</t>
    <rPh sb="0" eb="2">
      <t>ショゾク</t>
    </rPh>
    <rPh sb="2" eb="3">
      <t>ショ</t>
    </rPh>
    <rPh sb="3" eb="5">
      <t>レンラク</t>
    </rPh>
    <rPh sb="5" eb="6">
      <t>サキ</t>
    </rPh>
    <phoneticPr fontId="3"/>
  </si>
  <si>
    <t>請求額
計算式</t>
    <rPh sb="0" eb="2">
      <t>セイキュウ</t>
    </rPh>
    <rPh sb="2" eb="3">
      <t>ガク</t>
    </rPh>
    <rPh sb="4" eb="7">
      <t>ケイサンシキ</t>
    </rPh>
    <phoneticPr fontId="3"/>
  </si>
  <si>
    <t>標準報酬月額</t>
    <rPh sb="0" eb="2">
      <t>ヒョウジュン</t>
    </rPh>
    <rPh sb="2" eb="4">
      <t>ホウシュウ</t>
    </rPh>
    <rPh sb="4" eb="6">
      <t>ゲツガク</t>
    </rPh>
    <phoneticPr fontId="3"/>
  </si>
  <si>
    <t>等級</t>
    <rPh sb="0" eb="2">
      <t>トウキュウ</t>
    </rPh>
    <phoneticPr fontId="3"/>
  </si>
  <si>
    <t>等級（短期給付）</t>
    <rPh sb="0" eb="2">
      <t>トウキュウ</t>
    </rPh>
    <rPh sb="3" eb="5">
      <t>タンキ</t>
    </rPh>
    <rPh sb="5" eb="7">
      <t>キュウフ</t>
    </rPh>
    <phoneticPr fontId="3"/>
  </si>
  <si>
    <t>標準報酬月額の等級</t>
    <rPh sb="0" eb="2">
      <t>ヒョウジュン</t>
    </rPh>
    <rPh sb="2" eb="4">
      <t>ホウシュウ</t>
    </rPh>
    <rPh sb="4" eb="6">
      <t>ゲツガク</t>
    </rPh>
    <rPh sb="7" eb="9">
      <t>トウキュウ</t>
    </rPh>
    <phoneticPr fontId="3"/>
  </si>
  <si>
    <t>＜標準報酬等級表＞</t>
    <rPh sb="1" eb="3">
      <t>ヒョウジュン</t>
    </rPh>
    <rPh sb="3" eb="5">
      <t>ホウシュウ</t>
    </rPh>
    <rPh sb="5" eb="8">
      <t>トウキュウヒョウ</t>
    </rPh>
    <phoneticPr fontId="3"/>
  </si>
  <si>
    <t>等級</t>
    <rPh sb="0" eb="2">
      <t>トウキュウ</t>
    </rPh>
    <phoneticPr fontId="3"/>
  </si>
  <si>
    <t>短期給付</t>
    <rPh sb="0" eb="2">
      <t>タンキ</t>
    </rPh>
    <rPh sb="2" eb="4">
      <t>キュウフ</t>
    </rPh>
    <phoneticPr fontId="3"/>
  </si>
  <si>
    <t>月額</t>
    <rPh sb="0" eb="2">
      <t>ゲツガク</t>
    </rPh>
    <phoneticPr fontId="3"/>
  </si>
  <si>
    <t>以上</t>
    <rPh sb="0" eb="2">
      <t>イジョウ</t>
    </rPh>
    <phoneticPr fontId="3"/>
  </si>
  <si>
    <t>～</t>
    <phoneticPr fontId="3"/>
  </si>
  <si>
    <t>未満</t>
    <rPh sb="0" eb="2">
      <t>ミマン</t>
    </rPh>
    <phoneticPr fontId="3"/>
  </si>
  <si>
    <t>号</t>
    <rPh sb="0" eb="1">
      <t>ゴウ</t>
    </rPh>
    <phoneticPr fontId="3"/>
  </si>
  <si>
    <t>報酬月額
（給料月額＋手当）</t>
    <rPh sb="0" eb="2">
      <t>ホウシュウ</t>
    </rPh>
    <rPh sb="2" eb="4">
      <t>ゲツガク</t>
    </rPh>
    <rPh sb="6" eb="8">
      <t>キュウリョウ</t>
    </rPh>
    <rPh sb="8" eb="10">
      <t>ゲツガク</t>
    </rPh>
    <rPh sb="11" eb="13">
      <t>テアテ</t>
    </rPh>
    <phoneticPr fontId="3"/>
  </si>
  <si>
    <t>標準報酬</t>
    <rPh sb="0" eb="2">
      <t>ヒョウジュン</t>
    </rPh>
    <rPh sb="2" eb="4">
      <t>ホウシュウ</t>
    </rPh>
    <phoneticPr fontId="3"/>
  </si>
  <si>
    <t>（円）</t>
    <rPh sb="1" eb="2">
      <t>エン</t>
    </rPh>
    <phoneticPr fontId="3"/>
  </si>
  <si>
    <t>16</t>
    <phoneticPr fontId="3"/>
  </si>
  <si>
    <r>
      <rPr>
        <sz val="12"/>
        <color rgb="FFFF0000"/>
        <rFont val="ＭＳ Ｐゴシック"/>
        <family val="3"/>
        <charset val="128"/>
      </rPr>
      <t>標準報酬日額</t>
    </r>
    <r>
      <rPr>
        <sz val="12"/>
        <rFont val="ＭＳ Ｐゴシック"/>
        <family val="3"/>
        <charset val="128"/>
      </rPr>
      <t>の計算</t>
    </r>
    <rPh sb="0" eb="2">
      <t>ヒョウジュン</t>
    </rPh>
    <rPh sb="2" eb="4">
      <t>ホウシュウ</t>
    </rPh>
    <rPh sb="4" eb="5">
      <t>ニチ</t>
    </rPh>
    <rPh sb="5" eb="6">
      <t>ガク</t>
    </rPh>
    <rPh sb="7" eb="9">
      <t>ケイサン</t>
    </rPh>
    <phoneticPr fontId="3"/>
  </si>
  <si>
    <t>　※平成27年9月末までは給料額</t>
    <rPh sb="2" eb="4">
      <t>ヘイセイ</t>
    </rPh>
    <rPh sb="6" eb="7">
      <t>ネン</t>
    </rPh>
    <rPh sb="8" eb="9">
      <t>ガツ</t>
    </rPh>
    <rPh sb="9" eb="10">
      <t>マツ</t>
    </rPh>
    <rPh sb="13" eb="15">
      <t>キュウリョウ</t>
    </rPh>
    <rPh sb="15" eb="16">
      <t>ガク</t>
    </rPh>
    <phoneticPr fontId="3"/>
  </si>
  <si>
    <t>　※平成27年10月1日より給料月額から標準報酬月額に変更</t>
    <rPh sb="2" eb="4">
      <t>ヘイセイ</t>
    </rPh>
    <rPh sb="6" eb="7">
      <t>ネン</t>
    </rPh>
    <rPh sb="9" eb="10">
      <t>ガツ</t>
    </rPh>
    <rPh sb="11" eb="12">
      <t>ニチ</t>
    </rPh>
    <rPh sb="14" eb="16">
      <t>キュウリョウ</t>
    </rPh>
    <rPh sb="16" eb="18">
      <t>ゲツガク</t>
    </rPh>
    <rPh sb="20" eb="22">
      <t>ヒョウジュン</t>
    </rPh>
    <rPh sb="22" eb="24">
      <t>ホウシュウ</t>
    </rPh>
    <rPh sb="24" eb="26">
      <t>ゲツガク</t>
    </rPh>
    <rPh sb="27" eb="29">
      <t>ヘンコウ</t>
    </rPh>
    <phoneticPr fontId="3"/>
  </si>
  <si>
    <t>標準報酬日額の計算</t>
    <rPh sb="0" eb="2">
      <t>ヒョウジュン</t>
    </rPh>
    <rPh sb="2" eb="4">
      <t>ホウシュウ</t>
    </rPh>
    <rPh sb="4" eb="6">
      <t>ニチガク</t>
    </rPh>
    <rPh sb="7" eb="9">
      <t>ケイサン</t>
    </rPh>
    <phoneticPr fontId="3"/>
  </si>
  <si>
    <t>標準報酬日額</t>
    <rPh sb="0" eb="2">
      <t>ヒョウジュン</t>
    </rPh>
    <rPh sb="2" eb="4">
      <t>ホウシュウ</t>
    </rPh>
    <rPh sb="4" eb="5">
      <t>ニチ</t>
    </rPh>
    <rPh sb="5" eb="6">
      <t>ガク</t>
    </rPh>
    <phoneticPr fontId="3"/>
  </si>
  <si>
    <t>× 67 / 100 　　　　　 ） ×</t>
    <phoneticPr fontId="3"/>
  </si>
  <si>
    <t>× 50(67) / 100 　　　 　） ×</t>
    <phoneticPr fontId="3"/>
  </si>
  <si>
    <t>× 50(67) / 100 　　　　 ） ×</t>
    <phoneticPr fontId="3"/>
  </si>
  <si>
    <t>× 50 / 100 × 　　　 ） ×</t>
    <phoneticPr fontId="3"/>
  </si>
  <si>
    <t>子の1歳の誕生日</t>
    <rPh sb="0" eb="1">
      <t>コ</t>
    </rPh>
    <rPh sb="3" eb="4">
      <t>サイ</t>
    </rPh>
    <rPh sb="5" eb="8">
      <t>タンジョウビ</t>
    </rPh>
    <phoneticPr fontId="3"/>
  </si>
  <si>
    <t>担当者</t>
    <rPh sb="0" eb="3">
      <t>タントウシャ</t>
    </rPh>
    <phoneticPr fontId="3"/>
  </si>
  <si>
    <t>令和</t>
    <rPh sb="0" eb="2">
      <t>レイワ</t>
    </rPh>
    <phoneticPr fontId="3"/>
  </si>
  <si>
    <t>休業日数は、月のうち日曜日及び土曜日を除いた日数である。</t>
    <rPh sb="0" eb="2">
      <t>キュウギョウ</t>
    </rPh>
    <rPh sb="2" eb="4">
      <t>ニッスウ</t>
    </rPh>
    <rPh sb="6" eb="7">
      <t>ツキ</t>
    </rPh>
    <rPh sb="10" eb="13">
      <t>ニチヨウビ</t>
    </rPh>
    <rPh sb="13" eb="14">
      <t>オヨ</t>
    </rPh>
    <rPh sb="15" eb="18">
      <t>ドヨウビ</t>
    </rPh>
    <rPh sb="19" eb="20">
      <t>ノゾ</t>
    </rPh>
    <rPh sb="22" eb="24">
      <t>ニッスウ</t>
    </rPh>
    <phoneticPr fontId="3"/>
  </si>
  <si>
    <t>5</t>
    <phoneticPr fontId="3"/>
  </si>
  <si>
    <t>必要事項を記入し、育児休業承認に係る辞令（写）を添付して所属所長の証明を受けたうえ、組合に提出してください。</t>
    <rPh sb="0" eb="2">
      <t>ヒツヨウ</t>
    </rPh>
    <rPh sb="2" eb="4">
      <t>ジコウ</t>
    </rPh>
    <rPh sb="5" eb="7">
      <t>キニュウ</t>
    </rPh>
    <rPh sb="9" eb="11">
      <t>イクジ</t>
    </rPh>
    <rPh sb="11" eb="13">
      <t>キュウギョウ</t>
    </rPh>
    <rPh sb="13" eb="15">
      <t>ショウニン</t>
    </rPh>
    <rPh sb="16" eb="17">
      <t>カカ</t>
    </rPh>
    <rPh sb="18" eb="20">
      <t>ジレイ</t>
    </rPh>
    <rPh sb="21" eb="22">
      <t>ウツ</t>
    </rPh>
    <rPh sb="24" eb="26">
      <t>テンプ</t>
    </rPh>
    <rPh sb="28" eb="30">
      <t>ショゾク</t>
    </rPh>
    <rPh sb="30" eb="32">
      <t>ショチョウ</t>
    </rPh>
    <rPh sb="33" eb="35">
      <t>ショウメイ</t>
    </rPh>
    <rPh sb="36" eb="37">
      <t>ウ</t>
    </rPh>
    <rPh sb="42" eb="44">
      <t>クミアイ</t>
    </rPh>
    <rPh sb="45" eb="47">
      <t>テイシュツ</t>
    </rPh>
    <phoneticPr fontId="3"/>
  </si>
  <si>
    <t>～</t>
  </si>
  <si>
    <t>.</t>
    <phoneticPr fontId="3"/>
  </si>
  <si>
    <t>生年月日</t>
    <phoneticPr fontId="3"/>
  </si>
  <si>
    <t>0123456</t>
    <phoneticPr fontId="3"/>
  </si>
  <si>
    <r>
      <t>（令和5年8月1日から給付日額が</t>
    </r>
    <r>
      <rPr>
        <sz val="11"/>
        <color theme="4"/>
        <rFont val="ＭＳ Ｐゴシック"/>
        <family val="3"/>
        <charset val="128"/>
      </rPr>
      <t>14,097</t>
    </r>
    <r>
      <rPr>
        <sz val="11"/>
        <color indexed="30"/>
        <rFont val="ＭＳ Ｐゴシック"/>
        <family val="3"/>
        <charset val="128"/>
      </rPr>
      <t>円　を超える場合は 14,097円</t>
    </r>
    <r>
      <rPr>
        <sz val="11"/>
        <rFont val="ＭＳ Ｐゴシック"/>
        <family val="3"/>
        <charset val="128"/>
      </rPr>
      <t>　を限度額とする。）</t>
    </r>
    <r>
      <rPr>
        <sz val="11"/>
        <color indexed="30"/>
        <rFont val="ＭＳ Ｐゴシック"/>
        <family val="3"/>
        <charset val="128"/>
      </rPr>
      <t>※67/100計算時</t>
    </r>
    <rPh sb="1" eb="3">
      <t>レイワ</t>
    </rPh>
    <rPh sb="4" eb="5">
      <t>ネン</t>
    </rPh>
    <rPh sb="6" eb="7">
      <t>ツキ</t>
    </rPh>
    <rPh sb="8" eb="9">
      <t>ニチ</t>
    </rPh>
    <rPh sb="11" eb="13">
      <t>キュウフ</t>
    </rPh>
    <rPh sb="13" eb="15">
      <t>ニチガク</t>
    </rPh>
    <rPh sb="22" eb="23">
      <t>エン</t>
    </rPh>
    <rPh sb="25" eb="26">
      <t>コ</t>
    </rPh>
    <rPh sb="28" eb="30">
      <t>バアイ</t>
    </rPh>
    <rPh sb="41" eb="43">
      <t>ゲンド</t>
    </rPh>
    <rPh sb="43" eb="44">
      <t>ガク</t>
    </rPh>
    <rPh sb="56" eb="59">
      <t>ケイサンジ</t>
    </rPh>
    <phoneticPr fontId="3"/>
  </si>
  <si>
    <r>
      <t>（令和5年8月1日から給付日額が</t>
    </r>
    <r>
      <rPr>
        <sz val="11"/>
        <color rgb="FFFF0000"/>
        <rFont val="ＭＳ Ｐゴシック"/>
        <family val="3"/>
        <charset val="128"/>
      </rPr>
      <t>10,520</t>
    </r>
    <r>
      <rPr>
        <sz val="11"/>
        <color indexed="10"/>
        <rFont val="ＭＳ Ｐゴシック"/>
        <family val="3"/>
        <charset val="128"/>
      </rPr>
      <t>円　を超える場合は 10,520円</t>
    </r>
    <r>
      <rPr>
        <sz val="11"/>
        <rFont val="ＭＳ Ｐゴシック"/>
        <family val="3"/>
        <charset val="128"/>
      </rPr>
      <t>　を限度額とする。）</t>
    </r>
    <r>
      <rPr>
        <sz val="11"/>
        <color indexed="10"/>
        <rFont val="ＭＳ Ｐゴシック"/>
        <family val="3"/>
        <charset val="128"/>
      </rPr>
      <t>※50/100計算時</t>
    </r>
    <rPh sb="1" eb="3">
      <t>レイワ</t>
    </rPh>
    <rPh sb="4" eb="5">
      <t>ネン</t>
    </rPh>
    <rPh sb="6" eb="7">
      <t>ガツ</t>
    </rPh>
    <rPh sb="7" eb="9">
      <t>ツイタチ</t>
    </rPh>
    <rPh sb="11" eb="13">
      <t>キュウフ</t>
    </rPh>
    <rPh sb="13" eb="15">
      <t>ニチガク</t>
    </rPh>
    <rPh sb="22" eb="23">
      <t>エン</t>
    </rPh>
    <rPh sb="25" eb="26">
      <t>コ</t>
    </rPh>
    <rPh sb="28" eb="30">
      <t>バアイ</t>
    </rPh>
    <rPh sb="41" eb="43">
      <t>ゲンド</t>
    </rPh>
    <rPh sb="43" eb="44">
      <t>ガク</t>
    </rPh>
    <rPh sb="56" eb="59">
      <t>ケイサンジ</t>
    </rPh>
    <phoneticPr fontId="3"/>
  </si>
  <si>
    <t>所属所受付印</t>
    <phoneticPr fontId="3"/>
  </si>
  <si>
    <t>上記の記載事項は事実と相違ないものと認めます。</t>
    <phoneticPr fontId="3"/>
  </si>
  <si>
    <t>年</t>
    <rPh sb="0" eb="1">
      <t>ネン</t>
    </rPh>
    <phoneticPr fontId="3"/>
  </si>
  <si>
    <t>月</t>
    <rPh sb="0" eb="1">
      <t>ツキ</t>
    </rPh>
    <phoneticPr fontId="3"/>
  </si>
  <si>
    <t>日</t>
    <rPh sb="0" eb="1">
      <t>ニチ</t>
    </rPh>
    <phoneticPr fontId="3"/>
  </si>
  <si>
    <t>地共済受付印</t>
    <rPh sb="0" eb="1">
      <t>チ</t>
    </rPh>
    <rPh sb="1" eb="3">
      <t>キョウサイ</t>
    </rPh>
    <phoneticPr fontId="3"/>
  </si>
  <si>
    <t>所属担当者チェック欄（添付書類）</t>
    <rPh sb="0" eb="2">
      <t>ショゾク</t>
    </rPh>
    <rPh sb="2" eb="5">
      <t>タントウシャ</t>
    </rPh>
    <rPh sb="9" eb="10">
      <t>ラン</t>
    </rPh>
    <rPh sb="11" eb="13">
      <t>テンプ</t>
    </rPh>
    <rPh sb="13" eb="15">
      <t>ショルイ</t>
    </rPh>
    <phoneticPr fontId="3"/>
  </si>
  <si>
    <t>□</t>
    <phoneticPr fontId="3"/>
  </si>
  <si>
    <t>辞令の写し</t>
    <rPh sb="0" eb="2">
      <t>ジレイ</t>
    </rPh>
    <rPh sb="3" eb="4">
      <t>ウツ</t>
    </rPh>
    <phoneticPr fontId="3"/>
  </si>
  <si>
    <t>育児休業手当金計算書（休業中支給分）</t>
    <rPh sb="0" eb="2">
      <t>イクジ</t>
    </rPh>
    <rPh sb="2" eb="4">
      <t>キュウギョウ</t>
    </rPh>
    <rPh sb="4" eb="6">
      <t>テアテ</t>
    </rPh>
    <rPh sb="6" eb="7">
      <t>キン</t>
    </rPh>
    <rPh sb="7" eb="10">
      <t>ケイサンショ</t>
    </rPh>
    <rPh sb="11" eb="14">
      <t>キュウギョウチュウ</t>
    </rPh>
    <rPh sb="14" eb="17">
      <t>シキュウブン</t>
    </rPh>
    <phoneticPr fontId="3"/>
  </si>
  <si>
    <r>
      <t>「元号」はコードで記載お願いします。</t>
    </r>
    <r>
      <rPr>
        <sz val="9"/>
        <rFont val="Meiryo UI"/>
        <family val="3"/>
        <charset val="128"/>
      </rPr>
      <t>　昭和「３」　平成「４」　令和「５」</t>
    </r>
    <phoneticPr fontId="3"/>
  </si>
  <si>
    <t>雇用保険法に基づく育児休業給付の支給対象にならないことを確認しました。</t>
    <phoneticPr fontId="3"/>
  </si>
  <si>
    <t>雇用保険加入者は雇用保険法に基づく育児休業給付が優先されます。必ずハローワークに対象となるか確認のうえ、対象外の場合のみ地共済へ申請してください。</t>
    <rPh sb="0" eb="2">
      <t>コヨウ</t>
    </rPh>
    <rPh sb="2" eb="4">
      <t>ホケン</t>
    </rPh>
    <rPh sb="4" eb="7">
      <t>カニュウシャ</t>
    </rPh>
    <rPh sb="8" eb="10">
      <t>コヨウ</t>
    </rPh>
    <rPh sb="10" eb="13">
      <t>ホケンホウ</t>
    </rPh>
    <rPh sb="14" eb="15">
      <t>モト</t>
    </rPh>
    <rPh sb="17" eb="19">
      <t>イクジ</t>
    </rPh>
    <rPh sb="19" eb="21">
      <t>キュウギョウ</t>
    </rPh>
    <rPh sb="21" eb="23">
      <t>キュウフ</t>
    </rPh>
    <rPh sb="24" eb="26">
      <t>ユウセン</t>
    </rPh>
    <rPh sb="31" eb="32">
      <t>カナラ</t>
    </rPh>
    <rPh sb="40" eb="42">
      <t>タイショウ</t>
    </rPh>
    <rPh sb="46" eb="48">
      <t>カクニン</t>
    </rPh>
    <rPh sb="52" eb="55">
      <t>タイショウガイ</t>
    </rPh>
    <rPh sb="56" eb="58">
      <t>バアイ</t>
    </rPh>
    <rPh sb="60" eb="61">
      <t>チ</t>
    </rPh>
    <rPh sb="61" eb="63">
      <t>キョウサイ</t>
    </rPh>
    <rPh sb="64" eb="66">
      <t>シンセイ</t>
    </rPh>
    <phoneticPr fontId="3"/>
  </si>
  <si>
    <r>
      <t>支給日数の算定は</t>
    </r>
    <r>
      <rPr>
        <sz val="9"/>
        <rFont val="ＭＳ Ｐゴシック"/>
        <family val="3"/>
        <charset val="128"/>
      </rPr>
      <t>週休日として日曜日及び土曜日</t>
    </r>
    <r>
      <rPr>
        <sz val="9"/>
        <rFont val="ＭＳ Ｐ明朝"/>
        <family val="1"/>
        <charset val="128"/>
      </rPr>
      <t>を除くこと。</t>
    </r>
    <rPh sb="0" eb="2">
      <t>シキュウ</t>
    </rPh>
    <rPh sb="2" eb="4">
      <t>ニッスウ</t>
    </rPh>
    <rPh sb="5" eb="7">
      <t>サンテイ</t>
    </rPh>
    <rPh sb="8" eb="10">
      <t>シュウキュウ</t>
    </rPh>
    <rPh sb="10" eb="11">
      <t>ビ</t>
    </rPh>
    <rPh sb="14" eb="17">
      <t>ニチヨウビ</t>
    </rPh>
    <rPh sb="17" eb="18">
      <t>オヨ</t>
    </rPh>
    <rPh sb="19" eb="22">
      <t>ドヨウビ</t>
    </rPh>
    <rPh sb="23" eb="24">
      <t>ノゾ</t>
    </rPh>
    <phoneticPr fontId="3"/>
  </si>
  <si>
    <t>※給付日額10,520円を逆算して標準報酬日額を求めると</t>
    <rPh sb="1" eb="3">
      <t>キュウフ</t>
    </rPh>
    <rPh sb="3" eb="5">
      <t>ニチガク</t>
    </rPh>
    <rPh sb="11" eb="12">
      <t>エン</t>
    </rPh>
    <rPh sb="13" eb="15">
      <t>ギャクサン</t>
    </rPh>
    <rPh sb="17" eb="19">
      <t>ヒョウジュン</t>
    </rPh>
    <rPh sb="19" eb="21">
      <t>ホウシュウ</t>
    </rPh>
    <rPh sb="21" eb="23">
      <t>ニチガク</t>
    </rPh>
    <rPh sb="24" eb="25">
      <t>モト</t>
    </rPh>
    <phoneticPr fontId="3"/>
  </si>
  <si>
    <r>
      <t>（令和7年8月1日から給付日額が14,718</t>
    </r>
    <r>
      <rPr>
        <sz val="11"/>
        <color indexed="30"/>
        <rFont val="ＭＳ Ｐゴシック"/>
        <family val="3"/>
        <charset val="128"/>
      </rPr>
      <t>円　を超える場合は 14,718円</t>
    </r>
    <r>
      <rPr>
        <sz val="11"/>
        <rFont val="ＭＳ Ｐゴシック"/>
        <family val="3"/>
        <charset val="128"/>
      </rPr>
      <t>　を限度額とする。）</t>
    </r>
    <r>
      <rPr>
        <sz val="11"/>
        <color indexed="30"/>
        <rFont val="ＭＳ Ｐゴシック"/>
        <family val="3"/>
        <charset val="128"/>
      </rPr>
      <t>※67/100計算時</t>
    </r>
    <rPh sb="1" eb="3">
      <t>レイワ</t>
    </rPh>
    <rPh sb="4" eb="5">
      <t>ネン</t>
    </rPh>
    <rPh sb="6" eb="7">
      <t>ツキ</t>
    </rPh>
    <rPh sb="8" eb="9">
      <t>ニチ</t>
    </rPh>
    <rPh sb="11" eb="13">
      <t>キュウフ</t>
    </rPh>
    <rPh sb="13" eb="15">
      <t>ニチガク</t>
    </rPh>
    <rPh sb="22" eb="23">
      <t>エン</t>
    </rPh>
    <rPh sb="25" eb="26">
      <t>コ</t>
    </rPh>
    <rPh sb="28" eb="30">
      <t>バアイ</t>
    </rPh>
    <rPh sb="41" eb="43">
      <t>ゲンド</t>
    </rPh>
    <rPh sb="43" eb="44">
      <t>ガク</t>
    </rPh>
    <rPh sb="56" eb="59">
      <t>ケイサンジ</t>
    </rPh>
    <phoneticPr fontId="3"/>
  </si>
  <si>
    <r>
      <t>（令和7年8月1日から給付日額が</t>
    </r>
    <r>
      <rPr>
        <sz val="11"/>
        <color rgb="FFFF0000"/>
        <rFont val="ＭＳ Ｐゴシック"/>
        <family val="3"/>
        <charset val="128"/>
      </rPr>
      <t>10,984</t>
    </r>
    <r>
      <rPr>
        <sz val="11"/>
        <color indexed="10"/>
        <rFont val="ＭＳ Ｐゴシック"/>
        <family val="3"/>
        <charset val="128"/>
      </rPr>
      <t>円　を超える場合は 10,984円</t>
    </r>
    <r>
      <rPr>
        <sz val="11"/>
        <rFont val="ＭＳ Ｐゴシック"/>
        <family val="3"/>
        <charset val="128"/>
      </rPr>
      <t>　を限度額とする。）</t>
    </r>
    <r>
      <rPr>
        <sz val="11"/>
        <color indexed="10"/>
        <rFont val="ＭＳ Ｐゴシック"/>
        <family val="3"/>
        <charset val="128"/>
      </rPr>
      <t>※50/100計算時</t>
    </r>
    <rPh sb="1" eb="3">
      <t>レイワ</t>
    </rPh>
    <rPh sb="4" eb="5">
      <t>ネン</t>
    </rPh>
    <rPh sb="6" eb="7">
      <t>ガツ</t>
    </rPh>
    <rPh sb="7" eb="9">
      <t>ツイタチ</t>
    </rPh>
    <rPh sb="11" eb="13">
      <t>キュウフ</t>
    </rPh>
    <rPh sb="13" eb="15">
      <t>ニチガク</t>
    </rPh>
    <rPh sb="22" eb="23">
      <t>エン</t>
    </rPh>
    <rPh sb="25" eb="26">
      <t>コ</t>
    </rPh>
    <rPh sb="28" eb="30">
      <t>バアイ</t>
    </rPh>
    <rPh sb="41" eb="43">
      <t>ゲンド</t>
    </rPh>
    <rPh sb="43" eb="44">
      <t>ガク</t>
    </rPh>
    <rPh sb="56" eb="59">
      <t>ケイサンジ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</si>
</sst>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411]ggge&quot;年&quot;mm&quot;月&quot;dd&quot;日&quot;"/>
    <numFmt numFmtId="178" formatCode="[$-411]ggge&quot;年&quot;mm&quot;月&quot;dd&quot;日&quot;;@"/>
    <numFmt numFmtId="179" formatCode="0_);[Red]\(0\)"/>
    <numFmt numFmtId="180" formatCode="#,##0_);[Red]\(#,##0\)"/>
  </numFmts>
  <fonts count="5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6"/>
      <name val="ＭＳ Ｐゴシック"/>
      <family val="3"/>
      <charset val="128"/>
    </font>
    <font>
      <sz val="9"/>
      <color indexed="81"/>
      <name val="ＭＳ Ｐゴシック"/>
      <family val="3"/>
      <charset val="128"/>
    </font>
    <font>
      <b/>
      <sz val="9"/>
      <color indexed="81"/>
      <name val="ＭＳ Ｐゴシック"/>
      <family val="3"/>
      <charset val="128"/>
    </font>
    <font>
      <sz val="18"/>
      <name val="ＭＳ Ｐゴシック"/>
      <family val="3"/>
      <charset val="128"/>
    </font>
    <font>
      <b/>
      <sz val="14"/>
      <name val="ＭＳ Ｐゴシック"/>
      <family val="3"/>
      <charset val="128"/>
    </font>
    <font>
      <b/>
      <sz val="11"/>
      <color indexed="10"/>
      <name val="ＭＳ Ｐゴシック"/>
      <family val="3"/>
      <charset val="128"/>
    </font>
    <font>
      <sz val="8"/>
      <name val="ＭＳ Ｐゴシック"/>
      <family val="3"/>
      <charset val="128"/>
    </font>
    <font>
      <sz val="12"/>
      <color indexed="10"/>
      <name val="ＭＳ Ｐゴシック"/>
      <family val="3"/>
      <charset val="128"/>
    </font>
    <font>
      <sz val="11"/>
      <color indexed="10"/>
      <name val="ＭＳ Ｐゴシック"/>
      <family val="3"/>
      <charset val="128"/>
    </font>
    <font>
      <sz val="11"/>
      <name val="ＭＳ Ｐ明朝"/>
      <family val="1"/>
      <charset val="128"/>
    </font>
    <font>
      <b/>
      <sz val="14"/>
      <name val="ＭＳ Ｐ明朝"/>
      <family val="1"/>
      <charset val="128"/>
    </font>
    <font>
      <sz val="8"/>
      <name val="ＭＳ Ｐ明朝"/>
      <family val="1"/>
      <charset val="128"/>
    </font>
    <font>
      <sz val="10"/>
      <name val="ＭＳ Ｐ明朝"/>
      <family val="1"/>
      <charset val="128"/>
    </font>
    <font>
      <sz val="9"/>
      <name val="ＭＳ Ｐ明朝"/>
      <family val="1"/>
      <charset val="128"/>
    </font>
    <font>
      <b/>
      <sz val="11"/>
      <name val="ＭＳ Ｐ明朝"/>
      <family val="1"/>
      <charset val="128"/>
    </font>
    <font>
      <sz val="20"/>
      <name val="ＭＳ Ｐゴシック"/>
      <family val="3"/>
      <charset val="128"/>
    </font>
    <font>
      <b/>
      <sz val="11"/>
      <name val="ＭＳ Ｐゴシック"/>
      <family val="3"/>
      <charset val="128"/>
    </font>
    <font>
      <sz val="10"/>
      <color indexed="81"/>
      <name val="ＭＳ Ｐゴシック"/>
      <family val="3"/>
      <charset val="128"/>
    </font>
    <font>
      <sz val="14"/>
      <name val="ＭＳ Ｐ明朝"/>
      <family val="1"/>
      <charset val="128"/>
    </font>
    <font>
      <sz val="11"/>
      <color indexed="30"/>
      <name val="ＭＳ Ｐゴシック"/>
      <family val="3"/>
      <charset val="128"/>
    </font>
    <font>
      <b/>
      <sz val="11"/>
      <color rgb="FFFF0000"/>
      <name val="ＭＳ Ｐゴシック"/>
      <family val="3"/>
      <charset val="128"/>
    </font>
    <font>
      <sz val="12"/>
      <color rgb="FFFF0000"/>
      <name val="ＭＳ Ｐゴシック"/>
      <family val="3"/>
      <charset val="128"/>
    </font>
    <font>
      <sz val="11"/>
      <color rgb="FFFF0000"/>
      <name val="ＭＳ Ｐ明朝"/>
      <family val="1"/>
      <charset val="128"/>
    </font>
    <font>
      <sz val="11"/>
      <color rgb="FFFF0000"/>
      <name val="ＭＳ Ｐゴシック"/>
      <family val="3"/>
      <charset val="128"/>
    </font>
    <font>
      <b/>
      <sz val="12"/>
      <color rgb="FFFF0000"/>
      <name val="ＭＳ Ｐゴシック"/>
      <family val="3"/>
      <charset val="128"/>
    </font>
    <font>
      <sz val="12"/>
      <color theme="4"/>
      <name val="ＭＳ Ｐゴシック"/>
      <family val="3"/>
      <charset val="128"/>
    </font>
    <font>
      <sz val="10"/>
      <color theme="4"/>
      <name val="ＭＳ Ｐゴシック"/>
      <family val="3"/>
      <charset val="128"/>
    </font>
    <font>
      <sz val="10"/>
      <color rgb="FFFF0000"/>
      <name val="ＭＳ Ｐゴシック"/>
      <family val="3"/>
      <charset val="128"/>
    </font>
    <font>
      <sz val="10"/>
      <color rgb="FF0070C0"/>
      <name val="ＭＳ Ｐゴシック"/>
      <family val="3"/>
      <charset val="128"/>
    </font>
    <font>
      <sz val="12"/>
      <color rgb="FF0070C0"/>
      <name val="ＭＳ Ｐゴシック"/>
      <family val="3"/>
      <charset val="128"/>
    </font>
    <font>
      <b/>
      <sz val="16"/>
      <color rgb="FFFF0000"/>
      <name val="ＭＳ Ｐゴシック"/>
      <family val="3"/>
      <charset val="128"/>
    </font>
    <font>
      <sz val="11"/>
      <color rgb="FF0070C0"/>
      <name val="ＭＳ Ｐゴシック"/>
      <family val="3"/>
      <charset val="128"/>
    </font>
    <font>
      <sz val="12"/>
      <color rgb="FF00B050"/>
      <name val="ＭＳ Ｐゴシック"/>
      <family val="3"/>
      <charset val="128"/>
    </font>
    <font>
      <sz val="11"/>
      <color rgb="FF00B050"/>
      <name val="ＭＳ Ｐゴシック"/>
      <family val="3"/>
      <charset val="128"/>
    </font>
    <font>
      <sz val="14"/>
      <color rgb="FFFF0000"/>
      <name val="ＭＳ Ｐ明朝"/>
      <family val="1"/>
      <charset val="128"/>
    </font>
    <font>
      <sz val="12"/>
      <color rgb="FFFF0000"/>
      <name val="ＭＳ Ｐ明朝"/>
      <family val="1"/>
      <charset val="128"/>
    </font>
    <font>
      <sz val="9"/>
      <color rgb="FFFF0000"/>
      <name val="ＭＳ Ｐゴシック"/>
      <family val="3"/>
      <charset val="128"/>
    </font>
    <font>
      <sz val="8"/>
      <color rgb="FFFF0000"/>
      <name val="ＭＳ Ｐ明朝"/>
      <family val="1"/>
      <charset val="128"/>
    </font>
    <font>
      <sz val="11"/>
      <color theme="4"/>
      <name val="ＭＳ Ｐゴシック"/>
      <family val="3"/>
      <charset val="128"/>
    </font>
    <font>
      <sz val="10"/>
      <color theme="0" tint="-0.249977111117893"/>
      <name val="ＭＳ Ｐ明朝"/>
      <family val="1"/>
      <charset val="128"/>
    </font>
    <font>
      <sz val="10"/>
      <color theme="0" tint="-0.249977111117893"/>
      <name val="ＭＳ Ｐゴシック"/>
      <family val="3"/>
      <charset val="128"/>
    </font>
    <font>
      <sz val="9"/>
      <name val="Meiryo UI"/>
      <family val="3"/>
      <charset val="128"/>
    </font>
    <font>
      <sz val="9"/>
      <name val="ＭＳ Ｐゴシック"/>
      <family val="3"/>
      <charset val="128"/>
    </font>
    <font>
      <b/>
      <sz val="9"/>
      <color rgb="FFFF0000"/>
      <name val="ＭＳ Ｐ明朝"/>
      <family val="1"/>
      <charset val="128"/>
    </font>
  </fonts>
  <fills count="9">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420">
    <xf numFmtId="0" fontId="0" fillId="0" borderId="0" xfId="0">
      <alignment vertical="center"/>
    </xf>
    <xf numFmtId="38" fontId="2" fillId="0" borderId="0" xfId="1" applyFont="1" applyAlignment="1"/>
    <xf numFmtId="0" fontId="4" fillId="0" borderId="0" xfId="0" applyFont="1">
      <alignment vertical="center"/>
    </xf>
    <xf numFmtId="38" fontId="1" fillId="0" borderId="0" xfId="1" applyAlignment="1"/>
    <xf numFmtId="0" fontId="2" fillId="0" borderId="0" xfId="0" applyFont="1">
      <alignment vertical="center"/>
    </xf>
    <xf numFmtId="0" fontId="0" fillId="0" borderId="0" xfId="0" applyAlignment="1">
      <alignment horizontal="left"/>
    </xf>
    <xf numFmtId="38" fontId="2" fillId="0" borderId="0" xfId="0" applyNumberFormat="1" applyFont="1">
      <alignment vertical="center"/>
    </xf>
    <xf numFmtId="58" fontId="2" fillId="0" borderId="0" xfId="0" applyNumberFormat="1" applyFont="1" applyAlignment="1"/>
    <xf numFmtId="40" fontId="2" fillId="0" borderId="0" xfId="1" applyNumberFormat="1" applyFont="1" applyAlignment="1"/>
    <xf numFmtId="0" fontId="2" fillId="0" borderId="0" xfId="0" applyFont="1" applyAlignment="1">
      <alignment horizontal="center" vertical="center"/>
    </xf>
    <xf numFmtId="177" fontId="2" fillId="0" borderId="0" xfId="0" applyNumberFormat="1" applyFont="1" applyAlignment="1">
      <alignment horizontal="left" vertical="center"/>
    </xf>
    <xf numFmtId="0" fontId="5" fillId="0" borderId="0" xfId="0" applyFont="1">
      <alignment vertical="center"/>
    </xf>
    <xf numFmtId="38" fontId="2" fillId="0" borderId="0" xfId="1" applyFont="1" applyAlignment="1">
      <alignment horizontal="center"/>
    </xf>
    <xf numFmtId="38" fontId="2" fillId="0" borderId="0" xfId="0" applyNumberFormat="1" applyFont="1" applyAlignment="1">
      <alignment horizontal="center" vertical="center"/>
    </xf>
    <xf numFmtId="0" fontId="6" fillId="0" borderId="0" xfId="0" applyFont="1">
      <alignment vertical="center"/>
    </xf>
    <xf numFmtId="177" fontId="0" fillId="0" borderId="0" xfId="0" applyNumberFormat="1">
      <alignment vertical="center"/>
    </xf>
    <xf numFmtId="177" fontId="2" fillId="0" borderId="0" xfId="0" applyNumberFormat="1" applyFont="1">
      <alignment vertical="center"/>
    </xf>
    <xf numFmtId="177" fontId="0" fillId="0" borderId="0" xfId="0" applyNumberFormat="1" applyAlignment="1">
      <alignment horizontal="right" vertical="center"/>
    </xf>
    <xf numFmtId="177" fontId="2" fillId="0" borderId="0" xfId="0" applyNumberFormat="1" applyFont="1" applyAlignment="1">
      <alignment horizontal="right" vertical="center"/>
    </xf>
    <xf numFmtId="177" fontId="2" fillId="0" borderId="0" xfId="1" applyNumberFormat="1" applyFont="1" applyAlignment="1">
      <alignment horizontal="right"/>
    </xf>
    <xf numFmtId="0" fontId="2" fillId="0" borderId="0" xfId="1" applyNumberFormat="1" applyFont="1" applyAlignment="1"/>
    <xf numFmtId="0" fontId="2" fillId="0" borderId="0" xfId="0" applyFont="1" applyAlignment="1"/>
    <xf numFmtId="38" fontId="2" fillId="0" borderId="0" xfId="1" applyFont="1" applyFill="1" applyAlignment="1" applyProtection="1">
      <alignment horizontal="right"/>
      <protection locked="0"/>
    </xf>
    <xf numFmtId="0" fontId="2" fillId="0" borderId="0" xfId="0" applyFont="1" applyAlignment="1">
      <alignment horizontal="left"/>
    </xf>
    <xf numFmtId="38" fontId="2" fillId="0" borderId="0" xfId="1" applyFont="1" applyFill="1" applyAlignment="1"/>
    <xf numFmtId="0" fontId="0" fillId="0" borderId="0" xfId="0" applyAlignment="1">
      <alignment horizontal="center"/>
    </xf>
    <xf numFmtId="0" fontId="5" fillId="0" borderId="0" xfId="1" applyNumberFormat="1" applyFont="1" applyAlignment="1">
      <alignment horizontal="center" wrapText="1"/>
    </xf>
    <xf numFmtId="0" fontId="9" fillId="0" borderId="0" xfId="0" applyFont="1">
      <alignment vertical="center"/>
    </xf>
    <xf numFmtId="38" fontId="1" fillId="0" borderId="0" xfId="1" applyFill="1" applyAlignment="1"/>
    <xf numFmtId="0" fontId="0" fillId="0" borderId="0" xfId="0" applyAlignment="1">
      <alignment horizontal="left" vertical="center"/>
    </xf>
    <xf numFmtId="0" fontId="0" fillId="0" borderId="0" xfId="0" applyAlignment="1"/>
    <xf numFmtId="0" fontId="1" fillId="0" borderId="0" xfId="0" applyFont="1">
      <alignment vertical="center"/>
    </xf>
    <xf numFmtId="0" fontId="1" fillId="0" borderId="0" xfId="0" applyFont="1" applyAlignment="1"/>
    <xf numFmtId="49" fontId="2" fillId="0" borderId="0" xfId="0" applyNumberFormat="1" applyFont="1">
      <alignment vertical="center"/>
    </xf>
    <xf numFmtId="49" fontId="0" fillId="0" borderId="0" xfId="0" applyNumberFormat="1">
      <alignment vertical="center"/>
    </xf>
    <xf numFmtId="38" fontId="10" fillId="0" borderId="0" xfId="1" applyFont="1" applyAlignment="1"/>
    <xf numFmtId="0" fontId="0" fillId="0" borderId="0" xfId="0" applyAlignment="1">
      <alignment horizontal="center" vertical="center"/>
    </xf>
    <xf numFmtId="38" fontId="0" fillId="0" borderId="0" xfId="0" applyNumberFormat="1">
      <alignment vertical="center"/>
    </xf>
    <xf numFmtId="38" fontId="2" fillId="0" borderId="0" xfId="1" applyFont="1" applyBorder="1" applyAlignment="1"/>
    <xf numFmtId="0" fontId="0" fillId="2" borderId="0" xfId="0" applyFill="1">
      <alignment vertical="center"/>
    </xf>
    <xf numFmtId="0" fontId="1" fillId="2" borderId="0" xfId="0" applyFont="1" applyFill="1">
      <alignment vertical="center"/>
    </xf>
    <xf numFmtId="0" fontId="2" fillId="2" borderId="0" xfId="0" applyFont="1" applyFill="1" applyAlignment="1"/>
    <xf numFmtId="0" fontId="12" fillId="2" borderId="0" xfId="0" applyFont="1" applyFill="1" applyAlignment="1">
      <alignment horizontal="left"/>
    </xf>
    <xf numFmtId="0" fontId="11" fillId="2" borderId="0" xfId="0" applyFont="1" applyFill="1">
      <alignment vertical="center"/>
    </xf>
    <xf numFmtId="0" fontId="0" fillId="2" borderId="0" xfId="0" applyFill="1" applyAlignment="1">
      <alignment horizontal="left"/>
    </xf>
    <xf numFmtId="0" fontId="13" fillId="2" borderId="0" xfId="0" applyFont="1" applyFill="1">
      <alignment vertical="center"/>
    </xf>
    <xf numFmtId="0" fontId="13" fillId="2" borderId="0" xfId="0" applyFont="1" applyFill="1" applyAlignment="1"/>
    <xf numFmtId="0" fontId="0" fillId="3" borderId="0" xfId="0" applyFill="1">
      <alignment vertical="center"/>
    </xf>
    <xf numFmtId="38" fontId="2" fillId="3" borderId="0" xfId="1" applyFont="1" applyFill="1" applyAlignment="1" applyProtection="1">
      <alignment horizontal="right"/>
      <protection locked="0"/>
    </xf>
    <xf numFmtId="0" fontId="2" fillId="3" borderId="0" xfId="0" applyFont="1" applyFill="1" applyAlignment="1" applyProtection="1">
      <protection locked="0"/>
    </xf>
    <xf numFmtId="0" fontId="26" fillId="3" borderId="0" xfId="0" applyFont="1" applyFill="1">
      <alignment vertical="center"/>
    </xf>
    <xf numFmtId="38" fontId="0" fillId="0" borderId="0" xfId="1" applyFont="1" applyAlignment="1"/>
    <xf numFmtId="49" fontId="0" fillId="2" borderId="0" xfId="0" quotePrefix="1" applyNumberFormat="1" applyFill="1" applyAlignment="1"/>
    <xf numFmtId="49" fontId="1" fillId="2" borderId="0" xfId="0" quotePrefix="1" applyNumberFormat="1" applyFont="1" applyFill="1" applyAlignment="1"/>
    <xf numFmtId="49" fontId="0" fillId="2" borderId="0" xfId="0" applyNumberFormat="1" applyFill="1" applyAlignment="1"/>
    <xf numFmtId="49" fontId="1" fillId="0" borderId="0" xfId="0" applyNumberFormat="1" applyFont="1">
      <alignment vertical="center"/>
    </xf>
    <xf numFmtId="0" fontId="0" fillId="2" borderId="0" xfId="0" applyFill="1" applyAlignment="1"/>
    <xf numFmtId="49" fontId="0" fillId="3" borderId="0" xfId="0" applyNumberFormat="1" applyFill="1" applyAlignment="1" applyProtection="1">
      <alignment horizontal="center" vertical="center"/>
      <protection locked="0"/>
    </xf>
    <xf numFmtId="38" fontId="0" fillId="0" borderId="0" xfId="1" applyFont="1" applyAlignment="1">
      <alignment vertical="center"/>
    </xf>
    <xf numFmtId="38" fontId="27" fillId="4" borderId="1" xfId="0" applyNumberFormat="1" applyFont="1" applyFill="1" applyBorder="1">
      <alignment vertical="center"/>
    </xf>
    <xf numFmtId="0" fontId="2" fillId="4" borderId="0" xfId="0" applyFont="1" applyFill="1" applyAlignment="1">
      <alignment horizontal="center" vertical="center"/>
    </xf>
    <xf numFmtId="0" fontId="2" fillId="4" borderId="0" xfId="0" applyFont="1" applyFill="1">
      <alignment vertical="center"/>
    </xf>
    <xf numFmtId="38" fontId="2" fillId="4" borderId="0" xfId="1" applyFont="1" applyFill="1" applyAlignment="1"/>
    <xf numFmtId="40" fontId="2" fillId="4" borderId="0" xfId="1" applyNumberFormat="1" applyFont="1" applyFill="1" applyAlignment="1"/>
    <xf numFmtId="0" fontId="0" fillId="4" borderId="0" xfId="0" applyFill="1">
      <alignment vertical="center"/>
    </xf>
    <xf numFmtId="0" fontId="15" fillId="0" borderId="0" xfId="0" applyFont="1">
      <alignment vertical="center"/>
    </xf>
    <xf numFmtId="0" fontId="15" fillId="0" borderId="2" xfId="0" applyFont="1" applyBorder="1">
      <alignment vertical="center"/>
    </xf>
    <xf numFmtId="0" fontId="15" fillId="0" borderId="3" xfId="0" applyFont="1" applyBorder="1" applyAlignment="1">
      <alignment horizontal="center" vertical="center"/>
    </xf>
    <xf numFmtId="0" fontId="15" fillId="0" borderId="4" xfId="0" applyFont="1" applyBorder="1">
      <alignment vertical="center"/>
    </xf>
    <xf numFmtId="0" fontId="15" fillId="0" borderId="5" xfId="0" applyFont="1" applyBorder="1">
      <alignment vertical="center"/>
    </xf>
    <xf numFmtId="0" fontId="15" fillId="0" borderId="6" xfId="0" applyFont="1" applyBorder="1">
      <alignment vertical="center"/>
    </xf>
    <xf numFmtId="0" fontId="15" fillId="0" borderId="7" xfId="0" applyFont="1" applyBorder="1">
      <alignment vertical="center"/>
    </xf>
    <xf numFmtId="0" fontId="15" fillId="0" borderId="8" xfId="0" applyFont="1" applyBorder="1">
      <alignment vertical="center"/>
    </xf>
    <xf numFmtId="0" fontId="15" fillId="0" borderId="9" xfId="0" applyFont="1" applyBorder="1">
      <alignment vertical="center"/>
    </xf>
    <xf numFmtId="0" fontId="15" fillId="0" borderId="10" xfId="0" applyFont="1" applyBorder="1">
      <alignment vertical="center"/>
    </xf>
    <xf numFmtId="0" fontId="16" fillId="0" borderId="0" xfId="0" applyFont="1">
      <alignment vertical="center"/>
    </xf>
    <xf numFmtId="0" fontId="16" fillId="0" borderId="0" xfId="0" applyFont="1" applyAlignment="1">
      <alignment horizontal="right" vertical="center"/>
    </xf>
    <xf numFmtId="0" fontId="15" fillId="0" borderId="3" xfId="0" applyFont="1" applyBorder="1">
      <alignment vertical="center"/>
    </xf>
    <xf numFmtId="0" fontId="15" fillId="0" borderId="11" xfId="0" applyFont="1" applyBorder="1" applyAlignment="1">
      <alignment vertical="center" textRotation="255" shrinkToFit="1"/>
    </xf>
    <xf numFmtId="0" fontId="15" fillId="0" borderId="11" xfId="0" applyFont="1" applyBorder="1" applyAlignment="1">
      <alignment horizontal="center" vertical="center" shrinkToFit="1"/>
    </xf>
    <xf numFmtId="0" fontId="15" fillId="0" borderId="15" xfId="0" applyFont="1" applyBorder="1">
      <alignment vertical="center"/>
    </xf>
    <xf numFmtId="0" fontId="15" fillId="0" borderId="16" xfId="0" applyFont="1" applyBorder="1">
      <alignment vertical="center"/>
    </xf>
    <xf numFmtId="0" fontId="15" fillId="0" borderId="0" xfId="0" applyFont="1" applyAlignment="1">
      <alignment horizontal="distributed" vertical="center"/>
    </xf>
    <xf numFmtId="0" fontId="19" fillId="0" borderId="0" xfId="0" applyFont="1" applyAlignment="1">
      <alignment horizontal="center" vertical="center"/>
    </xf>
    <xf numFmtId="0" fontId="19" fillId="0" borderId="0" xfId="0" applyFont="1">
      <alignment vertical="center"/>
    </xf>
    <xf numFmtId="0" fontId="0" fillId="0" borderId="0" xfId="0" applyAlignment="1">
      <alignment horizontal="distributed" vertical="center"/>
    </xf>
    <xf numFmtId="0" fontId="20" fillId="0" borderId="0" xfId="0" applyFont="1">
      <alignment vertical="center"/>
    </xf>
    <xf numFmtId="0" fontId="28" fillId="0" borderId="0" xfId="0" applyFont="1">
      <alignment vertical="center"/>
    </xf>
    <xf numFmtId="0" fontId="26" fillId="5" borderId="0" xfId="0" applyFont="1" applyFill="1">
      <alignment vertical="center"/>
    </xf>
    <xf numFmtId="0" fontId="29" fillId="5" borderId="0" xfId="0" applyFont="1" applyFill="1">
      <alignment vertical="center"/>
    </xf>
    <xf numFmtId="177" fontId="29" fillId="5" borderId="0" xfId="0" applyNumberFormat="1" applyFont="1" applyFill="1" applyAlignment="1">
      <alignment horizontal="right" vertical="center"/>
    </xf>
    <xf numFmtId="177" fontId="0" fillId="5" borderId="0" xfId="0" applyNumberFormat="1" applyFill="1">
      <alignment vertical="center"/>
    </xf>
    <xf numFmtId="0" fontId="0" fillId="5" borderId="0" xfId="0" applyFill="1">
      <alignment vertical="center"/>
    </xf>
    <xf numFmtId="0" fontId="28" fillId="0" borderId="0" xfId="0" applyFont="1" applyAlignment="1">
      <alignment horizontal="center" vertical="center"/>
    </xf>
    <xf numFmtId="38" fontId="28" fillId="0" borderId="0" xfId="0" applyNumberFormat="1" applyFont="1" applyAlignment="1">
      <alignment horizontal="right" vertical="center"/>
    </xf>
    <xf numFmtId="0" fontId="28" fillId="0" borderId="0" xfId="0" applyFont="1" applyAlignment="1">
      <alignment horizontal="right" vertical="center"/>
    </xf>
    <xf numFmtId="0" fontId="28" fillId="6" borderId="2" xfId="0" applyFont="1" applyFill="1" applyBorder="1">
      <alignment vertical="center"/>
    </xf>
    <xf numFmtId="0" fontId="28" fillId="6" borderId="4" xfId="0" applyFont="1" applyFill="1" applyBorder="1">
      <alignment vertical="center"/>
    </xf>
    <xf numFmtId="0" fontId="28" fillId="0" borderId="6" xfId="0" applyFont="1" applyBorder="1">
      <alignment vertical="center"/>
    </xf>
    <xf numFmtId="0" fontId="28" fillId="0" borderId="7" xfId="0" applyFont="1" applyBorder="1">
      <alignment vertical="center"/>
    </xf>
    <xf numFmtId="0" fontId="28" fillId="0" borderId="16" xfId="0" applyFont="1" applyBorder="1">
      <alignment vertical="center"/>
    </xf>
    <xf numFmtId="0" fontId="28" fillId="0" borderId="15" xfId="0" applyFont="1" applyBorder="1">
      <alignment vertical="center"/>
    </xf>
    <xf numFmtId="0" fontId="28" fillId="0" borderId="9" xfId="0" applyFont="1" applyBorder="1">
      <alignment vertical="center"/>
    </xf>
    <xf numFmtId="0" fontId="28" fillId="0" borderId="10" xfId="0" applyFont="1" applyBorder="1">
      <alignment vertical="center"/>
    </xf>
    <xf numFmtId="0" fontId="28" fillId="0" borderId="8" xfId="0" applyFont="1" applyBorder="1">
      <alignment vertical="center"/>
    </xf>
    <xf numFmtId="0" fontId="28" fillId="0" borderId="5" xfId="0" applyFont="1" applyBorder="1">
      <alignment vertical="center"/>
    </xf>
    <xf numFmtId="0" fontId="29" fillId="0" borderId="2" xfId="0" applyFont="1" applyBorder="1" applyAlignment="1">
      <alignment horizontal="distributed" justifyLastLine="1"/>
    </xf>
    <xf numFmtId="0" fontId="28" fillId="0" borderId="2" xfId="0" applyFont="1" applyBorder="1">
      <alignment vertical="center"/>
    </xf>
    <xf numFmtId="0" fontId="28" fillId="0" borderId="3" xfId="0" applyFont="1" applyBorder="1">
      <alignment vertical="center"/>
    </xf>
    <xf numFmtId="0" fontId="28" fillId="0" borderId="4" xfId="0" applyFont="1" applyBorder="1" applyAlignment="1">
      <alignment horizontal="right" vertical="center"/>
    </xf>
    <xf numFmtId="0" fontId="28" fillId="0" borderId="4" xfId="0" applyFont="1" applyBorder="1">
      <alignment vertical="center"/>
    </xf>
    <xf numFmtId="0" fontId="29" fillId="0" borderId="0" xfId="0" applyFont="1">
      <alignment vertical="center"/>
    </xf>
    <xf numFmtId="0" fontId="28" fillId="0" borderId="15" xfId="0" applyFont="1" applyBorder="1" applyAlignment="1">
      <alignment horizontal="center" vertical="center"/>
    </xf>
    <xf numFmtId="0" fontId="29" fillId="0" borderId="0" xfId="0" applyFont="1" applyAlignment="1">
      <alignment horizontal="center" vertical="center"/>
    </xf>
    <xf numFmtId="0" fontId="15" fillId="0" borderId="10" xfId="0" applyFont="1" applyBorder="1" applyProtection="1">
      <alignment vertical="center"/>
      <protection locked="0"/>
    </xf>
    <xf numFmtId="0" fontId="15" fillId="0" borderId="16" xfId="0" applyFont="1" applyBorder="1" applyProtection="1">
      <alignment vertical="center"/>
      <protection locked="0"/>
    </xf>
    <xf numFmtId="0" fontId="15" fillId="0" borderId="9" xfId="0" applyFont="1" applyBorder="1" applyProtection="1">
      <alignment vertical="center"/>
      <protection locked="0"/>
    </xf>
    <xf numFmtId="0" fontId="15" fillId="0" borderId="11" xfId="0" applyFont="1" applyBorder="1">
      <alignment vertical="center"/>
    </xf>
    <xf numFmtId="0" fontId="30" fillId="0" borderId="0" xfId="0" applyFont="1">
      <alignment vertical="center"/>
    </xf>
    <xf numFmtId="0" fontId="15" fillId="0" borderId="5" xfId="0" applyFont="1" applyBorder="1" applyAlignment="1">
      <alignment horizontal="right" vertical="center"/>
    </xf>
    <xf numFmtId="0" fontId="0" fillId="6" borderId="0" xfId="0" applyFill="1" applyAlignment="1">
      <alignment horizontal="center" vertical="center"/>
    </xf>
    <xf numFmtId="0" fontId="27" fillId="0" borderId="0" xfId="0" applyFont="1">
      <alignment vertical="center"/>
    </xf>
    <xf numFmtId="0" fontId="2" fillId="8" borderId="0" xfId="0" applyFont="1" applyFill="1" applyAlignment="1">
      <alignment horizontal="center" vertical="center"/>
    </xf>
    <xf numFmtId="38" fontId="2" fillId="8" borderId="0" xfId="1" applyFont="1" applyFill="1" applyAlignment="1"/>
    <xf numFmtId="40" fontId="2" fillId="8" borderId="0" xfId="1" applyNumberFormat="1" applyFont="1" applyFill="1" applyAlignment="1"/>
    <xf numFmtId="40" fontId="2" fillId="0" borderId="0" xfId="1" applyNumberFormat="1" applyFont="1" applyFill="1" applyAlignment="1"/>
    <xf numFmtId="38" fontId="31" fillId="8" borderId="1" xfId="0" applyNumberFormat="1" applyFont="1" applyFill="1" applyBorder="1">
      <alignment vertical="center"/>
    </xf>
    <xf numFmtId="38" fontId="27" fillId="0" borderId="0" xfId="0" applyNumberFormat="1" applyFont="1">
      <alignment vertical="center"/>
    </xf>
    <xf numFmtId="38" fontId="27" fillId="0" borderId="0" xfId="1" applyFont="1" applyFill="1" applyBorder="1" applyAlignment="1" applyProtection="1">
      <alignment horizontal="center"/>
    </xf>
    <xf numFmtId="0" fontId="31" fillId="8" borderId="0" xfId="0" applyFont="1" applyFill="1">
      <alignment vertical="center"/>
    </xf>
    <xf numFmtId="38" fontId="32" fillId="0" borderId="0" xfId="1" applyFont="1" applyAlignment="1"/>
    <xf numFmtId="38" fontId="33" fillId="0" borderId="0" xfId="1" applyFont="1" applyAlignment="1"/>
    <xf numFmtId="0" fontId="34" fillId="0" borderId="0" xfId="0" applyFont="1" applyAlignment="1">
      <alignment vertical="center" shrinkToFit="1"/>
    </xf>
    <xf numFmtId="0" fontId="35" fillId="0" borderId="0" xfId="0" applyFont="1">
      <alignment vertical="center"/>
    </xf>
    <xf numFmtId="0" fontId="5" fillId="4" borderId="0" xfId="0" applyFont="1" applyFill="1">
      <alignment vertical="center"/>
    </xf>
    <xf numFmtId="177" fontId="35" fillId="0" borderId="0" xfId="0" applyNumberFormat="1" applyFont="1" applyAlignment="1">
      <alignment horizontal="right" vertical="center"/>
    </xf>
    <xf numFmtId="0" fontId="36" fillId="0" borderId="0" xfId="0" applyFont="1">
      <alignment vertical="center"/>
    </xf>
    <xf numFmtId="0" fontId="37" fillId="0" borderId="0" xfId="0" applyFont="1">
      <alignment vertical="center"/>
    </xf>
    <xf numFmtId="177" fontId="38" fillId="0" borderId="0" xfId="0" applyNumberFormat="1" applyFont="1" applyAlignment="1">
      <alignment horizontal="right" vertical="center"/>
    </xf>
    <xf numFmtId="0" fontId="39" fillId="0" borderId="0" xfId="0" applyFont="1">
      <alignment vertical="center"/>
    </xf>
    <xf numFmtId="0" fontId="38" fillId="0" borderId="0" xfId="0" applyFont="1">
      <alignment vertical="center"/>
    </xf>
    <xf numFmtId="38" fontId="35" fillId="0" borderId="0" xfId="1" applyFont="1" applyAlignment="1"/>
    <xf numFmtId="40" fontId="35" fillId="0" borderId="0" xfId="1" applyNumberFormat="1" applyFont="1" applyAlignment="1"/>
    <xf numFmtId="0" fontId="39" fillId="3" borderId="0" xfId="0" applyFont="1" applyFill="1">
      <alignment vertical="center"/>
    </xf>
    <xf numFmtId="0" fontId="38" fillId="3" borderId="0" xfId="0" applyFont="1" applyFill="1">
      <alignment vertical="center"/>
    </xf>
    <xf numFmtId="177" fontId="38" fillId="3" borderId="0" xfId="0" applyNumberFormat="1" applyFont="1" applyFill="1" applyAlignment="1">
      <alignment horizontal="right" vertical="center"/>
    </xf>
    <xf numFmtId="38" fontId="38" fillId="0" borderId="0" xfId="1" applyFont="1" applyAlignment="1"/>
    <xf numFmtId="40" fontId="38" fillId="0" borderId="0" xfId="1" applyNumberFormat="1" applyFont="1" applyAlignment="1"/>
    <xf numFmtId="0" fontId="28" fillId="0" borderId="0" xfId="0" applyFont="1" applyAlignment="1">
      <alignment vertical="center" shrinkToFit="1"/>
    </xf>
    <xf numFmtId="38" fontId="2" fillId="0" borderId="0" xfId="1" applyFont="1">
      <alignment vertical="center"/>
    </xf>
    <xf numFmtId="38" fontId="0" fillId="0" borderId="0" xfId="1" applyFont="1">
      <alignment vertical="center"/>
    </xf>
    <xf numFmtId="49" fontId="15" fillId="0" borderId="13" xfId="0" applyNumberFormat="1" applyFont="1" applyBorder="1" applyAlignment="1">
      <alignment horizontal="center" vertical="center" shrinkToFit="1"/>
    </xf>
    <xf numFmtId="49" fontId="15" fillId="0" borderId="17" xfId="0" applyNumberFormat="1" applyFont="1" applyBorder="1" applyAlignment="1">
      <alignment horizontal="center" vertical="center"/>
    </xf>
    <xf numFmtId="49" fontId="15" fillId="7" borderId="18" xfId="0" applyNumberFormat="1" applyFont="1" applyFill="1" applyBorder="1" applyAlignment="1" applyProtection="1">
      <alignment horizontal="center" vertical="center"/>
      <protection locked="0"/>
    </xf>
    <xf numFmtId="49" fontId="15" fillId="0" borderId="12" xfId="0" applyNumberFormat="1" applyFont="1" applyBorder="1" applyAlignment="1">
      <alignment horizontal="center" vertical="center" shrinkToFit="1"/>
    </xf>
    <xf numFmtId="49" fontId="15" fillId="0" borderId="14" xfId="0" applyNumberFormat="1" applyFont="1" applyBorder="1" applyAlignment="1">
      <alignment horizontal="center" vertical="center" shrinkToFit="1"/>
    </xf>
    <xf numFmtId="49" fontId="15" fillId="7" borderId="19" xfId="0" applyNumberFormat="1" applyFont="1" applyFill="1" applyBorder="1" applyAlignment="1" applyProtection="1">
      <alignment horizontal="center" vertical="center"/>
      <protection locked="0"/>
    </xf>
    <xf numFmtId="49" fontId="15" fillId="7" borderId="20" xfId="0" applyNumberFormat="1" applyFont="1" applyFill="1" applyBorder="1" applyAlignment="1" applyProtection="1">
      <alignment horizontal="center" vertical="center"/>
      <protection locked="0"/>
    </xf>
    <xf numFmtId="49" fontId="15" fillId="7" borderId="12" xfId="0" applyNumberFormat="1" applyFont="1" applyFill="1" applyBorder="1" applyAlignment="1" applyProtection="1">
      <alignment horizontal="center" vertical="center"/>
      <protection locked="0"/>
    </xf>
    <xf numFmtId="49" fontId="15" fillId="7" borderId="8" xfId="0" applyNumberFormat="1" applyFont="1" applyFill="1" applyBorder="1" applyAlignment="1" applyProtection="1">
      <alignment horizontal="center" vertical="center"/>
      <protection locked="0"/>
    </xf>
    <xf numFmtId="49" fontId="15" fillId="7" borderId="10" xfId="0" applyNumberFormat="1" applyFont="1" applyFill="1" applyBorder="1" applyAlignment="1" applyProtection="1">
      <alignment horizontal="center" vertical="center"/>
      <protection locked="0"/>
    </xf>
    <xf numFmtId="49" fontId="15" fillId="0" borderId="12" xfId="0" applyNumberFormat="1" applyFont="1" applyBorder="1" applyAlignment="1">
      <alignment horizontal="center" vertical="center"/>
    </xf>
    <xf numFmtId="49" fontId="15" fillId="7" borderId="1" xfId="0" applyNumberFormat="1" applyFont="1" applyFill="1" applyBorder="1" applyAlignment="1" applyProtection="1">
      <alignment horizontal="center" vertical="center"/>
      <protection locked="0"/>
    </xf>
    <xf numFmtId="0" fontId="2" fillId="0" borderId="0" xfId="0" applyFont="1" applyAlignment="1" applyProtection="1">
      <protection locked="0"/>
    </xf>
    <xf numFmtId="0" fontId="0" fillId="0" borderId="0" xfId="0" applyAlignment="1" applyProtection="1">
      <protection locked="0"/>
    </xf>
    <xf numFmtId="0" fontId="0" fillId="0" borderId="3" xfId="0" applyBorder="1" applyAlignment="1">
      <alignment horizontal="center" vertical="center"/>
    </xf>
    <xf numFmtId="0" fontId="0" fillId="0" borderId="4" xfId="0" applyBorder="1" applyAlignment="1">
      <alignment horizontal="center" vertical="center"/>
    </xf>
    <xf numFmtId="49" fontId="0" fillId="0" borderId="0" xfId="0" applyNumberFormat="1" applyAlignment="1" applyProtection="1">
      <alignment horizontal="center" vertical="center"/>
      <protection locked="0"/>
    </xf>
    <xf numFmtId="180" fontId="0" fillId="0" borderId="0" xfId="0" applyNumberFormat="1">
      <alignment vertical="center"/>
    </xf>
    <xf numFmtId="179" fontId="29" fillId="2" borderId="0" xfId="0" applyNumberFormat="1" applyFont="1" applyFill="1" applyAlignment="1">
      <alignment horizontal="center" vertical="center"/>
    </xf>
    <xf numFmtId="0" fontId="0" fillId="0" borderId="1" xfId="0" applyBorder="1" applyAlignment="1">
      <alignment horizontal="center" vertical="center"/>
    </xf>
    <xf numFmtId="0" fontId="29" fillId="0" borderId="1" xfId="0" applyFont="1" applyBorder="1" applyAlignment="1">
      <alignment horizontal="center" vertical="center"/>
    </xf>
    <xf numFmtId="179" fontId="29" fillId="2" borderId="1" xfId="0" applyNumberFormat="1" applyFont="1" applyFill="1" applyBorder="1" applyAlignment="1">
      <alignment horizontal="center" vertical="center"/>
    </xf>
    <xf numFmtId="180" fontId="0" fillId="0" borderId="1" xfId="0" applyNumberFormat="1" applyBorder="1">
      <alignment vertical="center"/>
    </xf>
    <xf numFmtId="180" fontId="1" fillId="0" borderId="1" xfId="0" applyNumberFormat="1" applyFont="1" applyBorder="1">
      <alignment vertical="center"/>
    </xf>
    <xf numFmtId="0" fontId="0" fillId="0" borderId="2" xfId="0" applyBorder="1" applyAlignment="1">
      <alignment horizontal="center" vertical="center"/>
    </xf>
    <xf numFmtId="180" fontId="0" fillId="0" borderId="2" xfId="0" applyNumberFormat="1" applyBorder="1">
      <alignment vertical="center"/>
    </xf>
    <xf numFmtId="180" fontId="0" fillId="0" borderId="4" xfId="0" applyNumberFormat="1" applyBorder="1">
      <alignment vertical="center"/>
    </xf>
    <xf numFmtId="180" fontId="1" fillId="0" borderId="2" xfId="0" applyNumberFormat="1" applyFont="1" applyBorder="1">
      <alignment vertical="center"/>
    </xf>
    <xf numFmtId="180" fontId="1" fillId="0" borderId="4" xfId="0" applyNumberFormat="1" applyFont="1" applyBorder="1">
      <alignment vertical="center"/>
    </xf>
    <xf numFmtId="0" fontId="0" fillId="0" borderId="4" xfId="0" applyBorder="1" applyAlignment="1">
      <alignment horizontal="right" vertical="center"/>
    </xf>
    <xf numFmtId="0" fontId="0" fillId="0" borderId="1" xfId="0" applyBorder="1" applyAlignment="1">
      <alignment horizontal="right" vertical="center"/>
    </xf>
    <xf numFmtId="0" fontId="33" fillId="0" borderId="0" xfId="0" applyFont="1">
      <alignment vertical="center"/>
    </xf>
    <xf numFmtId="38" fontId="35" fillId="0" borderId="0" xfId="1" applyFont="1" applyAlignment="1" applyProtection="1"/>
    <xf numFmtId="0" fontId="15" fillId="0" borderId="0" xfId="0" applyFont="1" applyAlignment="1">
      <alignment horizontal="right" vertical="center"/>
    </xf>
    <xf numFmtId="0" fontId="22" fillId="0" borderId="0" xfId="0" applyFont="1">
      <alignment vertical="center"/>
    </xf>
    <xf numFmtId="0" fontId="42" fillId="0" borderId="0" xfId="0" applyFont="1">
      <alignment vertical="center"/>
    </xf>
    <xf numFmtId="38" fontId="2" fillId="0" borderId="0" xfId="1" applyFont="1" applyFill="1" applyAlignment="1" applyProtection="1">
      <alignment horizontal="right"/>
    </xf>
    <xf numFmtId="38" fontId="2" fillId="0" borderId="0" xfId="1" applyFont="1" applyFill="1" applyAlignment="1" applyProtection="1"/>
    <xf numFmtId="49" fontId="15" fillId="0" borderId="14" xfId="0" applyNumberFormat="1" applyFont="1" applyBorder="1" applyAlignment="1">
      <alignment horizontal="center" vertical="center"/>
    </xf>
    <xf numFmtId="49" fontId="15" fillId="0" borderId="19" xfId="0" applyNumberFormat="1" applyFont="1" applyBorder="1" applyAlignment="1">
      <alignment horizontal="center" vertical="center"/>
    </xf>
    <xf numFmtId="49" fontId="15" fillId="0" borderId="20" xfId="0" applyNumberFormat="1" applyFont="1" applyBorder="1" applyAlignment="1">
      <alignment horizontal="center" vertical="center"/>
    </xf>
    <xf numFmtId="49" fontId="0" fillId="0" borderId="0" xfId="0" applyNumberFormat="1" applyAlignment="1">
      <alignment horizontal="center" vertical="center"/>
    </xf>
    <xf numFmtId="0" fontId="0" fillId="0" borderId="9" xfId="0" applyBorder="1" applyAlignment="1">
      <alignment horizontal="distributed" vertical="center"/>
    </xf>
    <xf numFmtId="0" fontId="0" fillId="0" borderId="6" xfId="0" applyBorder="1">
      <alignment vertical="center"/>
    </xf>
    <xf numFmtId="0" fontId="0" fillId="0" borderId="9" xfId="0" applyBorder="1">
      <alignment vertical="center"/>
    </xf>
    <xf numFmtId="0" fontId="0" fillId="0" borderId="5" xfId="0" applyBorder="1">
      <alignment vertical="center"/>
    </xf>
    <xf numFmtId="0" fontId="0" fillId="0" borderId="8" xfId="0" applyBorder="1">
      <alignment vertical="center"/>
    </xf>
    <xf numFmtId="0" fontId="18" fillId="0" borderId="0" xfId="0" applyFont="1">
      <alignment vertical="center"/>
    </xf>
    <xf numFmtId="0" fontId="18" fillId="0" borderId="0" xfId="0" applyFont="1" applyProtection="1">
      <alignment vertical="center"/>
      <protection locked="0"/>
    </xf>
    <xf numFmtId="0" fontId="15" fillId="0" borderId="9" xfId="0" applyFont="1" applyBorder="1" applyAlignment="1">
      <alignment horizontal="distributed" vertical="center"/>
    </xf>
    <xf numFmtId="0" fontId="19" fillId="0" borderId="0" xfId="0" applyFont="1" applyAlignment="1">
      <alignment vertical="center" shrinkToFit="1"/>
    </xf>
    <xf numFmtId="0" fontId="19" fillId="0" borderId="16" xfId="0" applyFont="1" applyBorder="1" applyAlignment="1">
      <alignment vertical="center" shrinkToFit="1"/>
    </xf>
    <xf numFmtId="0" fontId="48" fillId="0" borderId="0" xfId="0" applyFont="1">
      <alignment vertical="center"/>
    </xf>
    <xf numFmtId="0" fontId="19" fillId="0" borderId="0" xfId="0" applyFont="1" applyProtection="1">
      <alignment vertical="center"/>
      <protection locked="0"/>
    </xf>
    <xf numFmtId="0" fontId="15" fillId="0" borderId="0" xfId="0" applyFont="1" applyAlignment="1">
      <alignment vertical="center" shrinkToFi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38" fontId="0" fillId="0" borderId="0" xfId="0" applyNumberFormat="1" applyAlignment="1">
      <alignment horizontal="center" vertical="center"/>
    </xf>
    <xf numFmtId="0" fontId="2" fillId="0" borderId="0" xfId="0" applyFont="1" applyAlignment="1"/>
    <xf numFmtId="0" fontId="30" fillId="3" borderId="0" xfId="0" applyFont="1" applyFill="1" applyAlignment="1">
      <alignment vertical="center" wrapText="1"/>
    </xf>
    <xf numFmtId="38" fontId="30" fillId="4" borderId="2" xfId="1" applyFont="1" applyFill="1" applyBorder="1" applyAlignment="1">
      <alignment horizontal="center" vertical="center"/>
    </xf>
    <xf numFmtId="38" fontId="30" fillId="4" borderId="4" xfId="1" applyFont="1" applyFill="1" applyBorder="1" applyAlignment="1">
      <alignment horizontal="center" vertical="center"/>
    </xf>
    <xf numFmtId="38" fontId="27" fillId="0" borderId="2" xfId="1" applyFont="1" applyBorder="1" applyAlignment="1">
      <alignment horizontal="center"/>
    </xf>
    <xf numFmtId="38" fontId="27" fillId="0" borderId="4" xfId="1" applyFont="1" applyBorder="1" applyAlignment="1">
      <alignment horizontal="center"/>
    </xf>
    <xf numFmtId="0" fontId="2" fillId="0" borderId="0" xfId="0" applyFont="1">
      <alignment vertical="center"/>
    </xf>
    <xf numFmtId="0" fontId="0" fillId="0" borderId="0" xfId="0">
      <alignment vertical="center"/>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178" fontId="2" fillId="0" borderId="0" xfId="0" applyNumberFormat="1" applyFont="1" applyAlignment="1">
      <alignment horizontal="right"/>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177" fontId="2" fillId="0" borderId="0" xfId="0" applyNumberFormat="1" applyFont="1" applyAlignment="1">
      <alignment horizontal="left"/>
    </xf>
    <xf numFmtId="0" fontId="2" fillId="3" borderId="0" xfId="0" applyFont="1" applyFill="1" applyAlignment="1"/>
    <xf numFmtId="0" fontId="0" fillId="3" borderId="0" xfId="0" applyFill="1" applyAlignment="1"/>
    <xf numFmtId="177" fontId="2" fillId="3" borderId="0" xfId="0" applyNumberFormat="1"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177" fontId="2" fillId="3" borderId="0" xfId="0" applyNumberFormat="1" applyFont="1" applyFill="1" applyAlignment="1" applyProtection="1">
      <alignment horizontal="right"/>
      <protection locked="0"/>
    </xf>
    <xf numFmtId="177" fontId="2" fillId="3" borderId="0" xfId="0" applyNumberFormat="1" applyFont="1" applyFill="1" applyAlignment="1" applyProtection="1">
      <alignment horizontal="left"/>
      <protection locked="0"/>
    </xf>
    <xf numFmtId="177" fontId="2" fillId="3" borderId="0" xfId="0" applyNumberFormat="1" applyFont="1" applyFill="1" applyAlignment="1" applyProtection="1">
      <protection locked="0"/>
    </xf>
    <xf numFmtId="49" fontId="2" fillId="3" borderId="0" xfId="0" applyNumberFormat="1" applyFont="1" applyFill="1" applyAlignment="1" applyProtection="1">
      <alignment horizontal="center"/>
      <protection locked="0"/>
    </xf>
    <xf numFmtId="0" fontId="2" fillId="0" borderId="0" xfId="0" applyFont="1" applyAlignment="1">
      <alignment horizontal="center" vertical="center"/>
    </xf>
    <xf numFmtId="0" fontId="0" fillId="0" borderId="0" xfId="0" applyAlignment="1">
      <alignment horizontal="center" vertical="center"/>
    </xf>
    <xf numFmtId="38" fontId="27" fillId="4" borderId="2" xfId="1" applyFont="1" applyFill="1" applyBorder="1" applyAlignment="1" applyProtection="1">
      <alignment horizontal="center"/>
    </xf>
    <xf numFmtId="38" fontId="27" fillId="4" borderId="4" xfId="1" applyFont="1" applyFill="1" applyBorder="1" applyAlignment="1" applyProtection="1">
      <alignment horizontal="center"/>
    </xf>
    <xf numFmtId="38" fontId="31" fillId="4" borderId="2" xfId="1" applyFont="1" applyFill="1" applyBorder="1" applyAlignment="1" applyProtection="1">
      <alignment horizontal="center"/>
    </xf>
    <xf numFmtId="38" fontId="31" fillId="4" borderId="4" xfId="1" applyFont="1" applyFill="1" applyBorder="1" applyAlignment="1" applyProtection="1">
      <alignment horizontal="center"/>
    </xf>
    <xf numFmtId="38" fontId="27" fillId="0" borderId="3" xfId="1" applyFont="1" applyFill="1" applyBorder="1" applyAlignment="1" applyProtection="1">
      <alignment horizontal="center"/>
    </xf>
    <xf numFmtId="177" fontId="35" fillId="0" borderId="0" xfId="0" applyNumberFormat="1" applyFont="1" applyAlignment="1">
      <alignment horizontal="left"/>
    </xf>
    <xf numFmtId="177" fontId="35" fillId="0" borderId="0" xfId="0" applyNumberFormat="1" applyFont="1" applyAlignment="1"/>
    <xf numFmtId="176" fontId="2" fillId="0" borderId="0" xfId="0" applyNumberFormat="1" applyFont="1" applyAlignment="1">
      <alignment horizontal="right" vertical="center"/>
    </xf>
    <xf numFmtId="176" fontId="0" fillId="0" borderId="0" xfId="0" applyNumberFormat="1">
      <alignment vertical="center"/>
    </xf>
    <xf numFmtId="0" fontId="2" fillId="3" borderId="0" xfId="0" applyFont="1" applyFill="1" applyAlignment="1" applyProtection="1">
      <alignment horizontal="center"/>
      <protection locked="0"/>
    </xf>
    <xf numFmtId="0" fontId="2" fillId="0" borderId="0" xfId="0" applyFont="1" applyAlignment="1">
      <alignment shrinkToFit="1"/>
    </xf>
    <xf numFmtId="0" fontId="0" fillId="0" borderId="0" xfId="0" applyAlignment="1">
      <alignment shrinkToFit="1"/>
    </xf>
    <xf numFmtId="0" fontId="5" fillId="0" borderId="0" xfId="0" applyFont="1" applyAlignment="1">
      <alignment horizontal="center" vertical="center"/>
    </xf>
    <xf numFmtId="177" fontId="35" fillId="0" borderId="0" xfId="0" applyNumberFormat="1" applyFont="1" applyAlignment="1">
      <alignment horizontal="right"/>
    </xf>
    <xf numFmtId="0" fontId="34" fillId="0" borderId="0" xfId="0" applyFont="1" applyAlignment="1">
      <alignment vertical="center" shrinkToFit="1"/>
    </xf>
    <xf numFmtId="177" fontId="5" fillId="0" borderId="0" xfId="0" applyNumberFormat="1" applyFont="1">
      <alignment vertical="center"/>
    </xf>
    <xf numFmtId="38" fontId="28" fillId="0" borderId="9" xfId="0" applyNumberFormat="1" applyFont="1" applyBorder="1" applyAlignment="1">
      <alignment horizontal="right" vertical="center"/>
    </xf>
    <xf numFmtId="0" fontId="28" fillId="0" borderId="9" xfId="0" applyFont="1" applyBorder="1" applyAlignment="1">
      <alignment horizontal="right" vertical="center"/>
    </xf>
    <xf numFmtId="0" fontId="28" fillId="0" borderId="0" xfId="0" applyFont="1" applyAlignment="1">
      <alignment horizontal="center" vertical="center" wrapText="1"/>
    </xf>
    <xf numFmtId="0" fontId="15" fillId="0" borderId="1" xfId="0" applyFont="1" applyBorder="1" applyAlignment="1">
      <alignment horizontal="center" vertical="center"/>
    </xf>
    <xf numFmtId="38" fontId="28" fillId="0" borderId="0" xfId="0" applyNumberFormat="1" applyFont="1" applyAlignment="1">
      <alignment horizontal="right" vertical="center"/>
    </xf>
    <xf numFmtId="0" fontId="28" fillId="0" borderId="0" xfId="0" applyFont="1" applyAlignment="1">
      <alignment horizontal="right" vertical="center"/>
    </xf>
    <xf numFmtId="0" fontId="28" fillId="0" borderId="0" xfId="0" applyFont="1" applyAlignment="1">
      <alignment horizontal="center" vertical="center"/>
    </xf>
    <xf numFmtId="0" fontId="28" fillId="0" borderId="0" xfId="0" applyFont="1" applyAlignment="1">
      <alignment horizontal="center" vertical="center" shrinkToFit="1"/>
    </xf>
    <xf numFmtId="0" fontId="28" fillId="0" borderId="15" xfId="0" applyFont="1" applyBorder="1" applyAlignment="1">
      <alignment horizontal="center" vertical="center"/>
    </xf>
    <xf numFmtId="0" fontId="29" fillId="0" borderId="0" xfId="0" applyFont="1" applyAlignment="1">
      <alignment horizontal="center" vertical="center"/>
    </xf>
    <xf numFmtId="38" fontId="28" fillId="0" borderId="2" xfId="0" applyNumberFormat="1" applyFont="1" applyBorder="1">
      <alignment vertical="center"/>
    </xf>
    <xf numFmtId="0" fontId="28" fillId="0" borderId="3" xfId="0" applyFont="1" applyBorder="1">
      <alignment vertical="center"/>
    </xf>
    <xf numFmtId="38" fontId="28" fillId="0" borderId="2" xfId="1" applyFont="1" applyBorder="1" applyAlignment="1">
      <alignment vertical="center"/>
    </xf>
    <xf numFmtId="38" fontId="28" fillId="0" borderId="3" xfId="1" applyFont="1" applyBorder="1" applyAlignment="1">
      <alignment vertical="center"/>
    </xf>
    <xf numFmtId="38" fontId="28" fillId="0" borderId="2" xfId="0" applyNumberFormat="1" applyFont="1" applyBorder="1" applyAlignment="1">
      <alignment horizontal="center" vertical="center"/>
    </xf>
    <xf numFmtId="0" fontId="28" fillId="0" borderId="3" xfId="0" applyFont="1" applyBorder="1" applyAlignment="1">
      <alignment horizontal="center" vertical="center"/>
    </xf>
    <xf numFmtId="38" fontId="28" fillId="0" borderId="9" xfId="0" applyNumberFormat="1" applyFont="1" applyBorder="1" applyAlignment="1">
      <alignment horizontal="center" vertical="center"/>
    </xf>
    <xf numFmtId="0" fontId="28" fillId="0" borderId="9" xfId="0" applyFont="1" applyBorder="1" applyAlignment="1">
      <alignment horizontal="center" vertical="center"/>
    </xf>
    <xf numFmtId="38" fontId="24" fillId="0" borderId="6" xfId="0" applyNumberFormat="1" applyFont="1" applyBorder="1" applyAlignment="1">
      <alignment horizontal="right" vertical="center"/>
    </xf>
    <xf numFmtId="0" fontId="24" fillId="0" borderId="6" xfId="0" applyFont="1" applyBorder="1" applyAlignment="1">
      <alignment horizontal="right" vertical="center"/>
    </xf>
    <xf numFmtId="0" fontId="24" fillId="0" borderId="9" xfId="0" applyFont="1" applyBorder="1" applyAlignment="1">
      <alignment horizontal="right" vertical="center"/>
    </xf>
    <xf numFmtId="0" fontId="15" fillId="0" borderId="1" xfId="0" applyFont="1" applyBorder="1" applyAlignment="1" applyProtection="1">
      <alignment horizontal="center" vertical="center"/>
      <protection locked="0"/>
    </xf>
    <xf numFmtId="38" fontId="28" fillId="0" borderId="0" xfId="0" applyNumberFormat="1" applyFont="1" applyAlignment="1">
      <alignment horizontal="center" vertical="center"/>
    </xf>
    <xf numFmtId="0" fontId="28" fillId="0" borderId="3" xfId="0" applyFont="1" applyBorder="1" applyAlignment="1">
      <alignment horizontal="right" vertical="center"/>
    </xf>
    <xf numFmtId="0" fontId="28" fillId="0" borderId="4" xfId="0" applyFont="1" applyBorder="1" applyAlignment="1">
      <alignment horizontal="right" vertical="center"/>
    </xf>
    <xf numFmtId="38" fontId="24" fillId="0" borderId="6" xfId="0" applyNumberFormat="1" applyFont="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18" fillId="0" borderId="0" xfId="0" applyFont="1" applyAlignment="1" applyProtection="1">
      <alignment horizontal="center" vertical="center"/>
      <protection locked="0"/>
    </xf>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applyFont="1" applyProtection="1">
      <alignment vertical="center"/>
      <protection locked="0"/>
    </xf>
    <xf numFmtId="0" fontId="45" fillId="0" borderId="0" xfId="0" applyFont="1" applyAlignment="1" applyProtection="1">
      <alignment horizontal="center" vertical="center"/>
      <protection locked="0"/>
    </xf>
    <xf numFmtId="0" fontId="46" fillId="0" borderId="0" xfId="0" applyFont="1" applyAlignment="1" applyProtection="1">
      <alignment horizontal="center" vertical="center"/>
      <protection locked="0"/>
    </xf>
    <xf numFmtId="0" fontId="15" fillId="7" borderId="0" xfId="0" applyFont="1" applyFill="1" applyAlignment="1" applyProtection="1">
      <alignment horizontal="center" vertical="center"/>
      <protection locked="0"/>
    </xf>
    <xf numFmtId="0" fontId="15" fillId="7" borderId="16" xfId="0" applyFont="1" applyFill="1" applyBorder="1" applyAlignment="1" applyProtection="1">
      <alignment horizontal="center" vertical="center"/>
      <protection locked="0"/>
    </xf>
    <xf numFmtId="0" fontId="28" fillId="0" borderId="0" xfId="0" applyFont="1" applyAlignment="1">
      <alignment horizontal="distributed" vertical="center"/>
    </xf>
    <xf numFmtId="0" fontId="29" fillId="0" borderId="0" xfId="0" applyFont="1" applyAlignment="1">
      <alignment horizontal="distributed" vertical="center"/>
    </xf>
    <xf numFmtId="0" fontId="18" fillId="0" borderId="0" xfId="0" applyFont="1" applyAlignment="1" applyProtection="1">
      <alignment horizontal="left" vertical="center"/>
      <protection locked="0"/>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8" fillId="0" borderId="0" xfId="0" applyFont="1">
      <alignment vertical="center"/>
    </xf>
    <xf numFmtId="0" fontId="15" fillId="0" borderId="6" xfId="0" applyFont="1" applyBorder="1" applyAlignment="1">
      <alignment horizontal="distributed" vertical="center"/>
    </xf>
    <xf numFmtId="0" fontId="0" fillId="0" borderId="6" xfId="0" applyBorder="1" applyAlignment="1">
      <alignment horizontal="distributed" vertical="center"/>
    </xf>
    <xf numFmtId="0" fontId="0" fillId="0" borderId="9" xfId="0" applyBorder="1" applyAlignment="1">
      <alignment horizontal="distributed" vertical="center"/>
    </xf>
    <xf numFmtId="0" fontId="0" fillId="0" borderId="6" xfId="0" applyBorder="1" applyAlignment="1">
      <alignment horizontal="center" vertical="center"/>
    </xf>
    <xf numFmtId="0" fontId="0" fillId="0" borderId="9" xfId="0" applyBorder="1" applyAlignment="1">
      <alignment horizontal="center" vertical="center"/>
    </xf>
    <xf numFmtId="0" fontId="15" fillId="0" borderId="5" xfId="0" applyFont="1" applyBorder="1" applyAlignment="1">
      <alignment horizontal="distributed" vertical="center" justifyLastLine="1"/>
    </xf>
    <xf numFmtId="0" fontId="15" fillId="0" borderId="6" xfId="0" applyFont="1" applyBorder="1" applyAlignment="1">
      <alignment horizontal="distributed" vertical="center" justifyLastLine="1"/>
    </xf>
    <xf numFmtId="0" fontId="0" fillId="0" borderId="6"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8" xfId="0" applyBorder="1" applyAlignment="1">
      <alignment horizontal="distributed" vertical="center" justifyLastLine="1"/>
    </xf>
    <xf numFmtId="0" fontId="0" fillId="0" borderId="9" xfId="0" applyBorder="1" applyAlignment="1">
      <alignment horizontal="distributed" vertical="center" justifyLastLine="1"/>
    </xf>
    <xf numFmtId="0" fontId="0" fillId="0" borderId="10" xfId="0" applyBorder="1" applyAlignment="1">
      <alignment horizontal="distributed" vertical="center" justifyLastLine="1"/>
    </xf>
    <xf numFmtId="0" fontId="15" fillId="7" borderId="0" xfId="0" applyFont="1" applyFill="1" applyAlignment="1" applyProtection="1">
      <alignment horizontal="center" vertical="center" wrapText="1"/>
      <protection locked="0"/>
    </xf>
    <xf numFmtId="0" fontId="15" fillId="7" borderId="16" xfId="0" applyFont="1" applyFill="1" applyBorder="1" applyAlignment="1" applyProtection="1">
      <alignment horizontal="center" vertical="center" wrapText="1"/>
      <protection locked="0"/>
    </xf>
    <xf numFmtId="0" fontId="15" fillId="0" borderId="7" xfId="0" applyFont="1" applyBorder="1" applyAlignment="1">
      <alignment horizontal="right" vertical="center"/>
    </xf>
    <xf numFmtId="0" fontId="0" fillId="0" borderId="10" xfId="0" applyBorder="1" applyAlignment="1">
      <alignment horizontal="right" vertical="center"/>
    </xf>
    <xf numFmtId="0" fontId="28" fillId="0" borderId="9" xfId="0" applyFont="1" applyBorder="1" applyAlignment="1">
      <alignment vertical="center" shrinkToFit="1"/>
    </xf>
    <xf numFmtId="0" fontId="29" fillId="0" borderId="10" xfId="0" applyFont="1" applyBorder="1" applyAlignment="1">
      <alignment vertical="center" shrinkToFit="1"/>
    </xf>
    <xf numFmtId="0" fontId="15" fillId="0" borderId="2" xfId="0" applyFont="1" applyBorder="1" applyAlignment="1">
      <alignment horizontal="distributed" vertical="center" justifyLastLine="1"/>
    </xf>
    <xf numFmtId="0" fontId="15" fillId="0" borderId="3" xfId="0" applyFont="1" applyBorder="1" applyAlignment="1">
      <alignment horizontal="distributed" vertical="center" justifyLastLine="1"/>
    </xf>
    <xf numFmtId="0" fontId="0" fillId="0" borderId="3" xfId="0" applyBorder="1" applyAlignment="1">
      <alignment horizontal="distributed" vertical="center" justifyLastLine="1"/>
    </xf>
    <xf numFmtId="0" fontId="0" fillId="0" borderId="4" xfId="0" applyBorder="1" applyAlignment="1">
      <alignment horizontal="distributed" vertical="center" justifyLastLine="1"/>
    </xf>
    <xf numFmtId="38" fontId="41" fillId="0" borderId="0" xfId="0" applyNumberFormat="1" applyFont="1" applyAlignment="1">
      <alignment horizontal="right" vertical="center"/>
    </xf>
    <xf numFmtId="0" fontId="41" fillId="0" borderId="0" xfId="0" applyFont="1" applyAlignment="1">
      <alignment horizontal="right" vertical="center"/>
    </xf>
    <xf numFmtId="0" fontId="15" fillId="7" borderId="2" xfId="0" applyFont="1" applyFill="1" applyBorder="1" applyAlignment="1" applyProtection="1">
      <alignment horizontal="center" vertical="center"/>
      <protection locked="0"/>
    </xf>
    <xf numFmtId="0" fontId="15" fillId="7" borderId="3" xfId="0" applyFont="1" applyFill="1" applyBorder="1" applyAlignment="1" applyProtection="1">
      <alignment horizontal="center" vertical="center"/>
      <protection locked="0"/>
    </xf>
    <xf numFmtId="0" fontId="15" fillId="7" borderId="4" xfId="0" applyFont="1" applyFill="1" applyBorder="1" applyAlignment="1" applyProtection="1">
      <alignment horizontal="center" vertical="center"/>
      <protection locked="0"/>
    </xf>
    <xf numFmtId="0" fontId="15" fillId="7" borderId="2" xfId="0" applyFont="1" applyFill="1" applyBorder="1" applyAlignment="1">
      <alignment horizontal="distributed" vertical="center" justifyLastLine="1"/>
    </xf>
    <xf numFmtId="0" fontId="15" fillId="7" borderId="3" xfId="0" applyFont="1" applyFill="1" applyBorder="1" applyAlignment="1">
      <alignment horizontal="distributed" vertical="center" justifyLastLine="1"/>
    </xf>
    <xf numFmtId="0" fontId="0" fillId="7" borderId="3" xfId="0" applyFill="1" applyBorder="1" applyAlignment="1">
      <alignment horizontal="distributed" vertical="center" justifyLastLine="1"/>
    </xf>
    <xf numFmtId="0" fontId="0" fillId="7" borderId="4" xfId="0" applyFill="1" applyBorder="1" applyAlignment="1">
      <alignment horizontal="distributed" vertical="center" justifyLastLine="1"/>
    </xf>
    <xf numFmtId="0" fontId="15" fillId="0" borderId="2" xfId="0" applyFont="1" applyBorder="1" applyAlignment="1">
      <alignment horizontal="center" vertical="center"/>
    </xf>
    <xf numFmtId="0" fontId="0" fillId="0" borderId="3" xfId="0" applyBorder="1" applyAlignment="1">
      <alignment horizontal="center" vertical="center"/>
    </xf>
    <xf numFmtId="0" fontId="15" fillId="0" borderId="0" xfId="0" applyFont="1" applyAlignment="1">
      <alignment horizontal="distributed" vertical="center"/>
    </xf>
    <xf numFmtId="0" fontId="0" fillId="0" borderId="0" xfId="0" applyAlignment="1">
      <alignment horizontal="distributed"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28" fillId="0" borderId="5" xfId="0" applyFont="1" applyBorder="1" applyAlignment="1">
      <alignment horizontal="center" vertical="top" textRotation="255" wrapText="1"/>
    </xf>
    <xf numFmtId="0" fontId="29" fillId="0" borderId="15" xfId="0" applyFont="1" applyBorder="1" applyAlignment="1">
      <alignment horizontal="center" vertical="top" textRotation="255" wrapText="1"/>
    </xf>
    <xf numFmtId="0" fontId="29" fillId="0" borderId="8" xfId="0" applyFont="1" applyBorder="1" applyAlignment="1">
      <alignment horizontal="center" vertical="top" textRotation="255" wrapText="1"/>
    </xf>
    <xf numFmtId="0" fontId="28" fillId="0" borderId="7" xfId="0" applyFont="1" applyBorder="1" applyAlignment="1">
      <alignment horizontal="center" vertical="top" textRotation="255" wrapText="1"/>
    </xf>
    <xf numFmtId="0" fontId="29" fillId="0" borderId="16" xfId="0" applyFont="1" applyBorder="1" applyAlignment="1">
      <alignment horizontal="center" vertical="top" textRotation="255" wrapText="1"/>
    </xf>
    <xf numFmtId="0" fontId="29" fillId="0" borderId="10" xfId="0" applyFont="1" applyBorder="1" applyAlignment="1">
      <alignment horizontal="center" vertical="top" textRotation="255" wrapText="1"/>
    </xf>
    <xf numFmtId="0" fontId="29" fillId="0" borderId="3" xfId="0" applyFont="1" applyBorder="1" applyAlignment="1">
      <alignment horizontal="center" vertical="center" justifyLastLine="1"/>
    </xf>
    <xf numFmtId="38" fontId="40" fillId="0" borderId="9" xfId="0" applyNumberFormat="1" applyFont="1" applyBorder="1" applyAlignment="1">
      <alignment horizontal="right" vertical="center"/>
    </xf>
    <xf numFmtId="176" fontId="40" fillId="0" borderId="6" xfId="0" applyNumberFormat="1" applyFont="1" applyBorder="1" applyAlignment="1" applyProtection="1">
      <alignment horizontal="center" vertical="center"/>
      <protection locked="0"/>
    </xf>
    <xf numFmtId="176" fontId="40" fillId="0" borderId="9" xfId="0" applyNumberFormat="1" applyFont="1" applyBorder="1" applyAlignment="1" applyProtection="1">
      <alignment horizontal="center" vertical="center"/>
      <protection locked="0"/>
    </xf>
    <xf numFmtId="176" fontId="40" fillId="0" borderId="9" xfId="0" applyNumberFormat="1" applyFont="1" applyBorder="1" applyAlignment="1">
      <alignment horizontal="center" vertical="center"/>
    </xf>
    <xf numFmtId="176" fontId="40" fillId="0" borderId="6" xfId="0" applyNumberFormat="1" applyFont="1" applyBorder="1" applyAlignment="1">
      <alignment horizontal="center" vertical="center"/>
    </xf>
    <xf numFmtId="0" fontId="15" fillId="0" borderId="5"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49" fontId="28" fillId="0" borderId="6" xfId="0" applyNumberFormat="1" applyFont="1" applyBorder="1" applyAlignment="1">
      <alignment horizontal="center" vertical="center"/>
    </xf>
    <xf numFmtId="0" fontId="28" fillId="0" borderId="6" xfId="0" applyFont="1" applyBorder="1" applyAlignment="1">
      <alignment horizontal="center" vertical="center"/>
    </xf>
    <xf numFmtId="38" fontId="40" fillId="0" borderId="0" xfId="0" applyNumberFormat="1" applyFont="1" applyAlignment="1">
      <alignment horizontal="right" vertical="center"/>
    </xf>
    <xf numFmtId="0" fontId="40" fillId="0" borderId="0" xfId="0" applyFont="1" applyAlignment="1">
      <alignment horizontal="right" vertical="center"/>
    </xf>
    <xf numFmtId="49" fontId="15" fillId="0" borderId="2" xfId="0" applyNumberFormat="1" applyFont="1" applyBorder="1" applyAlignment="1">
      <alignment horizontal="center" vertical="center" shrinkToFit="1"/>
    </xf>
    <xf numFmtId="49" fontId="15" fillId="0" borderId="18" xfId="0" applyNumberFormat="1" applyFont="1" applyBorder="1" applyAlignment="1">
      <alignment horizontal="center" vertical="center" shrinkToFit="1"/>
    </xf>
    <xf numFmtId="49" fontId="17" fillId="0" borderId="21" xfId="0" applyNumberFormat="1" applyFont="1" applyBorder="1" applyAlignment="1">
      <alignment horizontal="center" vertical="center"/>
    </xf>
    <xf numFmtId="49" fontId="17" fillId="0" borderId="18" xfId="0" applyNumberFormat="1" applyFont="1" applyBorder="1" applyAlignment="1">
      <alignment horizontal="center" vertical="center"/>
    </xf>
    <xf numFmtId="49" fontId="17" fillId="0" borderId="4" xfId="0" applyNumberFormat="1" applyFont="1" applyBorder="1" applyAlignment="1">
      <alignment horizontal="center" vertical="center"/>
    </xf>
    <xf numFmtId="49" fontId="15" fillId="0" borderId="8" xfId="0" applyNumberFormat="1" applyFont="1" applyBorder="1" applyAlignment="1">
      <alignment horizontal="center" vertical="center" shrinkToFit="1"/>
    </xf>
    <xf numFmtId="49" fontId="15" fillId="0" borderId="10" xfId="0" applyNumberFormat="1" applyFont="1" applyBorder="1" applyAlignment="1">
      <alignment horizontal="center" vertical="center" shrinkToFit="1"/>
    </xf>
    <xf numFmtId="49" fontId="28" fillId="0" borderId="0" xfId="0" applyNumberFormat="1" applyFont="1" applyAlignment="1" applyProtection="1">
      <alignment horizontal="center" vertical="center"/>
      <protection locked="0"/>
    </xf>
    <xf numFmtId="38" fontId="40" fillId="0" borderId="6" xfId="0" applyNumberFormat="1" applyFont="1" applyBorder="1" applyAlignment="1">
      <alignment horizontal="right" vertical="center"/>
    </xf>
    <xf numFmtId="0" fontId="43" fillId="6" borderId="2" xfId="0" applyFont="1" applyFill="1" applyBorder="1" applyAlignment="1">
      <alignment horizontal="center" vertical="center"/>
    </xf>
    <xf numFmtId="0" fontId="43" fillId="6" borderId="3" xfId="0" applyFont="1" applyFill="1" applyBorder="1" applyAlignment="1">
      <alignment horizontal="center" vertical="center"/>
    </xf>
    <xf numFmtId="0" fontId="43" fillId="6" borderId="4" xfId="0" applyFont="1" applyFill="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30" fillId="0" borderId="0" xfId="0" applyFont="1" applyAlignment="1">
      <alignment horizontal="left" vertical="center" wrapText="1"/>
    </xf>
    <xf numFmtId="0" fontId="16" fillId="0" borderId="0" xfId="0" applyFont="1" applyAlignment="1">
      <alignment horizontal="distributed" vertical="center"/>
    </xf>
    <xf numFmtId="176" fontId="41" fillId="0" borderId="9" xfId="0" applyNumberFormat="1" applyFont="1" applyBorder="1" applyAlignment="1">
      <alignment horizontal="center"/>
    </xf>
    <xf numFmtId="0" fontId="19" fillId="0" borderId="0" xfId="0" applyFont="1" applyAlignment="1">
      <alignment horizontal="left" vertical="center" wrapText="1"/>
    </xf>
    <xf numFmtId="0" fontId="49" fillId="0" borderId="0" xfId="0" applyFont="1" applyAlignment="1">
      <alignment horizontal="left" vertical="top" wrapText="1"/>
    </xf>
    <xf numFmtId="0" fontId="28" fillId="6" borderId="2" xfId="0" applyFont="1" applyFill="1" applyBorder="1" applyAlignment="1">
      <alignment horizontal="distributed" vertical="center" justifyLastLine="1"/>
    </xf>
    <xf numFmtId="0" fontId="28" fillId="6" borderId="3" xfId="0" applyFont="1" applyFill="1" applyBorder="1" applyAlignment="1">
      <alignment horizontal="distributed" vertical="center" justifyLastLine="1"/>
    </xf>
    <xf numFmtId="0" fontId="29" fillId="6" borderId="3" xfId="0" applyFont="1" applyFill="1" applyBorder="1" applyAlignment="1">
      <alignment horizontal="distributed" vertical="center" justifyLastLine="1"/>
    </xf>
    <xf numFmtId="0" fontId="29" fillId="6" borderId="4" xfId="0" applyFont="1" applyFill="1" applyBorder="1" applyAlignment="1">
      <alignment horizontal="distributed" vertical="center" justifyLastLine="1"/>
    </xf>
    <xf numFmtId="0" fontId="28" fillId="6" borderId="3" xfId="0" applyFont="1" applyFill="1" applyBorder="1" applyAlignment="1">
      <alignment horizontal="distributed" vertical="center"/>
    </xf>
    <xf numFmtId="0" fontId="15" fillId="0" borderId="3" xfId="0" applyFont="1" applyBorder="1" applyAlignment="1">
      <alignment horizontal="distributed" vertical="center"/>
    </xf>
    <xf numFmtId="0" fontId="26" fillId="7" borderId="22" xfId="0" applyFont="1" applyFill="1" applyBorder="1" applyAlignment="1">
      <alignment horizontal="center" vertical="center"/>
    </xf>
    <xf numFmtId="0" fontId="26" fillId="7" borderId="23" xfId="0" applyFont="1" applyFill="1" applyBorder="1" applyAlignment="1">
      <alignment horizontal="center" vertical="center"/>
    </xf>
    <xf numFmtId="0" fontId="26" fillId="7" borderId="24" xfId="0" applyFont="1" applyFill="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176" fontId="28" fillId="0" borderId="2" xfId="0" applyNumberFormat="1" applyFont="1" applyBorder="1" applyAlignment="1">
      <alignment horizontal="center" vertical="center"/>
    </xf>
    <xf numFmtId="176" fontId="28" fillId="0" borderId="3" xfId="0" applyNumberFormat="1" applyFont="1" applyBorder="1" applyAlignment="1">
      <alignment horizontal="center" vertical="center"/>
    </xf>
    <xf numFmtId="176" fontId="28" fillId="0" borderId="4" xfId="0" applyNumberFormat="1" applyFont="1" applyBorder="1" applyAlignment="1">
      <alignment horizontal="center" vertical="center"/>
    </xf>
    <xf numFmtId="0" fontId="15" fillId="0" borderId="0" xfId="0" applyFont="1" applyAlignment="1" applyProtection="1">
      <alignment horizontal="center" vertical="center"/>
      <protection locked="0"/>
    </xf>
    <xf numFmtId="49" fontId="15" fillId="0" borderId="5" xfId="0" applyNumberFormat="1" applyFont="1" applyBorder="1" applyAlignment="1">
      <alignment horizontal="center" vertical="center" shrinkToFit="1"/>
    </xf>
    <xf numFmtId="49" fontId="0" fillId="0" borderId="7" xfId="0" applyNumberFormat="1" applyBorder="1" applyAlignment="1">
      <alignment horizontal="center" vertical="center"/>
    </xf>
    <xf numFmtId="49" fontId="0" fillId="0" borderId="8" xfId="0" applyNumberFormat="1" applyBorder="1" applyAlignment="1">
      <alignment horizontal="center" vertical="center"/>
    </xf>
    <xf numFmtId="49" fontId="0" fillId="0" borderId="10" xfId="0" applyNumberFormat="1" applyBorder="1" applyAlignment="1">
      <alignment horizontal="center" vertical="center"/>
    </xf>
    <xf numFmtId="0" fontId="28" fillId="0" borderId="6" xfId="0" applyFont="1" applyBorder="1" applyAlignment="1">
      <alignment vertical="center" shrinkToFit="1"/>
    </xf>
    <xf numFmtId="0" fontId="29" fillId="0" borderId="7" xfId="0" applyFont="1" applyBorder="1" applyAlignment="1">
      <alignment vertical="center" shrinkToFit="1"/>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5" fillId="0" borderId="4" xfId="0" applyFont="1" applyBorder="1" applyAlignment="1">
      <alignment horizontal="distributed" vertical="center" justifyLastLine="1"/>
    </xf>
    <xf numFmtId="0" fontId="15" fillId="0" borderId="7" xfId="0" applyFont="1" applyBorder="1" applyAlignment="1">
      <alignment horizontal="distributed" vertical="center" justifyLastLine="1"/>
    </xf>
    <xf numFmtId="0" fontId="28" fillId="0" borderId="9" xfId="0" applyFont="1" applyBorder="1" applyAlignment="1">
      <alignment horizontal="distributed" vertical="center"/>
    </xf>
    <xf numFmtId="0" fontId="28" fillId="0" borderId="6" xfId="0" applyFont="1" applyBorder="1" applyAlignment="1">
      <alignment horizontal="distributed" vertical="center"/>
    </xf>
    <xf numFmtId="0" fontId="28" fillId="0" borderId="15" xfId="0" applyFont="1" applyBorder="1" applyAlignment="1">
      <alignment vertical="center" shrinkToFit="1"/>
    </xf>
    <xf numFmtId="0" fontId="28" fillId="0" borderId="0" xfId="0" applyFont="1" applyAlignment="1">
      <alignment vertical="center" shrinkToFit="1"/>
    </xf>
    <xf numFmtId="0" fontId="28" fillId="0" borderId="16" xfId="0" applyFont="1" applyBorder="1" applyAlignment="1">
      <alignment vertical="center" shrinkToFit="1"/>
    </xf>
    <xf numFmtId="0" fontId="2" fillId="0" borderId="0" xfId="0" applyFont="1" applyAlignment="1" applyProtection="1">
      <protection locked="0"/>
    </xf>
    <xf numFmtId="0" fontId="0" fillId="0" borderId="0" xfId="0" applyAlignment="1" applyProtection="1">
      <protection locked="0"/>
    </xf>
    <xf numFmtId="0" fontId="2" fillId="3" borderId="0" xfId="0" applyFont="1" applyFill="1" applyAlignment="1" applyProtection="1">
      <protection locked="0"/>
    </xf>
    <xf numFmtId="0" fontId="0" fillId="3" borderId="0" xfId="0" applyFill="1" applyAlignment="1" applyProtection="1">
      <protection locked="0"/>
    </xf>
    <xf numFmtId="177" fontId="2" fillId="0" borderId="0" xfId="0" applyNumberFormat="1" applyFont="1" applyAlignment="1">
      <alignment horizontal="right"/>
    </xf>
    <xf numFmtId="177" fontId="2" fillId="0" borderId="0" xfId="0" applyNumberFormat="1" applyFont="1" applyAlignment="1"/>
    <xf numFmtId="49" fontId="2" fillId="3" borderId="0" xfId="0" applyNumberFormat="1" applyFont="1" applyFill="1" applyAlignment="1" applyProtection="1">
      <protection locked="0"/>
    </xf>
    <xf numFmtId="49" fontId="0" fillId="3" borderId="0" xfId="0" applyNumberFormat="1" applyFill="1" applyProtection="1">
      <alignment vertical="center"/>
      <protection locked="0"/>
    </xf>
  </cellXfs>
  <cellStyles count="2">
    <cellStyle name="桁区切り" xfId="1" builtinId="6"/>
    <cellStyle name="標準" xfId="0" builtinId="0"/>
  </cellStyles>
  <dxfs count="5">
    <dxf>
      <font>
        <color theme="0"/>
      </font>
    </dxf>
    <dxf>
      <font>
        <condense val="0"/>
        <extend val="0"/>
        <color rgb="FF9C0006"/>
      </font>
      <fill>
        <patternFill>
          <bgColor rgb="FFFFC7CE"/>
        </patternFill>
      </fill>
    </dxf>
    <dxf>
      <font>
        <condense val="0"/>
        <extend val="0"/>
        <color rgb="FF9C0006"/>
      </font>
      <fill>
        <patternFill>
          <bgColor rgb="FFFFC7CE"/>
        </patternFill>
      </fill>
    </dxf>
    <dxf>
      <font>
        <color theme="0"/>
      </font>
    </dxf>
    <dxf>
      <font>
        <condense val="0"/>
        <extend val="0"/>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79176FB0-B7F2-11CE-97EF-00AA006D2776}" ax:persistence="persistStreamInit" r:id="rId1"/>
</file>

<file path=xl/activeX/activeX2.xml><?xml version="1.0" encoding="utf-8"?>
<ax:ocx xmlns:ax="http://schemas.microsoft.com/office/2006/activeX" xmlns:r="http://schemas.openxmlformats.org/officeDocument/2006/relationships" ax:classid="{79176FB0-B7F2-11CE-97EF-00AA006D2776}"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266700</xdr:colOff>
      <xdr:row>23</xdr:row>
      <xdr:rowOff>38100</xdr:rowOff>
    </xdr:from>
    <xdr:to>
      <xdr:col>13</xdr:col>
      <xdr:colOff>314325</xdr:colOff>
      <xdr:row>26</xdr:row>
      <xdr:rowOff>142875</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a:off x="4686300" y="3848100"/>
          <a:ext cx="781050" cy="647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16</xdr:col>
          <xdr:colOff>514350</xdr:colOff>
          <xdr:row>34</xdr:row>
          <xdr:rowOff>31750</xdr:rowOff>
        </xdr:from>
        <xdr:to>
          <xdr:col>16</xdr:col>
          <xdr:colOff>590550</xdr:colOff>
          <xdr:row>34</xdr:row>
          <xdr:rowOff>107950</xdr:rowOff>
        </xdr:to>
        <xdr:sp macro="" textlink="">
          <xdr:nvSpPr>
            <xdr:cNvPr id="465926" name="SpinButton3" hidden="1">
              <a:extLst>
                <a:ext uri="{63B3BB69-23CF-44E3-9099-C40C66FF867C}">
                  <a14:compatExt spid="_x0000_s465926"/>
                </a:ext>
                <a:ext uri="{FF2B5EF4-FFF2-40B4-BE49-F238E27FC236}">
                  <a16:creationId xmlns:a16="http://schemas.microsoft.com/office/drawing/2014/main" id="{00000000-0008-0000-0000-0000061C07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504825</xdr:colOff>
      <xdr:row>30</xdr:row>
      <xdr:rowOff>47625</xdr:rowOff>
    </xdr:from>
    <xdr:to>
      <xdr:col>6</xdr:col>
      <xdr:colOff>647700</xdr:colOff>
      <xdr:row>35</xdr:row>
      <xdr:rowOff>171450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3028950" y="4953000"/>
          <a:ext cx="142875" cy="1028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123825</xdr:colOff>
      <xdr:row>18</xdr:row>
      <xdr:rowOff>152400</xdr:rowOff>
    </xdr:from>
    <xdr:to>
      <xdr:col>7</xdr:col>
      <xdr:colOff>85725</xdr:colOff>
      <xdr:row>18</xdr:row>
      <xdr:rowOff>153988</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638175" y="4438650"/>
          <a:ext cx="800100" cy="1588"/>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18</xdr:col>
      <xdr:colOff>142875</xdr:colOff>
      <xdr:row>5</xdr:row>
      <xdr:rowOff>200025</xdr:rowOff>
    </xdr:from>
    <xdr:to>
      <xdr:col>22</xdr:col>
      <xdr:colOff>38100</xdr:colOff>
      <xdr:row>5</xdr:row>
      <xdr:rowOff>209550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V="1">
          <a:off x="3800475" y="1238250"/>
          <a:ext cx="733425" cy="9525"/>
        </a:xfrm>
        <a:prstGeom prst="line">
          <a:avLst/>
        </a:prstGeom>
      </xdr:spPr>
      <xdr:style>
        <a:lnRef idx="2">
          <a:schemeClr val="dk1"/>
        </a:lnRef>
        <a:fillRef idx="0">
          <a:schemeClr val="dk1"/>
        </a:fillRef>
        <a:effectRef idx="1">
          <a:schemeClr val="dk1"/>
        </a:effectRef>
        <a:fontRef idx="minor">
          <a:schemeClr val="tx1"/>
        </a:fontRef>
      </xdr:style>
    </xdr:cxn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11</xdr:col>
      <xdr:colOff>266700</xdr:colOff>
      <xdr:row>23</xdr:row>
      <xdr:rowOff>38100</xdr:rowOff>
    </xdr:from>
    <xdr:to>
      <xdr:col>13</xdr:col>
      <xdr:colOff>314325</xdr:colOff>
      <xdr:row>26</xdr:row>
      <xdr:rowOff>142875</xdr:rowOff>
    </xdr:to>
    <xdr:cxnSp macro="">
      <xdr:nvCxnSpPr>
        <xdr:cNvPr id="2" name="直線矢印コネクタ 1">
          <a:extLst>
            <a:ext uri="{FF2B5EF4-FFF2-40B4-BE49-F238E27FC236}">
              <a16:creationId xmlns:a16="http://schemas.microsoft.com/office/drawing/2014/main" id="{00000000-0008-0000-0200-000002000000}"/>
            </a:ext>
          </a:extLst>
        </xdr:cNvPr>
        <xdr:cNvCxnSpPr/>
      </xdr:nvCxnSpPr>
      <xdr:spPr>
        <a:xfrm>
          <a:off x="4686300" y="3676650"/>
          <a:ext cx="781050" cy="647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16</xdr:col>
          <xdr:colOff>514350</xdr:colOff>
          <xdr:row>34</xdr:row>
          <xdr:rowOff>31750</xdr:rowOff>
        </xdr:from>
        <xdr:to>
          <xdr:col>16</xdr:col>
          <xdr:colOff>590550</xdr:colOff>
          <xdr:row>34</xdr:row>
          <xdr:rowOff>107950</xdr:rowOff>
        </xdr:to>
        <xdr:sp macro="" textlink="">
          <xdr:nvSpPr>
            <xdr:cNvPr id="471041" name="SpinButton3" hidden="1">
              <a:extLst>
                <a:ext uri="{63B3BB69-23CF-44E3-9099-C40C66FF867C}">
                  <a14:compatExt spid="_x0000_s471041"/>
                </a:ext>
                <a:ext uri="{FF2B5EF4-FFF2-40B4-BE49-F238E27FC236}">
                  <a16:creationId xmlns:a16="http://schemas.microsoft.com/office/drawing/2014/main" id="{00000000-0008-0000-0200-0000013007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11</xdr:col>
      <xdr:colOff>266700</xdr:colOff>
      <xdr:row>23</xdr:row>
      <xdr:rowOff>38100</xdr:rowOff>
    </xdr:from>
    <xdr:to>
      <xdr:col>13</xdr:col>
      <xdr:colOff>314325</xdr:colOff>
      <xdr:row>26</xdr:row>
      <xdr:rowOff>142875</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a:off x="4686300" y="4400550"/>
          <a:ext cx="781050" cy="647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476250</xdr:colOff>
      <xdr:row>30</xdr:row>
      <xdr:rowOff>28575</xdr:rowOff>
    </xdr:from>
    <xdr:to>
      <xdr:col>6</xdr:col>
      <xdr:colOff>619125</xdr:colOff>
      <xdr:row>35</xdr:row>
      <xdr:rowOff>152400</xdr:rowOff>
    </xdr:to>
    <xdr:cxnSp macro="">
      <xdr:nvCxnSpPr>
        <xdr:cNvPr id="7" name="直線矢印コネクタ 6">
          <a:extLst>
            <a:ext uri="{FF2B5EF4-FFF2-40B4-BE49-F238E27FC236}">
              <a16:creationId xmlns:a16="http://schemas.microsoft.com/office/drawing/2014/main" id="{00000000-0008-0000-0200-000007000000}"/>
            </a:ext>
          </a:extLst>
        </xdr:cNvPr>
        <xdr:cNvCxnSpPr/>
      </xdr:nvCxnSpPr>
      <xdr:spPr>
        <a:xfrm>
          <a:off x="3000375" y="4933950"/>
          <a:ext cx="142875" cy="1028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81">
    <tabColor indexed="33"/>
    <pageSetUpPr fitToPage="1"/>
  </sheetPr>
  <dimension ref="A1:AT88"/>
  <sheetViews>
    <sheetView showZeros="0" tabSelected="1" zoomScaleNormal="100" workbookViewId="0">
      <selection activeCell="E4" sqref="E4:F4"/>
    </sheetView>
  </sheetViews>
  <sheetFormatPr defaultRowHeight="13" x14ac:dyDescent="0.2"/>
  <cols>
    <col min="1" max="1" width="10.453125" bestFit="1" customWidth="1"/>
    <col min="2" max="2" width="5.08984375" customWidth="1"/>
    <col min="3" max="3" width="5.7265625" customWidth="1"/>
    <col min="4" max="4" width="2.26953125" customWidth="1"/>
    <col min="5" max="5" width="5.08984375" customWidth="1"/>
    <col min="6" max="6" width="5.90625" customWidth="1"/>
    <col min="7" max="7" width="10.453125" bestFit="1" customWidth="1"/>
    <col min="8" max="8" width="2.90625" customWidth="1"/>
    <col min="9" max="9" width="3.90625" customWidth="1"/>
    <col min="10" max="10" width="3.26953125" customWidth="1"/>
    <col min="11" max="11" width="5.90625" customWidth="1"/>
    <col min="12" max="12" width="4.26953125" customWidth="1"/>
    <col min="13" max="13" width="5.36328125" customWidth="1"/>
    <col min="14" max="14" width="4.36328125" customWidth="1"/>
    <col min="15" max="15" width="4" customWidth="1"/>
    <col min="16" max="16" width="3.36328125" customWidth="1"/>
    <col min="17" max="17" width="10.7265625" customWidth="1"/>
    <col min="18" max="18" width="7.08984375" customWidth="1"/>
    <col min="19" max="19" width="12.26953125" customWidth="1"/>
    <col min="20" max="20" width="5.36328125" hidden="1" customWidth="1"/>
    <col min="21" max="21" width="12.7265625" customWidth="1"/>
    <col min="22" max="22" width="14.90625" bestFit="1" customWidth="1"/>
    <col min="23" max="23" width="9.08984375" bestFit="1" customWidth="1"/>
    <col min="24" max="24" width="3.08984375" customWidth="1"/>
    <col min="25" max="25" width="4.453125" bestFit="1" customWidth="1"/>
    <col min="26" max="26" width="6.6328125" bestFit="1" customWidth="1"/>
    <col min="27" max="27" width="3.6328125" bestFit="1" customWidth="1"/>
    <col min="28" max="28" width="4.453125" bestFit="1" customWidth="1"/>
    <col min="29" max="30" width="20.453125" style="17" bestFit="1" customWidth="1"/>
    <col min="31" max="31" width="4.7265625" style="17" customWidth="1"/>
    <col min="32" max="32" width="4.453125" style="15" customWidth="1"/>
    <col min="33" max="33" width="3.7265625" style="15" hidden="1" customWidth="1"/>
    <col min="34" max="34" width="11.08984375" bestFit="1" customWidth="1"/>
    <col min="35" max="35" width="13.36328125" bestFit="1" customWidth="1"/>
    <col min="36" max="36" width="4" bestFit="1" customWidth="1"/>
    <col min="37" max="37" width="9.6328125" customWidth="1"/>
    <col min="38" max="38" width="9.90625" bestFit="1" customWidth="1"/>
    <col min="39" max="39" width="10.6328125" customWidth="1"/>
    <col min="40" max="40" width="4.6328125" customWidth="1"/>
    <col min="41" max="41" width="10.6328125" customWidth="1"/>
  </cols>
  <sheetData>
    <row r="1" spans="1:41" ht="21" x14ac:dyDescent="0.25">
      <c r="A1" s="1">
        <f>IF($Q$51=0,"",+$Q$51)</f>
        <v>105</v>
      </c>
      <c r="B1" s="1"/>
      <c r="C1" s="1"/>
      <c r="D1" s="1"/>
      <c r="E1" s="27" t="s">
        <v>0</v>
      </c>
      <c r="F1" s="1"/>
      <c r="H1" s="2"/>
      <c r="I1" s="2"/>
      <c r="J1" s="2"/>
      <c r="K1" s="2"/>
      <c r="L1" s="2"/>
      <c r="M1" s="2"/>
      <c r="N1" s="2"/>
      <c r="Q1" s="35"/>
      <c r="S1" s="88" t="s">
        <v>142</v>
      </c>
      <c r="T1" s="89"/>
      <c r="U1" s="88" t="s">
        <v>143</v>
      </c>
      <c r="V1" s="89"/>
      <c r="W1" s="89"/>
      <c r="X1" s="89"/>
      <c r="Y1" s="89"/>
      <c r="Z1" s="89"/>
      <c r="AA1" s="89"/>
      <c r="AB1" s="89"/>
      <c r="AC1" s="90"/>
      <c r="AD1" s="90"/>
      <c r="AE1" s="90"/>
      <c r="AF1" s="91"/>
      <c r="AG1" s="91"/>
      <c r="AH1" s="92"/>
    </row>
    <row r="2" spans="1:41" ht="19" x14ac:dyDescent="0.2">
      <c r="A2" s="1" t="e">
        <f>IF($Q$53=0,"",+$Q$53)</f>
        <v>#N/A</v>
      </c>
      <c r="B2" s="1"/>
      <c r="C2" s="1"/>
      <c r="D2" s="1"/>
      <c r="E2" s="14"/>
      <c r="F2" s="1"/>
      <c r="H2" s="2"/>
      <c r="I2" s="2"/>
      <c r="J2" s="2"/>
      <c r="K2" s="2"/>
      <c r="L2" s="2"/>
      <c r="M2" s="2"/>
      <c r="N2" s="2"/>
      <c r="Q2" s="3"/>
    </row>
    <row r="3" spans="1:41" ht="19" x14ac:dyDescent="0.2">
      <c r="A3" s="26"/>
      <c r="B3" s="1"/>
      <c r="C3" s="1"/>
      <c r="D3" s="1"/>
      <c r="E3" s="14"/>
      <c r="F3" s="1"/>
      <c r="H3" s="2"/>
      <c r="I3" s="2"/>
      <c r="J3" s="2"/>
      <c r="K3" s="2"/>
      <c r="L3" s="2"/>
      <c r="N3" s="226" t="e">
        <f>IF(G28=Y26,"給付上限相当額適用","給付上限相当額適用無し")</f>
        <v>#N/A</v>
      </c>
      <c r="O3" s="227"/>
      <c r="P3" s="227"/>
      <c r="Q3" s="228"/>
      <c r="S3" s="50" t="s">
        <v>57</v>
      </c>
      <c r="T3" s="47"/>
      <c r="U3" s="47"/>
    </row>
    <row r="4" spans="1:41" ht="14" x14ac:dyDescent="0.2">
      <c r="B4" s="252" t="s">
        <v>89</v>
      </c>
      <c r="C4" s="252"/>
      <c r="E4" s="237"/>
      <c r="F4" s="237"/>
      <c r="Q4" s="28"/>
    </row>
    <row r="5" spans="1:41" ht="14" x14ac:dyDescent="0.2">
      <c r="B5" s="238" t="s">
        <v>40</v>
      </c>
      <c r="C5" s="238"/>
      <c r="E5" s="249"/>
      <c r="F5" s="249"/>
      <c r="G5" s="249"/>
      <c r="H5" s="21"/>
      <c r="I5" s="21"/>
      <c r="J5" s="45" t="s">
        <v>1</v>
      </c>
      <c r="K5" s="46"/>
      <c r="L5" s="46"/>
      <c r="M5" s="232"/>
      <c r="N5" s="233"/>
      <c r="O5" s="233"/>
      <c r="P5" s="233"/>
      <c r="Q5" s="233"/>
      <c r="R5" s="4"/>
      <c r="S5" s="43" t="s">
        <v>51</v>
      </c>
      <c r="T5" s="43"/>
      <c r="U5" s="43"/>
      <c r="V5" s="4" t="s">
        <v>1</v>
      </c>
      <c r="W5" s="4">
        <f>YEAR($M$5)</f>
        <v>1900</v>
      </c>
      <c r="X5" s="4">
        <f>MONTH($M$5)</f>
        <v>1</v>
      </c>
      <c r="Y5" s="4">
        <f>DAY($M$5)</f>
        <v>0</v>
      </c>
      <c r="Z5" s="4"/>
      <c r="AA5" s="4"/>
      <c r="AB5" s="4"/>
      <c r="AC5" s="18">
        <f>DATE($W$5,$X$5,$Y$5)</f>
        <v>0</v>
      </c>
      <c r="AD5" s="18"/>
      <c r="AE5" s="18"/>
      <c r="AF5" s="10"/>
      <c r="AG5" s="10"/>
    </row>
    <row r="6" spans="1:41" ht="14.25" customHeight="1" x14ac:dyDescent="0.2">
      <c r="B6" s="4"/>
      <c r="E6" s="21" t="s">
        <v>45</v>
      </c>
      <c r="F6" s="21"/>
      <c r="G6" s="21"/>
      <c r="H6" s="21"/>
      <c r="I6" s="21"/>
      <c r="J6" s="4"/>
      <c r="K6" s="21"/>
      <c r="L6" s="21"/>
      <c r="M6" s="10"/>
      <c r="N6" s="29"/>
      <c r="O6" s="29"/>
      <c r="P6" s="29"/>
      <c r="Q6" s="29"/>
      <c r="R6" s="4"/>
      <c r="S6" s="43" t="s">
        <v>52</v>
      </c>
      <c r="T6" s="43"/>
      <c r="U6" s="43"/>
      <c r="V6" s="4" t="s">
        <v>39</v>
      </c>
      <c r="W6">
        <f>+$W$5+1</f>
        <v>1901</v>
      </c>
      <c r="X6">
        <f>+$X$5</f>
        <v>1</v>
      </c>
      <c r="Y6">
        <f>+$Y$5-1</f>
        <v>-1</v>
      </c>
      <c r="AA6" s="4"/>
      <c r="AB6" s="4"/>
      <c r="AC6" s="18">
        <f>DATE($W$6,$X$6,$Y$6)</f>
        <v>365</v>
      </c>
      <c r="AD6" s="18">
        <f>DATE(YEAR(M5)+1,MONTH(M5)+6,DAY(M5)-1)</f>
        <v>546</v>
      </c>
      <c r="AE6" s="247">
        <f>DATE(YEAR(M5)+2,MONTH(M5),DAY(M5)-1)</f>
        <v>730</v>
      </c>
      <c r="AF6" s="248"/>
      <c r="AG6" s="248"/>
      <c r="AH6" s="248"/>
    </row>
    <row r="7" spans="1:41" ht="14.25" customHeight="1" x14ac:dyDescent="0.2">
      <c r="B7" s="45" t="s">
        <v>2</v>
      </c>
      <c r="C7" s="39"/>
      <c r="D7" s="39"/>
      <c r="E7" s="234"/>
      <c r="F7" s="234"/>
      <c r="G7" s="234"/>
      <c r="H7" s="25" t="s">
        <v>3</v>
      </c>
      <c r="I7" s="235"/>
      <c r="J7" s="236"/>
      <c r="K7" s="236"/>
      <c r="L7" s="236"/>
      <c r="M7" s="236"/>
      <c r="O7" s="4"/>
      <c r="P7" s="4"/>
      <c r="Q7" s="24"/>
      <c r="R7" s="4"/>
      <c r="S7" s="43" t="s">
        <v>53</v>
      </c>
      <c r="T7" s="43"/>
      <c r="U7" s="43"/>
      <c r="V7" s="4" t="s">
        <v>2</v>
      </c>
      <c r="W7" s="4">
        <f>YEAR($E$7)</f>
        <v>1900</v>
      </c>
      <c r="X7" s="4">
        <f>MONTH($E$7)</f>
        <v>1</v>
      </c>
      <c r="Y7" s="4">
        <f>DAY($E$7)</f>
        <v>0</v>
      </c>
      <c r="Z7" s="4">
        <f>YEAR($I$7)</f>
        <v>1900</v>
      </c>
      <c r="AA7" s="4">
        <f>MONTH($I$7)</f>
        <v>1</v>
      </c>
      <c r="AB7" s="4">
        <f>DAY($I$7)</f>
        <v>0</v>
      </c>
      <c r="AC7" s="18">
        <f>DATE($W$7,$X$7,$Y$7)</f>
        <v>0</v>
      </c>
      <c r="AD7" s="18">
        <f>DATE($Z$7,$AA$7,$AB$7)</f>
        <v>0</v>
      </c>
      <c r="AE7" s="18"/>
      <c r="AF7" s="10"/>
      <c r="AG7" s="10"/>
      <c r="AI7" s="7"/>
    </row>
    <row r="8" spans="1:41" ht="14" x14ac:dyDescent="0.2">
      <c r="B8" s="11" t="s">
        <v>34</v>
      </c>
      <c r="E8" s="234"/>
      <c r="F8" s="234"/>
      <c r="G8" s="234"/>
      <c r="H8" s="25" t="s">
        <v>35</v>
      </c>
      <c r="I8" s="229" t="str">
        <f>IF($I$7="","",+$AD$8)</f>
        <v/>
      </c>
      <c r="J8" s="229"/>
      <c r="K8" s="229"/>
      <c r="L8" s="229"/>
      <c r="M8" s="229"/>
      <c r="O8" s="30"/>
      <c r="P8" s="30"/>
      <c r="Q8" s="30"/>
      <c r="R8" s="5"/>
      <c r="S8" s="42" t="s">
        <v>54</v>
      </c>
      <c r="T8" s="39"/>
      <c r="U8" s="44"/>
      <c r="V8" s="11" t="s">
        <v>34</v>
      </c>
      <c r="W8" s="4">
        <f>+$W$7</f>
        <v>1900</v>
      </c>
      <c r="X8" s="4">
        <f>+$X$7</f>
        <v>1</v>
      </c>
      <c r="Y8" s="4">
        <f>+$Y$7</f>
        <v>0</v>
      </c>
      <c r="Z8" s="4">
        <f>YEAR($AD$8)</f>
        <v>1900</v>
      </c>
      <c r="AA8" s="4">
        <f>MONTH($AD$8)</f>
        <v>1</v>
      </c>
      <c r="AB8" s="4">
        <f>DAY($AD$8)</f>
        <v>0</v>
      </c>
      <c r="AC8" s="18">
        <f>DATE($W$8,$X$8,$Y$8)</f>
        <v>0</v>
      </c>
      <c r="AD8" s="18">
        <f>IF(AC7&lt;AC6,IF(AC6&lt;=AD7,AC6,AD7),IF(AC7&lt;AD6,IF(AD6&lt;=AD7,AD6,AD7),IF(AE6&lt;=AD7,AE6,AD7)))</f>
        <v>0</v>
      </c>
      <c r="AE8" s="18"/>
      <c r="AF8" s="10"/>
      <c r="AG8" s="10"/>
    </row>
    <row r="9" spans="1:41" ht="14" x14ac:dyDescent="0.2">
      <c r="B9" s="254" t="s">
        <v>157</v>
      </c>
      <c r="C9" s="254"/>
      <c r="D9" s="254"/>
      <c r="E9" s="253" t="str">
        <f>IF($E$7="","",+$E$7)</f>
        <v/>
      </c>
      <c r="F9" s="253"/>
      <c r="G9" s="253"/>
      <c r="H9" s="25" t="s">
        <v>3</v>
      </c>
      <c r="I9" s="245">
        <f>IF((E7+179)&lt;I8,E7+179,I8)</f>
        <v>179</v>
      </c>
      <c r="J9" s="246"/>
      <c r="K9" s="246"/>
      <c r="L9" s="246"/>
      <c r="M9" s="246"/>
      <c r="O9" s="30"/>
      <c r="P9" s="30"/>
      <c r="Q9" s="30"/>
      <c r="R9" s="5"/>
      <c r="S9" s="4"/>
      <c r="U9" s="4"/>
      <c r="V9" s="132" t="s">
        <v>163</v>
      </c>
      <c r="W9" s="133">
        <f>+$W$7</f>
        <v>1900</v>
      </c>
      <c r="X9" s="133">
        <f>+$X$7</f>
        <v>1</v>
      </c>
      <c r="Y9" s="133">
        <f>+$Y$7</f>
        <v>0</v>
      </c>
      <c r="Z9" s="133">
        <f>YEAR($I$9)</f>
        <v>1900</v>
      </c>
      <c r="AA9" s="133">
        <f>MONTH($I$9)</f>
        <v>6</v>
      </c>
      <c r="AB9" s="133">
        <f>DAY($I$9)</f>
        <v>27</v>
      </c>
      <c r="AC9" s="135">
        <f>DATE($W$9,$X$9,$Y$9)</f>
        <v>0</v>
      </c>
      <c r="AD9" s="135">
        <f>DATE($Z$9,$AA$9,$AB$9)</f>
        <v>179</v>
      </c>
      <c r="AE9" s="18"/>
      <c r="AF9" s="255">
        <f>DATE(YEAR(AD9),MONTH(AD9)+1,0)</f>
        <v>182</v>
      </c>
      <c r="AG9" s="255"/>
      <c r="AH9" s="255"/>
    </row>
    <row r="10" spans="1:41" ht="14" x14ac:dyDescent="0.2">
      <c r="B10" s="4"/>
      <c r="G10" s="4"/>
      <c r="H10" s="4"/>
      <c r="I10" s="4"/>
      <c r="J10" s="4"/>
      <c r="K10" s="4"/>
      <c r="L10" s="4"/>
      <c r="M10" s="4"/>
      <c r="N10" s="31"/>
      <c r="O10" s="4"/>
      <c r="P10" s="4"/>
      <c r="Q10" s="24"/>
      <c r="R10" s="4"/>
      <c r="W10" s="4"/>
      <c r="X10" s="4"/>
      <c r="Y10" s="4"/>
      <c r="Z10" s="4"/>
      <c r="AA10" s="4"/>
      <c r="AB10" s="4"/>
      <c r="AC10" s="138">
        <f>IF(AD9=AF9,"",AD9+1)</f>
        <v>180</v>
      </c>
      <c r="AD10" s="138">
        <f>IF(AD9=AF9,"",DATE(YEAR(AD9),MONTH(AD9)+1,0))</f>
        <v>182</v>
      </c>
      <c r="AE10" s="133">
        <f>NETWORKDAYS($AC10,$AD10,0)</f>
        <v>2</v>
      </c>
      <c r="AF10" s="255">
        <f>EOMONTH($AD9,1)</f>
        <v>213</v>
      </c>
      <c r="AG10" s="255"/>
      <c r="AH10" s="255"/>
      <c r="AJ10" s="21"/>
    </row>
    <row r="11" spans="1:41" ht="14" hidden="1" x14ac:dyDescent="0.2">
      <c r="B11" s="225">
        <f>+$E$8</f>
        <v>0</v>
      </c>
      <c r="C11" s="220"/>
      <c r="D11" s="220"/>
      <c r="E11" s="220"/>
      <c r="F11" s="9" t="s">
        <v>35</v>
      </c>
      <c r="G11" s="4"/>
      <c r="H11" s="4"/>
      <c r="I11" s="4"/>
      <c r="J11" s="4"/>
      <c r="K11" s="4"/>
      <c r="L11" s="4"/>
      <c r="M11" s="4"/>
      <c r="N11" s="4"/>
      <c r="O11" s="4"/>
      <c r="P11" s="4"/>
      <c r="Q11" s="24"/>
      <c r="R11" s="4"/>
      <c r="W11" s="4"/>
      <c r="X11" s="4"/>
      <c r="Y11" s="4"/>
      <c r="Z11" s="4"/>
      <c r="AA11" s="4"/>
      <c r="AB11" s="4"/>
      <c r="AC11" s="18"/>
      <c r="AD11" s="18"/>
      <c r="AE11" s="18"/>
      <c r="AF11" s="18"/>
      <c r="AG11" s="16"/>
      <c r="AH11" s="16"/>
      <c r="AJ11" s="21"/>
    </row>
    <row r="12" spans="1:41" ht="14" hidden="1" x14ac:dyDescent="0.2">
      <c r="B12" s="4" t="s">
        <v>4</v>
      </c>
      <c r="F12" s="230" t="s">
        <v>29</v>
      </c>
      <c r="G12" s="231"/>
      <c r="I12" s="49" t="s">
        <v>162</v>
      </c>
      <c r="J12" s="21" t="s">
        <v>5</v>
      </c>
      <c r="K12" s="57" t="s">
        <v>181</v>
      </c>
      <c r="L12" s="21" t="s">
        <v>6</v>
      </c>
      <c r="M12" s="32"/>
      <c r="N12" s="21"/>
      <c r="O12" s="21"/>
      <c r="P12" s="4"/>
      <c r="Q12" s="48">
        <v>219900</v>
      </c>
      <c r="R12" s="4"/>
      <c r="W12" s="4"/>
      <c r="X12" s="4"/>
      <c r="Y12" s="4"/>
      <c r="Z12" s="4"/>
      <c r="AA12" s="4"/>
      <c r="AB12" s="4"/>
      <c r="AC12" s="18"/>
      <c r="AD12" s="18"/>
      <c r="AE12" s="18"/>
      <c r="AF12" s="18"/>
      <c r="AG12" s="16"/>
      <c r="AH12" s="16"/>
      <c r="AJ12" s="21"/>
    </row>
    <row r="13" spans="1:41" ht="14.25" hidden="1" customHeight="1" x14ac:dyDescent="0.2">
      <c r="B13" s="182" t="s">
        <v>183</v>
      </c>
      <c r="G13" s="34"/>
      <c r="H13" s="4"/>
      <c r="I13" s="23"/>
      <c r="L13" s="24"/>
      <c r="M13" s="21"/>
      <c r="N13" s="21"/>
      <c r="O13" s="21"/>
      <c r="P13" s="4"/>
      <c r="Q13" s="48"/>
      <c r="R13" s="4"/>
      <c r="W13" s="4"/>
      <c r="X13" s="4"/>
      <c r="Y13" s="4"/>
      <c r="Z13" s="4"/>
      <c r="AA13" s="4"/>
      <c r="AB13" s="4"/>
      <c r="AC13" s="18"/>
      <c r="AD13" s="18"/>
      <c r="AE13" s="18"/>
      <c r="AF13" s="18"/>
      <c r="AG13" s="16"/>
      <c r="AH13" s="16"/>
      <c r="AJ13" s="21"/>
    </row>
    <row r="14" spans="1:41" ht="14.25" hidden="1" customHeight="1" x14ac:dyDescent="0.2">
      <c r="B14" s="4"/>
      <c r="G14" s="34"/>
      <c r="H14" s="4"/>
      <c r="I14" s="4"/>
      <c r="J14" s="4" t="s">
        <v>7</v>
      </c>
      <c r="K14" s="24"/>
      <c r="L14" s="24"/>
      <c r="M14" s="21"/>
      <c r="N14" s="21"/>
      <c r="O14" s="21"/>
      <c r="P14" s="4"/>
      <c r="Q14" s="24">
        <f>IF(Q12="","",SUM($Q$12:$Q$13))</f>
        <v>219900</v>
      </c>
      <c r="R14" s="4"/>
      <c r="W14" s="4"/>
      <c r="X14" s="4"/>
      <c r="Y14" s="4"/>
      <c r="Z14" s="4"/>
      <c r="AA14" s="4"/>
      <c r="AB14" s="4"/>
      <c r="AC14" s="18"/>
      <c r="AD14" s="18"/>
      <c r="AE14" s="18"/>
      <c r="AF14" s="18"/>
      <c r="AG14" s="16"/>
      <c r="AH14" s="16"/>
      <c r="AJ14" s="21"/>
    </row>
    <row r="15" spans="1:41" ht="14.25" customHeight="1" x14ac:dyDescent="0.2">
      <c r="B15" s="225">
        <f>+$E$8</f>
        <v>0</v>
      </c>
      <c r="C15" s="220"/>
      <c r="D15" s="220"/>
      <c r="E15" s="220"/>
      <c r="F15" s="9" t="s">
        <v>3</v>
      </c>
      <c r="R15" s="4"/>
      <c r="S15" s="4" t="s">
        <v>58</v>
      </c>
      <c r="U15" s="4"/>
      <c r="V15" s="4"/>
      <c r="AA15" s="4"/>
      <c r="AB15" s="4"/>
      <c r="AC15" s="18"/>
      <c r="AD15" s="18"/>
      <c r="AE15" s="18"/>
      <c r="AF15" s="18"/>
      <c r="AG15" s="16"/>
      <c r="AH15" s="16"/>
      <c r="AJ15" s="21"/>
      <c r="AK15" t="s">
        <v>170</v>
      </c>
    </row>
    <row r="16" spans="1:41" ht="14.25" customHeight="1" x14ac:dyDescent="0.2">
      <c r="B16" s="121" t="s">
        <v>166</v>
      </c>
      <c r="F16" s="250" t="s">
        <v>168</v>
      </c>
      <c r="G16" s="251"/>
      <c r="I16" s="49"/>
      <c r="J16" s="21" t="s">
        <v>6</v>
      </c>
      <c r="K16" s="192"/>
      <c r="L16" s="21"/>
      <c r="M16" s="32"/>
      <c r="N16" s="21"/>
      <c r="O16" s="21"/>
      <c r="P16" s="4"/>
      <c r="Q16" s="187" t="e">
        <f>LOOKUP(I16,AK20:AL70)</f>
        <v>#N/A</v>
      </c>
      <c r="R16" s="4"/>
      <c r="S16" s="36" t="s">
        <v>49</v>
      </c>
      <c r="U16" s="11" t="s">
        <v>56</v>
      </c>
      <c r="V16" s="4"/>
      <c r="AA16" s="4"/>
      <c r="AB16" s="4"/>
      <c r="AC16" s="18"/>
      <c r="AD16" s="18"/>
      <c r="AE16" s="18"/>
      <c r="AF16" s="18"/>
      <c r="AG16" s="16"/>
      <c r="AH16" s="16"/>
      <c r="AJ16" s="21"/>
      <c r="AK16" s="221" t="s">
        <v>179</v>
      </c>
      <c r="AL16" s="222"/>
      <c r="AM16" s="206" t="s">
        <v>178</v>
      </c>
      <c r="AN16" s="207"/>
      <c r="AO16" s="208"/>
    </row>
    <row r="17" spans="2:41" ht="14.25" customHeight="1" x14ac:dyDescent="0.2">
      <c r="B17" s="186" t="s">
        <v>184</v>
      </c>
      <c r="F17" s="21"/>
      <c r="G17" s="30"/>
      <c r="H17" s="33"/>
      <c r="I17" s="23"/>
      <c r="L17" s="188"/>
      <c r="M17" s="21"/>
      <c r="N17" s="21"/>
      <c r="O17" s="21"/>
      <c r="P17" s="4"/>
      <c r="Q17" s="187"/>
      <c r="R17" s="4"/>
      <c r="S17" s="36" t="s">
        <v>59</v>
      </c>
      <c r="U17" s="11" t="s">
        <v>61</v>
      </c>
      <c r="V17" s="4"/>
      <c r="AA17" s="4"/>
      <c r="AB17" s="4"/>
      <c r="AC17" s="18"/>
      <c r="AD17" s="18"/>
      <c r="AE17" s="18"/>
      <c r="AF17" s="18"/>
      <c r="AG17" s="16"/>
      <c r="AH17" s="16"/>
      <c r="AJ17" s="21"/>
      <c r="AK17" s="223" t="s">
        <v>171</v>
      </c>
      <c r="AL17" s="224"/>
      <c r="AM17" s="209"/>
      <c r="AN17" s="210"/>
      <c r="AO17" s="211"/>
    </row>
    <row r="18" spans="2:41" ht="14.25" customHeight="1" x14ac:dyDescent="0.2">
      <c r="B18" s="4"/>
      <c r="G18" s="34"/>
      <c r="H18" s="4"/>
      <c r="I18" s="4"/>
      <c r="J18" s="4" t="s">
        <v>7</v>
      </c>
      <c r="K18" s="188"/>
      <c r="L18" s="188"/>
      <c r="M18" s="21"/>
      <c r="N18" s="21"/>
      <c r="O18" s="21"/>
      <c r="P18" s="4"/>
      <c r="Q18" s="188" t="e">
        <f>IF(Q16="","",SUM($Q$16:$Q$17))</f>
        <v>#N/A</v>
      </c>
      <c r="R18" s="4"/>
      <c r="S18" s="36" t="s">
        <v>60</v>
      </c>
      <c r="U18" s="11" t="s">
        <v>62</v>
      </c>
      <c r="V18" s="4"/>
      <c r="AA18" s="4"/>
      <c r="AB18" s="4"/>
      <c r="AC18" s="18"/>
      <c r="AD18" s="18"/>
      <c r="AE18" s="18"/>
      <c r="AF18" s="18"/>
      <c r="AG18" s="16"/>
      <c r="AH18" s="16"/>
      <c r="AJ18" s="21"/>
      <c r="AK18" s="171" t="s">
        <v>172</v>
      </c>
      <c r="AL18" s="170" t="s">
        <v>173</v>
      </c>
      <c r="AM18" s="175" t="s">
        <v>174</v>
      </c>
      <c r="AN18" s="165" t="s">
        <v>175</v>
      </c>
      <c r="AO18" s="166" t="s">
        <v>176</v>
      </c>
    </row>
    <row r="19" spans="2:41" ht="14.25" customHeight="1" x14ac:dyDescent="0.2">
      <c r="R19" s="4"/>
      <c r="S19" s="36" t="s">
        <v>63</v>
      </c>
      <c r="U19" s="11" t="s">
        <v>1</v>
      </c>
      <c r="V19" s="4"/>
      <c r="AA19" s="4"/>
      <c r="AB19" s="4"/>
      <c r="AC19" s="18"/>
      <c r="AD19" s="18"/>
      <c r="AE19" s="18"/>
      <c r="AF19" s="18"/>
      <c r="AG19" s="16"/>
      <c r="AH19" s="16"/>
      <c r="AJ19" s="21"/>
      <c r="AK19" s="171" t="s">
        <v>177</v>
      </c>
      <c r="AL19" s="181" t="s">
        <v>180</v>
      </c>
      <c r="AM19" s="175"/>
      <c r="AN19" s="165"/>
      <c r="AO19" s="180" t="s">
        <v>180</v>
      </c>
    </row>
    <row r="20" spans="2:41" ht="14" x14ac:dyDescent="0.2">
      <c r="B20" s="4" t="s">
        <v>182</v>
      </c>
      <c r="G20" s="6" t="e">
        <f>Q18</f>
        <v>#N/A</v>
      </c>
      <c r="H20" s="4" t="s">
        <v>37</v>
      </c>
      <c r="I20" s="4">
        <v>22</v>
      </c>
      <c r="J20" s="4" t="s">
        <v>38</v>
      </c>
      <c r="K20" s="217" t="e">
        <f>IF(G20="","",ROUND($G$20/$I$20,-1))</f>
        <v>#N/A</v>
      </c>
      <c r="L20" s="218"/>
      <c r="M20" s="1" t="s">
        <v>36</v>
      </c>
      <c r="O20" s="4"/>
      <c r="P20" s="4"/>
      <c r="Q20" s="1"/>
      <c r="R20" s="4"/>
      <c r="S20" s="36" t="s">
        <v>64</v>
      </c>
      <c r="T20" s="6" t="str">
        <f>K12</f>
        <v>16</v>
      </c>
      <c r="U20" s="11" t="s">
        <v>169</v>
      </c>
      <c r="V20" s="4"/>
      <c r="AA20" s="4"/>
      <c r="AB20" s="4"/>
      <c r="AC20" s="18"/>
      <c r="AD20" s="18"/>
      <c r="AE20" s="18"/>
      <c r="AF20" s="18"/>
      <c r="AG20" s="16"/>
      <c r="AH20" s="16"/>
      <c r="AJ20" s="21"/>
      <c r="AK20" s="172">
        <v>1</v>
      </c>
      <c r="AL20" s="173">
        <v>58000</v>
      </c>
      <c r="AM20" s="176"/>
      <c r="AN20" s="165" t="s">
        <v>197</v>
      </c>
      <c r="AO20" s="177">
        <v>63000</v>
      </c>
    </row>
    <row r="21" spans="2:41" ht="14" x14ac:dyDescent="0.2">
      <c r="B21" s="4"/>
      <c r="G21" s="6"/>
      <c r="H21" s="4"/>
      <c r="I21" s="4"/>
      <c r="J21" s="4"/>
      <c r="K21" s="1"/>
      <c r="L21" s="1"/>
      <c r="M21" s="1"/>
      <c r="O21" s="4"/>
      <c r="P21" s="4"/>
      <c r="Q21" s="1"/>
      <c r="R21" s="4"/>
      <c r="S21" s="36"/>
      <c r="U21" s="11"/>
      <c r="V21" s="4"/>
      <c r="W21" s="4"/>
      <c r="X21" s="4"/>
      <c r="Y21" s="4"/>
      <c r="Z21" s="4"/>
      <c r="AA21" s="4"/>
      <c r="AB21" s="4"/>
      <c r="AC21" s="18"/>
      <c r="AD21" s="18"/>
      <c r="AE21" s="18"/>
      <c r="AF21" s="18"/>
      <c r="AG21" s="16"/>
      <c r="AH21" s="16"/>
      <c r="AJ21" s="21"/>
      <c r="AK21" s="172">
        <v>2</v>
      </c>
      <c r="AL21" s="173">
        <v>68000</v>
      </c>
      <c r="AM21" s="176">
        <v>63000</v>
      </c>
      <c r="AN21" s="165" t="s">
        <v>197</v>
      </c>
      <c r="AO21" s="177">
        <v>73000</v>
      </c>
    </row>
    <row r="22" spans="2:41" s="31" customFormat="1" ht="14" x14ac:dyDescent="0.2">
      <c r="B22" t="s">
        <v>218</v>
      </c>
      <c r="C22"/>
      <c r="D22"/>
      <c r="E22"/>
      <c r="F22"/>
      <c r="G22" s="37"/>
      <c r="H22"/>
      <c r="I22"/>
      <c r="J22"/>
      <c r="K22" s="51"/>
      <c r="L22" s="51"/>
      <c r="M22" s="51"/>
      <c r="N22"/>
      <c r="O22"/>
      <c r="P22"/>
      <c r="Q22" s="51"/>
      <c r="R22"/>
      <c r="S22" s="36"/>
      <c r="U22" s="11"/>
      <c r="V22" s="4"/>
      <c r="W22" s="4"/>
      <c r="X22" s="4"/>
      <c r="Y22" s="4"/>
      <c r="Z22" s="4"/>
      <c r="AA22" s="4"/>
      <c r="AB22" s="4"/>
      <c r="AC22" s="18"/>
      <c r="AD22" s="18"/>
      <c r="AE22" s="18"/>
      <c r="AF22" s="18"/>
      <c r="AG22" s="16"/>
      <c r="AH22" s="16"/>
      <c r="AJ22" s="21"/>
      <c r="AK22" s="172">
        <v>3</v>
      </c>
      <c r="AL22" s="173">
        <v>78000</v>
      </c>
      <c r="AM22" s="176">
        <v>73000</v>
      </c>
      <c r="AN22" s="165" t="s">
        <v>197</v>
      </c>
      <c r="AO22" s="177">
        <v>83000</v>
      </c>
    </row>
    <row r="23" spans="2:41" s="31" customFormat="1" ht="14" x14ac:dyDescent="0.2">
      <c r="B23" t="s">
        <v>219</v>
      </c>
      <c r="C23"/>
      <c r="D23"/>
      <c r="E23"/>
      <c r="F23"/>
      <c r="G23" s="37"/>
      <c r="H23"/>
      <c r="I23"/>
      <c r="J23"/>
      <c r="K23" s="51"/>
      <c r="L23" s="51"/>
      <c r="M23" s="51"/>
      <c r="N23"/>
      <c r="O23"/>
      <c r="P23"/>
      <c r="Q23" s="51"/>
      <c r="R23"/>
      <c r="S23" s="36"/>
      <c r="U23" s="11"/>
      <c r="V23" s="4"/>
      <c r="W23" s="4"/>
      <c r="X23" s="4"/>
      <c r="Y23" s="4"/>
      <c r="Z23" s="4"/>
      <c r="AA23" s="4"/>
      <c r="AB23" s="4"/>
      <c r="AC23" s="18"/>
      <c r="AD23" s="18"/>
      <c r="AE23" s="18"/>
      <c r="AF23" s="18"/>
      <c r="AG23" s="16"/>
      <c r="AH23" s="16"/>
      <c r="AJ23" s="21"/>
      <c r="AK23" s="172">
        <v>4</v>
      </c>
      <c r="AL23" s="173">
        <v>88000</v>
      </c>
      <c r="AM23" s="176">
        <v>83000</v>
      </c>
      <c r="AN23" s="165" t="s">
        <v>197</v>
      </c>
      <c r="AO23" s="177">
        <v>93000</v>
      </c>
    </row>
    <row r="24" spans="2:41" ht="14" x14ac:dyDescent="0.2">
      <c r="B24" s="219"/>
      <c r="C24" s="220"/>
      <c r="D24" s="220"/>
      <c r="E24" s="220"/>
      <c r="F24" s="220"/>
      <c r="G24" s="220"/>
      <c r="H24" s="220"/>
      <c r="I24" s="220"/>
      <c r="J24" s="220"/>
      <c r="K24" s="220"/>
      <c r="L24" s="220"/>
      <c r="M24" s="220"/>
      <c r="N24" s="220"/>
      <c r="O24" s="220"/>
      <c r="P24" s="220"/>
      <c r="Q24" s="220"/>
      <c r="R24" s="4"/>
      <c r="S24" s="36"/>
      <c r="U24" s="11"/>
      <c r="V24" s="4"/>
      <c r="W24" s="4"/>
      <c r="X24" s="4"/>
      <c r="Y24" s="214" t="s">
        <v>146</v>
      </c>
      <c r="Z24" s="214"/>
      <c r="AA24" s="214"/>
      <c r="AB24" s="214"/>
      <c r="AC24" s="214"/>
      <c r="AD24" s="214"/>
      <c r="AE24" s="18"/>
      <c r="AF24" s="18"/>
      <c r="AG24" s="16"/>
      <c r="AH24" s="16"/>
      <c r="AK24" s="172">
        <v>5</v>
      </c>
      <c r="AL24" s="173">
        <v>98000</v>
      </c>
      <c r="AM24" s="176">
        <v>93000</v>
      </c>
      <c r="AN24" s="165" t="s">
        <v>197</v>
      </c>
      <c r="AO24" s="177">
        <v>101000</v>
      </c>
    </row>
    <row r="25" spans="2:41" ht="14" x14ac:dyDescent="0.2">
      <c r="B25" s="4"/>
      <c r="C25" s="4"/>
      <c r="G25" s="6"/>
      <c r="H25" s="4"/>
      <c r="I25" s="4"/>
      <c r="J25" s="4"/>
      <c r="K25" s="1"/>
      <c r="L25" s="1"/>
      <c r="M25" s="1"/>
      <c r="N25" s="4"/>
      <c r="O25" s="4"/>
      <c r="P25" s="4"/>
      <c r="Q25" s="1"/>
      <c r="R25" s="4"/>
      <c r="S25" s="4"/>
      <c r="U25" s="4"/>
      <c r="V25" s="4"/>
      <c r="W25" s="4"/>
      <c r="X25" s="4"/>
      <c r="Y25" s="214"/>
      <c r="Z25" s="214"/>
      <c r="AA25" s="214"/>
      <c r="AB25" s="214"/>
      <c r="AC25" s="214"/>
      <c r="AD25" s="214"/>
      <c r="AE25" s="18"/>
      <c r="AF25" s="18"/>
      <c r="AG25" s="16"/>
      <c r="AH25" s="16"/>
      <c r="AK25" s="172">
        <v>6</v>
      </c>
      <c r="AL25" s="173">
        <v>104000</v>
      </c>
      <c r="AM25" s="176">
        <v>101000</v>
      </c>
      <c r="AN25" s="165" t="s">
        <v>197</v>
      </c>
      <c r="AO25" s="177">
        <v>107000</v>
      </c>
    </row>
    <row r="26" spans="2:41" ht="14" x14ac:dyDescent="0.2">
      <c r="B26" s="4" t="s">
        <v>65</v>
      </c>
      <c r="G26" s="6"/>
      <c r="H26" s="9"/>
      <c r="I26" s="4"/>
      <c r="J26" s="9"/>
      <c r="K26" s="1"/>
      <c r="L26" s="9"/>
      <c r="M26" s="8"/>
      <c r="N26" s="9"/>
      <c r="O26" s="58"/>
      <c r="P26" s="1"/>
      <c r="Q26" s="1"/>
      <c r="R26" s="4"/>
      <c r="S26" s="134" t="s">
        <v>217</v>
      </c>
      <c r="T26" s="64"/>
      <c r="U26" s="61"/>
      <c r="V26" s="61"/>
      <c r="W26" s="61"/>
      <c r="X26" s="61"/>
      <c r="Y26" s="215">
        <v>21968</v>
      </c>
      <c r="Z26" s="216"/>
      <c r="AA26" s="61" t="s">
        <v>80</v>
      </c>
      <c r="AB26" s="61"/>
      <c r="AC26" s="18"/>
      <c r="AD26" s="18"/>
      <c r="AE26" s="18"/>
      <c r="AF26" s="18"/>
      <c r="AG26" s="16"/>
      <c r="AH26" s="16"/>
      <c r="AK26" s="172">
        <v>7</v>
      </c>
      <c r="AL26" s="173">
        <v>110000</v>
      </c>
      <c r="AM26" s="176">
        <v>107000</v>
      </c>
      <c r="AN26" s="165" t="s">
        <v>197</v>
      </c>
      <c r="AO26" s="177">
        <v>114000</v>
      </c>
    </row>
    <row r="27" spans="2:41" ht="14" x14ac:dyDescent="0.2">
      <c r="B27" s="4"/>
      <c r="F27" s="182"/>
      <c r="G27" s="6"/>
      <c r="H27" s="9"/>
      <c r="I27" s="4"/>
      <c r="J27" s="9"/>
      <c r="K27" s="1"/>
      <c r="L27" s="9"/>
      <c r="M27" s="8"/>
      <c r="N27" s="9"/>
      <c r="O27" s="58" t="s">
        <v>152</v>
      </c>
      <c r="P27" s="1"/>
      <c r="Q27" s="1"/>
      <c r="R27" s="4"/>
      <c r="S27" s="134"/>
      <c r="T27" s="64"/>
      <c r="U27" s="64"/>
      <c r="V27" s="64"/>
      <c r="W27" s="64"/>
      <c r="X27" s="64"/>
      <c r="Y27" s="64" t="s">
        <v>198</v>
      </c>
      <c r="Z27" s="64"/>
      <c r="AA27" s="4"/>
      <c r="AB27" s="4"/>
      <c r="AC27" s="18"/>
      <c r="AD27" s="18"/>
      <c r="AE27" s="18"/>
      <c r="AF27" s="18"/>
      <c r="AG27" s="16"/>
      <c r="AH27" s="16"/>
      <c r="AK27" s="172">
        <v>8</v>
      </c>
      <c r="AL27" s="173">
        <v>118000</v>
      </c>
      <c r="AM27" s="176">
        <v>114000</v>
      </c>
      <c r="AN27" s="165" t="s">
        <v>197</v>
      </c>
      <c r="AO27" s="177">
        <v>122000</v>
      </c>
    </row>
    <row r="28" spans="2:41" ht="14" x14ac:dyDescent="0.2">
      <c r="B28" s="4"/>
      <c r="G28" s="126" t="e">
        <f>MIN(K20,$Y$26)</f>
        <v>#N/A</v>
      </c>
      <c r="H28" s="122" t="s">
        <v>158</v>
      </c>
      <c r="I28" s="129">
        <v>67</v>
      </c>
      <c r="J28" s="122" t="s">
        <v>159</v>
      </c>
      <c r="K28" s="123">
        <v>100</v>
      </c>
      <c r="L28" s="122"/>
      <c r="M28" s="124"/>
      <c r="N28" s="122" t="s">
        <v>38</v>
      </c>
      <c r="O28" s="242" t="e">
        <f>IF(G28="","",IF(G28=Y26,14718,ROUNDDOWN(+$G$28*$I$28/$K$28,)))</f>
        <v>#N/A</v>
      </c>
      <c r="P28" s="243"/>
      <c r="Q28" s="130" t="s">
        <v>160</v>
      </c>
      <c r="R28" s="4"/>
      <c r="S28" t="s">
        <v>151</v>
      </c>
      <c r="U28" s="4"/>
      <c r="V28" s="4"/>
      <c r="W28" s="4"/>
      <c r="X28" s="4"/>
      <c r="Y28" s="4"/>
      <c r="Z28" s="4"/>
      <c r="AA28" s="4"/>
      <c r="AB28" s="4"/>
      <c r="AC28" s="18"/>
      <c r="AD28" s="18"/>
      <c r="AE28" s="18"/>
      <c r="AF28" s="16"/>
      <c r="AG28" s="16"/>
      <c r="AK28" s="172">
        <v>9</v>
      </c>
      <c r="AL28" s="173">
        <v>126000</v>
      </c>
      <c r="AM28" s="178">
        <v>122000</v>
      </c>
      <c r="AN28" s="165" t="s">
        <v>197</v>
      </c>
      <c r="AO28" s="177">
        <v>130000</v>
      </c>
    </row>
    <row r="29" spans="2:41" ht="14" x14ac:dyDescent="0.2">
      <c r="B29" s="4"/>
      <c r="G29" s="6"/>
      <c r="H29" s="9"/>
      <c r="I29" s="4"/>
      <c r="J29" s="9"/>
      <c r="K29" s="1"/>
      <c r="L29" s="9"/>
      <c r="M29" s="8"/>
      <c r="N29" s="9"/>
      <c r="O29" s="244"/>
      <c r="P29" s="244"/>
      <c r="Q29" s="1"/>
      <c r="R29" s="4"/>
      <c r="S29" s="11"/>
      <c r="U29" s="4"/>
      <c r="V29" s="4"/>
      <c r="W29" s="4"/>
      <c r="X29" s="4"/>
      <c r="Y29" s="4"/>
      <c r="Z29" s="4"/>
      <c r="AA29" s="4"/>
      <c r="AB29" s="4"/>
      <c r="AC29" s="18"/>
      <c r="AD29" s="18"/>
      <c r="AE29" s="18"/>
      <c r="AF29" s="16"/>
      <c r="AG29" s="16"/>
      <c r="AK29" s="172">
        <v>10</v>
      </c>
      <c r="AL29" s="173">
        <v>134000</v>
      </c>
      <c r="AM29" s="176">
        <v>130000</v>
      </c>
      <c r="AN29" s="165" t="s">
        <v>197</v>
      </c>
      <c r="AO29" s="177">
        <v>138000</v>
      </c>
    </row>
    <row r="30" spans="2:41" ht="14" x14ac:dyDescent="0.2">
      <c r="B30" s="4"/>
      <c r="G30" s="59" t="e">
        <f>MIN(K20,$Y$26)</f>
        <v>#N/A</v>
      </c>
      <c r="H30" s="60" t="s">
        <v>48</v>
      </c>
      <c r="I30" s="61">
        <v>50</v>
      </c>
      <c r="J30" s="60" t="s">
        <v>46</v>
      </c>
      <c r="K30" s="62">
        <v>100</v>
      </c>
      <c r="L30" s="60"/>
      <c r="M30" s="63"/>
      <c r="N30" s="60" t="s">
        <v>47</v>
      </c>
      <c r="O30" s="240" t="e">
        <f>IF(G30="","",ROUNDDOWN(+$G$30*$I$30/$K$30,0))</f>
        <v>#N/A</v>
      </c>
      <c r="P30" s="241"/>
      <c r="Q30" s="131" t="s">
        <v>161</v>
      </c>
      <c r="R30" s="4"/>
      <c r="S30" s="4"/>
      <c r="U30" s="4"/>
      <c r="V30" s="4"/>
      <c r="W30" s="4"/>
      <c r="X30" s="4"/>
      <c r="Y30" s="4"/>
      <c r="Z30" s="4"/>
      <c r="AA30" s="4"/>
      <c r="AB30" s="4"/>
      <c r="AC30" s="18"/>
      <c r="AD30" s="18"/>
      <c r="AE30" s="18"/>
      <c r="AF30" s="16"/>
      <c r="AG30" s="16"/>
      <c r="AK30" s="172">
        <v>11</v>
      </c>
      <c r="AL30" s="173">
        <v>142000</v>
      </c>
      <c r="AM30" s="176">
        <v>138000</v>
      </c>
      <c r="AN30" s="165" t="s">
        <v>197</v>
      </c>
      <c r="AO30" s="177">
        <v>146000</v>
      </c>
    </row>
    <row r="31" spans="2:41" ht="14" x14ac:dyDescent="0.2">
      <c r="B31" s="4"/>
      <c r="G31" s="127"/>
      <c r="H31" s="9"/>
      <c r="I31" s="4"/>
      <c r="J31" s="9"/>
      <c r="K31" s="24"/>
      <c r="L31" s="9"/>
      <c r="M31" s="125"/>
      <c r="N31" s="9"/>
      <c r="O31" s="128"/>
      <c r="P31" s="128"/>
      <c r="Q31" s="1"/>
      <c r="R31" s="4"/>
      <c r="S31" s="6" t="e">
        <f>O30</f>
        <v>#N/A</v>
      </c>
      <c r="U31" s="4"/>
      <c r="V31" s="4"/>
      <c r="W31" s="133">
        <f>+$W$9</f>
        <v>1900</v>
      </c>
      <c r="X31" s="133">
        <f>+$X$9</f>
        <v>1</v>
      </c>
      <c r="Y31" s="133"/>
      <c r="Z31" s="133">
        <f>+$W$9</f>
        <v>1900</v>
      </c>
      <c r="AA31" s="133">
        <f>+$X$9</f>
        <v>1</v>
      </c>
      <c r="AB31" s="133">
        <v>1</v>
      </c>
      <c r="AC31" s="135">
        <f>+$AC$9</f>
        <v>0</v>
      </c>
      <c r="AD31" s="135">
        <f>IF(EOMONTH($AC31,0)&gt;$AD$8,$AD$8,EOMONTH($AC31,0))</f>
        <v>0</v>
      </c>
      <c r="AE31" s="133">
        <f>NETWORKDAYS($AC31,$AD31,0)</f>
        <v>0</v>
      </c>
      <c r="AF31" s="133">
        <f>IF(DATE(YEAR(AC31),MONTH(AC31),1)&lt;DATE(YEAR($E$8),MONTH($E$8),1),"",IF(DATE(YEAR(AC31),MONTH(AC31),DAY(AC31))&lt;DATE(YEAR($E$8),MONTH($E$8),DAY($E$8)),NETWORKDAYS($E$8,$AD31,0),IF($AE31&gt;=0,$AE31,"")))</f>
        <v>0</v>
      </c>
      <c r="AG31" s="4"/>
      <c r="AK31" s="172">
        <v>12</v>
      </c>
      <c r="AL31" s="173">
        <v>150000</v>
      </c>
      <c r="AM31" s="176">
        <v>146000</v>
      </c>
      <c r="AN31" s="165" t="s">
        <v>197</v>
      </c>
      <c r="AO31" s="177">
        <v>155000</v>
      </c>
    </row>
    <row r="32" spans="2:41" ht="14" x14ac:dyDescent="0.2">
      <c r="G32" s="6"/>
      <c r="H32" s="9"/>
      <c r="I32" s="4"/>
      <c r="J32" s="9"/>
      <c r="K32" s="1"/>
      <c r="L32" s="9"/>
      <c r="M32" s="8"/>
      <c r="N32" s="9"/>
      <c r="O32" s="12"/>
      <c r="Q32" s="1"/>
      <c r="R32" s="4"/>
      <c r="S32" s="4"/>
      <c r="U32" s="4"/>
      <c r="V32" s="4"/>
      <c r="W32" s="137">
        <f t="shared" ref="W32:W37" si="0">IF($X31=12,$W31+1,$W31)</f>
        <v>1900</v>
      </c>
      <c r="X32" s="137">
        <f t="shared" ref="X32:X44" si="1">IF($X31=12,1,$X31+1)</f>
        <v>2</v>
      </c>
      <c r="Y32" s="133"/>
      <c r="Z32" s="133">
        <f t="shared" ref="Z32:Z44" si="2">+$W32</f>
        <v>1900</v>
      </c>
      <c r="AA32" s="133">
        <f t="shared" ref="AA32:AA44" si="3">+$X32</f>
        <v>2</v>
      </c>
      <c r="AB32" s="133">
        <f t="shared" ref="AB32:AB44" si="4">+$AB$31</f>
        <v>1</v>
      </c>
      <c r="AC32" s="135">
        <f t="shared" ref="AC32:AC44" si="5">DATE($Z32,$AA32,$AB32)</f>
        <v>32</v>
      </c>
      <c r="AD32" s="135">
        <f t="shared" ref="AD32:AD37" si="6">IF(EOMONTH($AC32,0)&gt;$AD$9,$AD$9,EOMONTH($AC32,0))</f>
        <v>59</v>
      </c>
      <c r="AE32" s="133">
        <f t="shared" ref="AE32:AE44" si="7">NETWORKDAYS($AC32,$AD32,0)</f>
        <v>20</v>
      </c>
      <c r="AF32" s="133">
        <f t="shared" ref="AF32:AF43" si="8">IF(DATE(YEAR(AC32),MONTH(AC32),1)&lt;DATE(YEAR($E$8),MONTH($E$8),1),"",IF(DATE(YEAR(AC32),MONTH(AC32),DAY(AC32))&lt;DATE(YEAR($E$8),MONTH($E$8),DAY($E$8)),NETWORKDAYS($E$8,$AD32,0),IF($AE32&gt;=0,$AE32,"")))</f>
        <v>20</v>
      </c>
      <c r="AG32" s="4"/>
      <c r="AK32" s="172">
        <v>13</v>
      </c>
      <c r="AL32" s="174">
        <v>160000</v>
      </c>
      <c r="AM32" s="178">
        <v>155000</v>
      </c>
      <c r="AN32" s="165" t="s">
        <v>197</v>
      </c>
      <c r="AO32" s="179">
        <v>165000</v>
      </c>
    </row>
    <row r="33" spans="2:46" ht="14" x14ac:dyDescent="0.2">
      <c r="B33" s="4" t="s">
        <v>8</v>
      </c>
      <c r="G33" s="1"/>
      <c r="H33" s="4"/>
      <c r="I33" s="4"/>
      <c r="J33" s="4"/>
      <c r="K33" s="4"/>
      <c r="L33" s="4"/>
      <c r="M33" s="4"/>
      <c r="N33" s="4"/>
      <c r="O33" s="4"/>
      <c r="P33" s="4"/>
      <c r="Q33" s="1"/>
      <c r="R33" s="4"/>
      <c r="S33" s="4"/>
      <c r="U33" s="4"/>
      <c r="V33" s="4"/>
      <c r="W33" s="137">
        <f t="shared" si="0"/>
        <v>1900</v>
      </c>
      <c r="X33" s="137">
        <f t="shared" si="1"/>
        <v>3</v>
      </c>
      <c r="Y33" s="133"/>
      <c r="Z33" s="133">
        <f t="shared" si="2"/>
        <v>1900</v>
      </c>
      <c r="AA33" s="133">
        <f t="shared" si="3"/>
        <v>3</v>
      </c>
      <c r="AB33" s="133">
        <f t="shared" si="4"/>
        <v>1</v>
      </c>
      <c r="AC33" s="135">
        <f t="shared" si="5"/>
        <v>61</v>
      </c>
      <c r="AD33" s="135">
        <f t="shared" si="6"/>
        <v>91</v>
      </c>
      <c r="AE33" s="133">
        <f t="shared" si="7"/>
        <v>22</v>
      </c>
      <c r="AF33" s="133">
        <f t="shared" si="8"/>
        <v>22</v>
      </c>
      <c r="AG33" s="4"/>
      <c r="AK33" s="172">
        <v>14</v>
      </c>
      <c r="AL33" s="173">
        <v>170000</v>
      </c>
      <c r="AM33" s="176">
        <v>165000</v>
      </c>
      <c r="AN33" s="165" t="s">
        <v>197</v>
      </c>
      <c r="AO33" s="177">
        <v>175000</v>
      </c>
    </row>
    <row r="34" spans="2:46" ht="14" x14ac:dyDescent="0.2">
      <c r="G34" s="1"/>
      <c r="H34" s="4"/>
      <c r="I34" s="4"/>
      <c r="J34" s="4"/>
      <c r="K34" s="4"/>
      <c r="L34" s="4"/>
      <c r="M34" s="4"/>
      <c r="N34" s="4"/>
      <c r="O34" s="4"/>
      <c r="P34" s="4"/>
      <c r="Q34" s="1"/>
      <c r="R34" s="4"/>
      <c r="S34" s="4"/>
      <c r="U34" s="4"/>
      <c r="V34" s="4"/>
      <c r="W34" s="137">
        <f t="shared" si="0"/>
        <v>1900</v>
      </c>
      <c r="X34" s="137">
        <f t="shared" si="1"/>
        <v>4</v>
      </c>
      <c r="Y34" s="133"/>
      <c r="Z34" s="133">
        <f t="shared" si="2"/>
        <v>1900</v>
      </c>
      <c r="AA34" s="133">
        <f t="shared" si="3"/>
        <v>4</v>
      </c>
      <c r="AB34" s="133">
        <f t="shared" si="4"/>
        <v>1</v>
      </c>
      <c r="AC34" s="135">
        <f t="shared" si="5"/>
        <v>92</v>
      </c>
      <c r="AD34" s="135">
        <f t="shared" si="6"/>
        <v>121</v>
      </c>
      <c r="AE34" s="133">
        <f t="shared" si="7"/>
        <v>21</v>
      </c>
      <c r="AF34" s="133">
        <f t="shared" si="8"/>
        <v>21</v>
      </c>
      <c r="AG34" s="4"/>
      <c r="AK34" s="172">
        <v>15</v>
      </c>
      <c r="AL34" s="173">
        <v>180000</v>
      </c>
      <c r="AM34" s="176">
        <v>175000</v>
      </c>
      <c r="AN34" s="165" t="s">
        <v>197</v>
      </c>
      <c r="AO34" s="177">
        <v>185000</v>
      </c>
    </row>
    <row r="35" spans="2:46" ht="14" x14ac:dyDescent="0.2">
      <c r="G35" s="13" t="s">
        <v>9</v>
      </c>
      <c r="H35" s="4"/>
      <c r="I35" s="238" t="s">
        <v>10</v>
      </c>
      <c r="J35" s="239"/>
      <c r="K35" s="239"/>
      <c r="L35" s="1"/>
      <c r="M35" s="13"/>
      <c r="N35" s="4"/>
      <c r="O35" s="9" t="s">
        <v>11</v>
      </c>
      <c r="P35" s="4"/>
      <c r="Q35" s="12" t="s">
        <v>44</v>
      </c>
      <c r="R35" s="4"/>
      <c r="S35" s="4"/>
      <c r="U35" s="4"/>
      <c r="V35" s="4"/>
      <c r="W35" s="137">
        <f t="shared" si="0"/>
        <v>1900</v>
      </c>
      <c r="X35" s="137">
        <f t="shared" si="1"/>
        <v>5</v>
      </c>
      <c r="Y35" s="133"/>
      <c r="Z35" s="133">
        <f t="shared" si="2"/>
        <v>1900</v>
      </c>
      <c r="AA35" s="133">
        <f t="shared" si="3"/>
        <v>5</v>
      </c>
      <c r="AB35" s="133">
        <f t="shared" si="4"/>
        <v>1</v>
      </c>
      <c r="AC35" s="135">
        <f t="shared" si="5"/>
        <v>122</v>
      </c>
      <c r="AD35" s="135">
        <f t="shared" si="6"/>
        <v>152</v>
      </c>
      <c r="AE35" s="133">
        <f t="shared" si="7"/>
        <v>23</v>
      </c>
      <c r="AF35" s="133">
        <f t="shared" si="8"/>
        <v>23</v>
      </c>
      <c r="AG35" s="4"/>
      <c r="AK35" s="172">
        <v>16</v>
      </c>
      <c r="AL35" s="173">
        <v>190000</v>
      </c>
      <c r="AM35" s="176">
        <v>185000</v>
      </c>
      <c r="AN35" s="165" t="s">
        <v>197</v>
      </c>
      <c r="AO35" s="177">
        <v>195000</v>
      </c>
    </row>
    <row r="36" spans="2:46" ht="14" x14ac:dyDescent="0.2">
      <c r="G36" s="4"/>
      <c r="H36" s="4"/>
      <c r="I36" s="4"/>
      <c r="J36" s="4"/>
      <c r="K36" s="4"/>
      <c r="L36" s="4"/>
      <c r="M36" s="4"/>
      <c r="N36" s="4"/>
      <c r="O36" s="4"/>
      <c r="P36" s="4"/>
      <c r="Q36" s="1"/>
      <c r="R36" s="4"/>
      <c r="S36" s="4"/>
      <c r="U36" s="6"/>
      <c r="V36" s="4"/>
      <c r="W36" s="137">
        <f t="shared" si="0"/>
        <v>1900</v>
      </c>
      <c r="X36" s="137">
        <f>IF($X35=12,1,$X35+1)</f>
        <v>6</v>
      </c>
      <c r="Y36" s="133"/>
      <c r="Z36" s="133">
        <f t="shared" si="2"/>
        <v>1900</v>
      </c>
      <c r="AA36" s="133">
        <f t="shared" si="3"/>
        <v>6</v>
      </c>
      <c r="AB36" s="133">
        <f t="shared" si="4"/>
        <v>1</v>
      </c>
      <c r="AC36" s="135">
        <f t="shared" si="5"/>
        <v>153</v>
      </c>
      <c r="AD36" s="135">
        <f t="shared" si="6"/>
        <v>179</v>
      </c>
      <c r="AE36" s="133">
        <f t="shared" si="7"/>
        <v>19</v>
      </c>
      <c r="AF36" s="133">
        <f t="shared" si="8"/>
        <v>19</v>
      </c>
      <c r="AG36" s="4"/>
      <c r="AK36" s="172">
        <v>17</v>
      </c>
      <c r="AL36" s="173">
        <v>200000</v>
      </c>
      <c r="AM36" s="176">
        <v>195000</v>
      </c>
      <c r="AN36" s="165" t="s">
        <v>197</v>
      </c>
      <c r="AO36" s="177">
        <v>210000</v>
      </c>
    </row>
    <row r="37" spans="2:46" ht="14" x14ac:dyDescent="0.2">
      <c r="B37" s="137" t="s">
        <v>193</v>
      </c>
      <c r="C37" s="137" t="str">
        <f>IF($E$7="","",IF($O37="","",$W31-2018))</f>
        <v/>
      </c>
      <c r="D37" s="137" t="s">
        <v>12</v>
      </c>
      <c r="E37" s="137" t="str">
        <f>IF($E$7="","",IF($O37="","",$X31))</f>
        <v/>
      </c>
      <c r="F37" s="137" t="s">
        <v>13</v>
      </c>
      <c r="G37" s="183" t="str">
        <f t="shared" ref="G37:G49" si="9">IF(O37="","",$G$28)</f>
        <v/>
      </c>
      <c r="H37" s="133" t="s">
        <v>14</v>
      </c>
      <c r="I37" s="141">
        <v>67</v>
      </c>
      <c r="J37" s="133" t="s">
        <v>15</v>
      </c>
      <c r="K37" s="141" t="str">
        <f>IF($E$7="","",IF($O37="","",100))</f>
        <v/>
      </c>
      <c r="L37" s="133"/>
      <c r="M37" s="142"/>
      <c r="N37" s="133" t="s">
        <v>16</v>
      </c>
      <c r="O37" s="133" t="str">
        <f>IF($E$7="","",IF(AF31="","",AF31))</f>
        <v/>
      </c>
      <c r="P37" s="133" t="s">
        <v>17</v>
      </c>
      <c r="Q37" s="141">
        <f t="shared" ref="Q37:Q43" si="10">IF($O37="",0,$O$28*$O37)</f>
        <v>0</v>
      </c>
      <c r="R37" s="133" t="s">
        <v>18</v>
      </c>
      <c r="S37" s="4"/>
      <c r="U37" s="6"/>
      <c r="V37" s="4"/>
      <c r="W37" s="137">
        <f t="shared" si="0"/>
        <v>1900</v>
      </c>
      <c r="X37" s="137">
        <f>IF($X36=12,1,$X36+1)</f>
        <v>7</v>
      </c>
      <c r="Y37" s="133"/>
      <c r="Z37" s="133">
        <f t="shared" si="2"/>
        <v>1900</v>
      </c>
      <c r="AA37" s="133">
        <f t="shared" si="3"/>
        <v>7</v>
      </c>
      <c r="AB37" s="133">
        <f t="shared" si="4"/>
        <v>1</v>
      </c>
      <c r="AC37" s="135">
        <f t="shared" si="5"/>
        <v>183</v>
      </c>
      <c r="AD37" s="135">
        <f t="shared" si="6"/>
        <v>179</v>
      </c>
      <c r="AE37" s="133">
        <f t="shared" si="7"/>
        <v>-3</v>
      </c>
      <c r="AF37" s="133" t="str">
        <f t="shared" si="8"/>
        <v/>
      </c>
      <c r="AG37" s="4"/>
      <c r="AK37" s="172">
        <v>18</v>
      </c>
      <c r="AL37" s="173">
        <v>220000</v>
      </c>
      <c r="AM37" s="176">
        <v>210000</v>
      </c>
      <c r="AN37" s="165" t="s">
        <v>197</v>
      </c>
      <c r="AO37" s="177">
        <v>230000</v>
      </c>
    </row>
    <row r="38" spans="2:46" ht="14" x14ac:dyDescent="0.2">
      <c r="B38" s="137" t="s">
        <v>193</v>
      </c>
      <c r="C38" s="137">
        <f>IF($O38="","",$W32-2018)</f>
        <v>-118</v>
      </c>
      <c r="D38" s="137" t="s">
        <v>12</v>
      </c>
      <c r="E38" s="137">
        <f>IF($O38="","",$X32)</f>
        <v>2</v>
      </c>
      <c r="F38" s="137" t="s">
        <v>13</v>
      </c>
      <c r="G38" s="183" t="e">
        <f t="shared" si="9"/>
        <v>#N/A</v>
      </c>
      <c r="H38" s="133" t="s">
        <v>14</v>
      </c>
      <c r="I38" s="141">
        <v>67</v>
      </c>
      <c r="J38" s="133" t="s">
        <v>15</v>
      </c>
      <c r="K38" s="141">
        <f t="shared" ref="K38:K50" si="11">IF($O38="","",100)</f>
        <v>100</v>
      </c>
      <c r="L38" s="133"/>
      <c r="M38" s="142"/>
      <c r="N38" s="133" t="s">
        <v>16</v>
      </c>
      <c r="O38" s="133">
        <f>IF(AF32="","",AF32)</f>
        <v>20</v>
      </c>
      <c r="P38" s="133" t="s">
        <v>17</v>
      </c>
      <c r="Q38" s="141" t="e">
        <f t="shared" si="10"/>
        <v>#N/A</v>
      </c>
      <c r="R38" s="133" t="s">
        <v>18</v>
      </c>
      <c r="S38" s="4"/>
      <c r="U38" s="6"/>
      <c r="V38" s="4"/>
      <c r="W38" s="143">
        <f>YEAR(AC38)</f>
        <v>1900</v>
      </c>
      <c r="X38" s="143">
        <f>MONTH(AC38)</f>
        <v>6</v>
      </c>
      <c r="Y38" s="144"/>
      <c r="Z38" s="144">
        <f t="shared" si="2"/>
        <v>1900</v>
      </c>
      <c r="AA38" s="143">
        <f>MONTH(AC38)</f>
        <v>6</v>
      </c>
      <c r="AB38" s="144">
        <f t="shared" si="4"/>
        <v>1</v>
      </c>
      <c r="AC38" s="145">
        <f>(AD37+1)</f>
        <v>180</v>
      </c>
      <c r="AD38" s="145">
        <f t="shared" ref="AD38:AD44" si="12">IF(EOMONTH($AC38,0)&gt;$AD$8,$AD$8,EOMONTH($AC38,0))</f>
        <v>0</v>
      </c>
      <c r="AE38" s="144">
        <f t="shared" si="7"/>
        <v>-129</v>
      </c>
      <c r="AF38" s="144" t="str">
        <f t="shared" si="8"/>
        <v/>
      </c>
      <c r="AG38" s="4"/>
      <c r="AK38" s="172">
        <v>19</v>
      </c>
      <c r="AL38" s="173">
        <v>240000</v>
      </c>
      <c r="AM38" s="176">
        <v>230000</v>
      </c>
      <c r="AN38" s="165" t="s">
        <v>197</v>
      </c>
      <c r="AO38" s="177">
        <v>250000</v>
      </c>
    </row>
    <row r="39" spans="2:46" ht="14" x14ac:dyDescent="0.2">
      <c r="B39" s="137" t="s">
        <v>193</v>
      </c>
      <c r="C39" s="137">
        <f t="shared" ref="C39:C42" si="13">IF($O39="","",$W33-2018)</f>
        <v>-118</v>
      </c>
      <c r="D39" s="137" t="s">
        <v>12</v>
      </c>
      <c r="E39" s="137">
        <f t="shared" ref="E39:E44" si="14">IF($O39="","",$X33)</f>
        <v>3</v>
      </c>
      <c r="F39" s="137" t="s">
        <v>13</v>
      </c>
      <c r="G39" s="183" t="e">
        <f t="shared" si="9"/>
        <v>#N/A</v>
      </c>
      <c r="H39" s="133" t="s">
        <v>14</v>
      </c>
      <c r="I39" s="141">
        <v>67</v>
      </c>
      <c r="J39" s="133" t="s">
        <v>15</v>
      </c>
      <c r="K39" s="141">
        <f t="shared" si="11"/>
        <v>100</v>
      </c>
      <c r="L39" s="133"/>
      <c r="M39" s="142"/>
      <c r="N39" s="133" t="s">
        <v>16</v>
      </c>
      <c r="O39" s="133">
        <f t="shared" ref="O39:O44" si="15">IF(AF33="","",AF33)</f>
        <v>22</v>
      </c>
      <c r="P39" s="133" t="s">
        <v>17</v>
      </c>
      <c r="Q39" s="141" t="e">
        <f t="shared" si="10"/>
        <v>#N/A</v>
      </c>
      <c r="R39" s="133" t="s">
        <v>18</v>
      </c>
      <c r="S39" s="4"/>
      <c r="U39" s="6"/>
      <c r="V39" s="4"/>
      <c r="W39" s="139">
        <f>IF(X38=12,$W38+1,$W38)</f>
        <v>1900</v>
      </c>
      <c r="X39" s="139">
        <f>IF($X38=12,1,$X38+1)</f>
        <v>7</v>
      </c>
      <c r="Y39" s="140"/>
      <c r="Z39" s="140">
        <f t="shared" si="2"/>
        <v>1900</v>
      </c>
      <c r="AA39" s="140">
        <f t="shared" si="3"/>
        <v>7</v>
      </c>
      <c r="AB39" s="140">
        <f t="shared" si="4"/>
        <v>1</v>
      </c>
      <c r="AC39" s="138">
        <f t="shared" si="5"/>
        <v>183</v>
      </c>
      <c r="AD39" s="138">
        <f t="shared" si="12"/>
        <v>0</v>
      </c>
      <c r="AE39" s="140">
        <f t="shared" si="7"/>
        <v>-130</v>
      </c>
      <c r="AF39" s="140" t="str">
        <f t="shared" si="8"/>
        <v/>
      </c>
      <c r="AG39" s="4"/>
      <c r="AK39" s="172">
        <v>20</v>
      </c>
      <c r="AL39" s="173">
        <v>260000</v>
      </c>
      <c r="AM39" s="176">
        <v>250000</v>
      </c>
      <c r="AN39" s="165" t="s">
        <v>197</v>
      </c>
      <c r="AO39" s="177">
        <v>270000</v>
      </c>
    </row>
    <row r="40" spans="2:46" ht="14" x14ac:dyDescent="0.2">
      <c r="B40" s="137" t="s">
        <v>193</v>
      </c>
      <c r="C40" s="137">
        <f t="shared" si="13"/>
        <v>-118</v>
      </c>
      <c r="D40" s="137" t="s">
        <v>12</v>
      </c>
      <c r="E40" s="137">
        <f t="shared" si="14"/>
        <v>4</v>
      </c>
      <c r="F40" s="137" t="s">
        <v>13</v>
      </c>
      <c r="G40" s="183" t="e">
        <f t="shared" si="9"/>
        <v>#N/A</v>
      </c>
      <c r="H40" s="133" t="s">
        <v>14</v>
      </c>
      <c r="I40" s="141">
        <v>67</v>
      </c>
      <c r="J40" s="133" t="s">
        <v>15</v>
      </c>
      <c r="K40" s="141">
        <f t="shared" si="11"/>
        <v>100</v>
      </c>
      <c r="L40" s="133"/>
      <c r="M40" s="142"/>
      <c r="N40" s="133" t="s">
        <v>16</v>
      </c>
      <c r="O40" s="133">
        <f t="shared" si="15"/>
        <v>21</v>
      </c>
      <c r="P40" s="133" t="s">
        <v>17</v>
      </c>
      <c r="Q40" s="141" t="e">
        <f t="shared" si="10"/>
        <v>#N/A</v>
      </c>
      <c r="R40" s="133" t="s">
        <v>18</v>
      </c>
      <c r="S40" s="4"/>
      <c r="U40" s="4"/>
      <c r="V40" s="4"/>
      <c r="W40" s="139">
        <f>IF($X39=12,$W39+1,$W39)</f>
        <v>1900</v>
      </c>
      <c r="X40" s="139">
        <f>IF($X39=12,1,$X39+1)</f>
        <v>8</v>
      </c>
      <c r="Y40" s="140"/>
      <c r="Z40" s="140">
        <f t="shared" si="2"/>
        <v>1900</v>
      </c>
      <c r="AA40" s="140">
        <f t="shared" si="3"/>
        <v>8</v>
      </c>
      <c r="AB40" s="140">
        <f t="shared" si="4"/>
        <v>1</v>
      </c>
      <c r="AC40" s="138">
        <f t="shared" si="5"/>
        <v>214</v>
      </c>
      <c r="AD40" s="138">
        <f t="shared" si="12"/>
        <v>0</v>
      </c>
      <c r="AE40" s="140">
        <f t="shared" si="7"/>
        <v>-153</v>
      </c>
      <c r="AF40" s="140" t="str">
        <f t="shared" si="8"/>
        <v/>
      </c>
      <c r="AG40" s="4"/>
      <c r="AK40" s="172">
        <v>21</v>
      </c>
      <c r="AL40" s="173">
        <v>280000</v>
      </c>
      <c r="AM40" s="176">
        <v>270000</v>
      </c>
      <c r="AN40" s="165" t="s">
        <v>197</v>
      </c>
      <c r="AO40" s="177">
        <v>290000</v>
      </c>
    </row>
    <row r="41" spans="2:46" ht="14" x14ac:dyDescent="0.2">
      <c r="B41" s="137" t="s">
        <v>193</v>
      </c>
      <c r="C41" s="137">
        <f t="shared" si="13"/>
        <v>-118</v>
      </c>
      <c r="D41" s="137" t="s">
        <v>12</v>
      </c>
      <c r="E41" s="137">
        <f t="shared" si="14"/>
        <v>5</v>
      </c>
      <c r="F41" s="137" t="s">
        <v>13</v>
      </c>
      <c r="G41" s="183" t="e">
        <f t="shared" si="9"/>
        <v>#N/A</v>
      </c>
      <c r="H41" s="133" t="s">
        <v>14</v>
      </c>
      <c r="I41" s="141">
        <v>67</v>
      </c>
      <c r="J41" s="133" t="s">
        <v>15</v>
      </c>
      <c r="K41" s="141">
        <f t="shared" si="11"/>
        <v>100</v>
      </c>
      <c r="L41" s="133"/>
      <c r="M41" s="142"/>
      <c r="N41" s="133" t="s">
        <v>16</v>
      </c>
      <c r="O41" s="133">
        <f t="shared" si="15"/>
        <v>23</v>
      </c>
      <c r="P41" s="133" t="s">
        <v>17</v>
      </c>
      <c r="Q41" s="141" t="e">
        <f t="shared" si="10"/>
        <v>#N/A</v>
      </c>
      <c r="R41" s="133" t="s">
        <v>18</v>
      </c>
      <c r="S41" s="4"/>
      <c r="T41" t="e">
        <f>O37+O38+O39+O40+O41+O42+O45</f>
        <v>#VALUE!</v>
      </c>
      <c r="U41" s="4"/>
      <c r="V41" s="4"/>
      <c r="W41" s="139">
        <f>IF($X40=12,$W40+1,$W40)</f>
        <v>1900</v>
      </c>
      <c r="X41" s="139">
        <f t="shared" si="1"/>
        <v>9</v>
      </c>
      <c r="Y41" s="140"/>
      <c r="Z41" s="140">
        <f t="shared" si="2"/>
        <v>1900</v>
      </c>
      <c r="AA41" s="140">
        <f t="shared" si="3"/>
        <v>9</v>
      </c>
      <c r="AB41" s="140">
        <f t="shared" si="4"/>
        <v>1</v>
      </c>
      <c r="AC41" s="138">
        <f t="shared" si="5"/>
        <v>245</v>
      </c>
      <c r="AD41" s="138">
        <f t="shared" si="12"/>
        <v>0</v>
      </c>
      <c r="AE41" s="140">
        <f t="shared" si="7"/>
        <v>-175</v>
      </c>
      <c r="AF41" s="140" t="str">
        <f t="shared" si="8"/>
        <v/>
      </c>
      <c r="AG41" s="4"/>
      <c r="AK41" s="172">
        <v>22</v>
      </c>
      <c r="AL41" s="173">
        <v>300000</v>
      </c>
      <c r="AM41" s="176">
        <v>290000</v>
      </c>
      <c r="AN41" s="165" t="s">
        <v>197</v>
      </c>
      <c r="AO41" s="177">
        <v>310000</v>
      </c>
    </row>
    <row r="42" spans="2:46" ht="14" x14ac:dyDescent="0.2">
      <c r="B42" s="137" t="s">
        <v>193</v>
      </c>
      <c r="C42" s="137">
        <f t="shared" si="13"/>
        <v>-118</v>
      </c>
      <c r="D42" s="137" t="s">
        <v>12</v>
      </c>
      <c r="E42" s="137">
        <f t="shared" si="14"/>
        <v>6</v>
      </c>
      <c r="F42" s="137" t="s">
        <v>13</v>
      </c>
      <c r="G42" s="183" t="e">
        <f t="shared" si="9"/>
        <v>#N/A</v>
      </c>
      <c r="H42" s="133" t="s">
        <v>14</v>
      </c>
      <c r="I42" s="141">
        <v>67</v>
      </c>
      <c r="J42" s="133" t="s">
        <v>15</v>
      </c>
      <c r="K42" s="141">
        <f t="shared" si="11"/>
        <v>100</v>
      </c>
      <c r="L42" s="133"/>
      <c r="M42" s="142"/>
      <c r="N42" s="133" t="s">
        <v>16</v>
      </c>
      <c r="O42" s="133">
        <f t="shared" si="15"/>
        <v>19</v>
      </c>
      <c r="P42" s="133" t="s">
        <v>17</v>
      </c>
      <c r="Q42" s="141" t="e">
        <f t="shared" si="10"/>
        <v>#N/A</v>
      </c>
      <c r="R42" s="133" t="s">
        <v>18</v>
      </c>
      <c r="S42" s="4"/>
      <c r="T42" t="e">
        <f>O46+O47+O48+O49</f>
        <v>#VALUE!</v>
      </c>
      <c r="U42" s="4"/>
      <c r="V42" s="4"/>
      <c r="W42" s="139">
        <f>IF($X41=12,$W41+1,$W41)</f>
        <v>1900</v>
      </c>
      <c r="X42" s="139">
        <f t="shared" si="1"/>
        <v>10</v>
      </c>
      <c r="Y42" s="140"/>
      <c r="Z42" s="140">
        <f t="shared" si="2"/>
        <v>1900</v>
      </c>
      <c r="AA42" s="140">
        <f t="shared" si="3"/>
        <v>10</v>
      </c>
      <c r="AB42" s="140">
        <f t="shared" si="4"/>
        <v>1</v>
      </c>
      <c r="AC42" s="138">
        <f t="shared" si="5"/>
        <v>275</v>
      </c>
      <c r="AD42" s="138">
        <f t="shared" si="12"/>
        <v>0</v>
      </c>
      <c r="AE42" s="140">
        <f t="shared" si="7"/>
        <v>-196</v>
      </c>
      <c r="AF42" s="140" t="str">
        <f t="shared" si="8"/>
        <v/>
      </c>
      <c r="AG42" s="4"/>
      <c r="AK42" s="172">
        <v>23</v>
      </c>
      <c r="AL42" s="173">
        <v>320000</v>
      </c>
      <c r="AM42" s="176">
        <v>310000</v>
      </c>
      <c r="AN42" s="165" t="s">
        <v>197</v>
      </c>
      <c r="AO42" s="177">
        <v>330000</v>
      </c>
    </row>
    <row r="43" spans="2:46" ht="14" x14ac:dyDescent="0.2">
      <c r="B43" s="137" t="s">
        <v>193</v>
      </c>
      <c r="C43" s="137" t="str">
        <f>IF($O43="","",$W37-2018)</f>
        <v/>
      </c>
      <c r="D43" s="137" t="s">
        <v>12</v>
      </c>
      <c r="E43" s="137" t="str">
        <f t="shared" si="14"/>
        <v/>
      </c>
      <c r="F43" s="137" t="s">
        <v>13</v>
      </c>
      <c r="G43" s="183" t="str">
        <f t="shared" si="9"/>
        <v/>
      </c>
      <c r="H43" s="133" t="s">
        <v>14</v>
      </c>
      <c r="I43" s="141">
        <v>67</v>
      </c>
      <c r="J43" s="133" t="s">
        <v>15</v>
      </c>
      <c r="K43" s="141" t="str">
        <f t="shared" si="11"/>
        <v/>
      </c>
      <c r="L43" s="133"/>
      <c r="M43" s="142"/>
      <c r="N43" s="133" t="s">
        <v>16</v>
      </c>
      <c r="O43" s="133" t="str">
        <f t="shared" si="15"/>
        <v/>
      </c>
      <c r="P43" s="133" t="s">
        <v>17</v>
      </c>
      <c r="Q43" s="141">
        <f t="shared" si="10"/>
        <v>0</v>
      </c>
      <c r="R43" s="133" t="s">
        <v>18</v>
      </c>
      <c r="S43" s="4">
        <f>IF(ISERROR(IF(E42=E44,O42+O44,O42)),"",IF(E42=E44,O42+O44,O42))</f>
        <v>19</v>
      </c>
      <c r="T43" t="e">
        <f>SUM(T41:T42)</f>
        <v>#VALUE!</v>
      </c>
      <c r="U43" s="149" t="e">
        <f>IF(E42=E44,Q42+Q44,Q42)</f>
        <v>#N/A</v>
      </c>
      <c r="V43" s="4"/>
      <c r="W43" s="139">
        <f>IF($X42=12,$W42+1,$W42)</f>
        <v>1900</v>
      </c>
      <c r="X43" s="139">
        <f t="shared" si="1"/>
        <v>11</v>
      </c>
      <c r="Y43" s="140"/>
      <c r="Z43" s="140">
        <f t="shared" si="2"/>
        <v>1900</v>
      </c>
      <c r="AA43" s="140">
        <f t="shared" si="3"/>
        <v>11</v>
      </c>
      <c r="AB43" s="140">
        <f t="shared" si="4"/>
        <v>1</v>
      </c>
      <c r="AC43" s="138">
        <f t="shared" si="5"/>
        <v>306</v>
      </c>
      <c r="AD43" s="138">
        <f t="shared" si="12"/>
        <v>0</v>
      </c>
      <c r="AE43" s="140">
        <f t="shared" si="7"/>
        <v>-219</v>
      </c>
      <c r="AF43" s="140" t="str">
        <f t="shared" si="8"/>
        <v/>
      </c>
      <c r="AG43" s="4"/>
      <c r="AK43" s="172">
        <v>24</v>
      </c>
      <c r="AL43" s="173">
        <v>340000</v>
      </c>
      <c r="AM43" s="176">
        <v>330000</v>
      </c>
      <c r="AN43" s="165" t="s">
        <v>197</v>
      </c>
      <c r="AO43" s="177">
        <v>350000</v>
      </c>
    </row>
    <row r="44" spans="2:46" ht="14" x14ac:dyDescent="0.2">
      <c r="B44" s="139" t="s">
        <v>193</v>
      </c>
      <c r="C44" s="137" t="str">
        <f t="shared" ref="C44:C50" si="16">IF($O44="","",$W38-2018)</f>
        <v/>
      </c>
      <c r="D44" s="139" t="s">
        <v>12</v>
      </c>
      <c r="E44" s="139" t="str">
        <f t="shared" si="14"/>
        <v/>
      </c>
      <c r="F44" s="139" t="s">
        <v>13</v>
      </c>
      <c r="G44" s="183" t="str">
        <f t="shared" si="9"/>
        <v/>
      </c>
      <c r="H44" s="140" t="s">
        <v>14</v>
      </c>
      <c r="I44" s="146">
        <v>50</v>
      </c>
      <c r="J44" s="140" t="s">
        <v>15</v>
      </c>
      <c r="K44" s="146" t="str">
        <f t="shared" si="11"/>
        <v/>
      </c>
      <c r="L44" s="140"/>
      <c r="M44" s="147"/>
      <c r="N44" s="140" t="s">
        <v>16</v>
      </c>
      <c r="O44" s="140" t="str">
        <f t="shared" si="15"/>
        <v/>
      </c>
      <c r="P44" s="140" t="s">
        <v>17</v>
      </c>
      <c r="Q44" s="146">
        <f t="shared" ref="Q44:Q50" si="17">IF($O44="",0,ROUNDDOWN($G44*$I44/$K44,)*$O44)</f>
        <v>0</v>
      </c>
      <c r="R44" s="140" t="s">
        <v>18</v>
      </c>
      <c r="S44" t="str">
        <f>IF(ISERROR(IF(E43=E44,O43+O44,O44)),"",IF(E43=E44,O43+O44,O44))</f>
        <v/>
      </c>
      <c r="U44" s="150">
        <f>IF(E43=E44,Q43+Q44,Q44)</f>
        <v>0</v>
      </c>
      <c r="W44" s="139">
        <f>IF($X43=12,$W43+1,$W43)</f>
        <v>1900</v>
      </c>
      <c r="X44" s="139">
        <f t="shared" si="1"/>
        <v>12</v>
      </c>
      <c r="Y44" s="140"/>
      <c r="Z44" s="140">
        <f t="shared" si="2"/>
        <v>1900</v>
      </c>
      <c r="AA44" s="140">
        <f t="shared" si="3"/>
        <v>12</v>
      </c>
      <c r="AB44" s="140">
        <f t="shared" si="4"/>
        <v>1</v>
      </c>
      <c r="AC44" s="138">
        <f t="shared" si="5"/>
        <v>336</v>
      </c>
      <c r="AD44" s="138">
        <f t="shared" si="12"/>
        <v>0</v>
      </c>
      <c r="AE44" s="140">
        <f t="shared" si="7"/>
        <v>-240</v>
      </c>
      <c r="AF44" s="140" t="str">
        <f t="shared" ref="AF44" si="18">IF(DATE(YEAR(AC44),MONTH(AC44),1)&lt;DATE(YEAR($E$8),MONTH($E$8),1),"",IF(DATE(YEAR(AC44),MONTH(AC44),DAY(AC44))&lt;DATE(YEAR($E$8),MONTH($E$8),DAY($E$8)),NETWORKDAYS($E$8,$AD44,0),IF($AE44&gt;=0,$AE44,"")))</f>
        <v/>
      </c>
      <c r="AK44" s="172">
        <v>25</v>
      </c>
      <c r="AL44" s="173">
        <v>360000</v>
      </c>
      <c r="AM44" s="176">
        <v>350000</v>
      </c>
      <c r="AN44" s="165" t="s">
        <v>197</v>
      </c>
      <c r="AO44" s="177">
        <v>370000</v>
      </c>
    </row>
    <row r="45" spans="2:46" ht="14" x14ac:dyDescent="0.2">
      <c r="B45" s="139" t="s">
        <v>193</v>
      </c>
      <c r="C45" s="137" t="str">
        <f t="shared" si="16"/>
        <v/>
      </c>
      <c r="D45" s="139" t="s">
        <v>12</v>
      </c>
      <c r="E45" s="139" t="str">
        <f>IF($O45="","",X39)</f>
        <v/>
      </c>
      <c r="F45" s="139" t="s">
        <v>13</v>
      </c>
      <c r="G45" s="183" t="str">
        <f t="shared" si="9"/>
        <v/>
      </c>
      <c r="H45" s="140" t="s">
        <v>14</v>
      </c>
      <c r="I45" s="146">
        <v>50</v>
      </c>
      <c r="J45" s="140" t="s">
        <v>15</v>
      </c>
      <c r="K45" s="146" t="str">
        <f t="shared" si="11"/>
        <v/>
      </c>
      <c r="L45" s="140"/>
      <c r="M45" s="147"/>
      <c r="N45" s="140" t="s">
        <v>16</v>
      </c>
      <c r="O45" s="140" t="str">
        <f t="shared" ref="O45:O50" si="19">IF(AF39="","",AF39)</f>
        <v/>
      </c>
      <c r="P45" s="140" t="s">
        <v>17</v>
      </c>
      <c r="Q45" s="146">
        <f t="shared" si="17"/>
        <v>0</v>
      </c>
      <c r="R45" s="140" t="s">
        <v>18</v>
      </c>
      <c r="AE45" s="15"/>
      <c r="AK45" s="172">
        <v>26</v>
      </c>
      <c r="AL45" s="173">
        <v>380000</v>
      </c>
      <c r="AM45" s="176">
        <v>370000</v>
      </c>
      <c r="AN45" s="165" t="s">
        <v>197</v>
      </c>
      <c r="AO45" s="177">
        <v>395000</v>
      </c>
      <c r="AT45" s="34" t="s">
        <v>43</v>
      </c>
    </row>
    <row r="46" spans="2:46" ht="14.25" customHeight="1" x14ac:dyDescent="0.2">
      <c r="B46" s="139" t="s">
        <v>193</v>
      </c>
      <c r="C46" s="137" t="str">
        <f t="shared" si="16"/>
        <v/>
      </c>
      <c r="D46" s="139" t="s">
        <v>12</v>
      </c>
      <c r="E46" s="139" t="str">
        <f>IF($O46="","",$X40)</f>
        <v/>
      </c>
      <c r="F46" s="139" t="s">
        <v>13</v>
      </c>
      <c r="G46" s="183" t="str">
        <f t="shared" si="9"/>
        <v/>
      </c>
      <c r="H46" s="140" t="s">
        <v>14</v>
      </c>
      <c r="I46" s="146">
        <v>50</v>
      </c>
      <c r="J46" s="140" t="s">
        <v>15</v>
      </c>
      <c r="K46" s="146" t="str">
        <f t="shared" si="11"/>
        <v/>
      </c>
      <c r="L46" s="140"/>
      <c r="M46" s="147"/>
      <c r="N46" s="140" t="s">
        <v>16</v>
      </c>
      <c r="O46" s="140" t="str">
        <f t="shared" si="19"/>
        <v/>
      </c>
      <c r="P46" s="140" t="s">
        <v>17</v>
      </c>
      <c r="Q46" s="146">
        <f t="shared" si="17"/>
        <v>0</v>
      </c>
      <c r="R46" s="140" t="s">
        <v>18</v>
      </c>
      <c r="AD46" s="19"/>
      <c r="AE46" s="20"/>
      <c r="AF46" s="20">
        <f>SUM(AF31:AF45)</f>
        <v>105</v>
      </c>
      <c r="AG46" s="20"/>
      <c r="AI46" s="136"/>
      <c r="AK46" s="172">
        <v>27</v>
      </c>
      <c r="AL46" s="173">
        <v>410000</v>
      </c>
      <c r="AM46" s="176">
        <v>395000</v>
      </c>
      <c r="AN46" s="165" t="s">
        <v>197</v>
      </c>
      <c r="AO46" s="177">
        <v>425000</v>
      </c>
      <c r="AT46" s="34"/>
    </row>
    <row r="47" spans="2:46" ht="14.25" customHeight="1" x14ac:dyDescent="0.2">
      <c r="B47" s="139" t="s">
        <v>193</v>
      </c>
      <c r="C47" s="137" t="str">
        <f t="shared" si="16"/>
        <v/>
      </c>
      <c r="D47" s="139" t="s">
        <v>12</v>
      </c>
      <c r="E47" s="139" t="str">
        <f>IF($O47="","",$X41)</f>
        <v/>
      </c>
      <c r="F47" s="139" t="s">
        <v>13</v>
      </c>
      <c r="G47" s="183" t="str">
        <f t="shared" si="9"/>
        <v/>
      </c>
      <c r="H47" s="140" t="s">
        <v>14</v>
      </c>
      <c r="I47" s="146">
        <v>50</v>
      </c>
      <c r="J47" s="140" t="s">
        <v>15</v>
      </c>
      <c r="K47" s="146" t="str">
        <f t="shared" si="11"/>
        <v/>
      </c>
      <c r="L47" s="140"/>
      <c r="M47" s="147"/>
      <c r="N47" s="140" t="s">
        <v>16</v>
      </c>
      <c r="O47" s="140" t="str">
        <f t="shared" si="19"/>
        <v/>
      </c>
      <c r="P47" s="140" t="s">
        <v>17</v>
      </c>
      <c r="Q47" s="146">
        <f t="shared" si="17"/>
        <v>0</v>
      </c>
      <c r="R47" s="140" t="s">
        <v>18</v>
      </c>
      <c r="S47" s="1"/>
      <c r="U47" s="1"/>
      <c r="V47" s="1"/>
      <c r="W47" s="1"/>
      <c r="X47" s="1"/>
      <c r="Y47" s="1"/>
      <c r="Z47" s="1"/>
      <c r="AA47" s="1"/>
      <c r="AB47" s="1"/>
      <c r="AC47" s="19"/>
      <c r="AD47" s="136"/>
      <c r="AE47" s="136"/>
      <c r="AF47" s="136"/>
      <c r="AG47" s="136"/>
      <c r="AH47" s="136"/>
      <c r="AK47" s="172">
        <v>28</v>
      </c>
      <c r="AL47" s="173">
        <v>440000</v>
      </c>
      <c r="AM47" s="176">
        <v>425000</v>
      </c>
      <c r="AN47" s="165" t="s">
        <v>197</v>
      </c>
      <c r="AO47" s="177">
        <v>455000</v>
      </c>
      <c r="AT47" s="34"/>
    </row>
    <row r="48" spans="2:46" ht="14.25" customHeight="1" x14ac:dyDescent="0.2">
      <c r="B48" s="139" t="s">
        <v>193</v>
      </c>
      <c r="C48" s="137" t="str">
        <f t="shared" si="16"/>
        <v/>
      </c>
      <c r="D48" s="139" t="s">
        <v>12</v>
      </c>
      <c r="E48" s="139" t="str">
        <f>IF($O48="","",$X42)</f>
        <v/>
      </c>
      <c r="F48" s="139" t="s">
        <v>13</v>
      </c>
      <c r="G48" s="183" t="str">
        <f t="shared" si="9"/>
        <v/>
      </c>
      <c r="H48" s="140" t="s">
        <v>14</v>
      </c>
      <c r="I48" s="146">
        <v>50</v>
      </c>
      <c r="J48" s="140" t="s">
        <v>15</v>
      </c>
      <c r="K48" s="146" t="str">
        <f t="shared" si="11"/>
        <v/>
      </c>
      <c r="L48" s="140"/>
      <c r="M48" s="147"/>
      <c r="N48" s="140" t="s">
        <v>16</v>
      </c>
      <c r="O48" s="140" t="str">
        <f t="shared" si="19"/>
        <v/>
      </c>
      <c r="P48" s="140" t="s">
        <v>17</v>
      </c>
      <c r="Q48" s="146">
        <f t="shared" si="17"/>
        <v>0</v>
      </c>
      <c r="R48" s="140" t="s">
        <v>18</v>
      </c>
      <c r="S48" s="136" t="s">
        <v>150</v>
      </c>
      <c r="T48" s="136"/>
      <c r="U48" s="136"/>
      <c r="V48" s="136"/>
      <c r="W48" s="136"/>
      <c r="X48" s="136"/>
      <c r="Y48" s="136"/>
      <c r="Z48" s="136"/>
      <c r="AA48" s="136"/>
      <c r="AB48" s="136"/>
      <c r="AC48" s="136"/>
      <c r="AK48" s="172">
        <v>29</v>
      </c>
      <c r="AL48" s="173">
        <v>470000</v>
      </c>
      <c r="AM48" s="176">
        <v>455000</v>
      </c>
      <c r="AN48" s="165" t="s">
        <v>197</v>
      </c>
      <c r="AO48" s="177">
        <v>485000</v>
      </c>
      <c r="AT48" s="34"/>
    </row>
    <row r="49" spans="2:46" ht="14.25" customHeight="1" x14ac:dyDescent="0.2">
      <c r="B49" s="139" t="s">
        <v>193</v>
      </c>
      <c r="C49" s="137" t="str">
        <f t="shared" si="16"/>
        <v/>
      </c>
      <c r="D49" s="139" t="s">
        <v>12</v>
      </c>
      <c r="E49" s="139" t="str">
        <f>IF($O49="","",$X43)</f>
        <v/>
      </c>
      <c r="F49" s="139" t="s">
        <v>13</v>
      </c>
      <c r="G49" s="183" t="str">
        <f t="shared" si="9"/>
        <v/>
      </c>
      <c r="H49" s="140" t="s">
        <v>14</v>
      </c>
      <c r="I49" s="146">
        <v>50</v>
      </c>
      <c r="J49" s="140" t="s">
        <v>15</v>
      </c>
      <c r="K49" s="146" t="str">
        <f t="shared" si="11"/>
        <v/>
      </c>
      <c r="L49" s="140"/>
      <c r="M49" s="147"/>
      <c r="N49" s="140" t="s">
        <v>16</v>
      </c>
      <c r="O49" s="140" t="str">
        <f t="shared" si="19"/>
        <v/>
      </c>
      <c r="P49" s="140" t="s">
        <v>17</v>
      </c>
      <c r="Q49" s="146">
        <f t="shared" si="17"/>
        <v>0</v>
      </c>
      <c r="R49" s="140" t="s">
        <v>18</v>
      </c>
      <c r="S49" s="121" t="s">
        <v>156</v>
      </c>
      <c r="AK49" s="172">
        <v>30</v>
      </c>
      <c r="AL49" s="173">
        <v>500000</v>
      </c>
      <c r="AM49" s="176">
        <v>485000</v>
      </c>
      <c r="AN49" s="165" t="s">
        <v>197</v>
      </c>
      <c r="AO49" s="177">
        <v>515000</v>
      </c>
      <c r="AT49" s="34"/>
    </row>
    <row r="50" spans="2:46" ht="14" x14ac:dyDescent="0.2">
      <c r="B50" s="139" t="s">
        <v>193</v>
      </c>
      <c r="C50" s="137" t="str">
        <f t="shared" si="16"/>
        <v/>
      </c>
      <c r="D50" s="139" t="s">
        <v>12</v>
      </c>
      <c r="E50" s="139" t="str">
        <f>IF($O50="","",$X44)</f>
        <v/>
      </c>
      <c r="F50" s="139" t="s">
        <v>13</v>
      </c>
      <c r="G50" s="183" t="str">
        <f t="shared" ref="G50" si="20">IF(O50="","",$G$28)</f>
        <v/>
      </c>
      <c r="H50" s="140" t="s">
        <v>14</v>
      </c>
      <c r="I50" s="146">
        <v>50</v>
      </c>
      <c r="J50" s="140" t="s">
        <v>15</v>
      </c>
      <c r="K50" s="146" t="str">
        <f t="shared" si="11"/>
        <v/>
      </c>
      <c r="L50" s="140"/>
      <c r="M50" s="147"/>
      <c r="N50" s="140" t="s">
        <v>16</v>
      </c>
      <c r="O50" s="140" t="str">
        <f t="shared" si="19"/>
        <v/>
      </c>
      <c r="P50" s="140" t="s">
        <v>17</v>
      </c>
      <c r="Q50" s="146">
        <f t="shared" si="17"/>
        <v>0</v>
      </c>
      <c r="R50" s="140" t="s">
        <v>18</v>
      </c>
      <c r="AK50" s="172">
        <v>31</v>
      </c>
      <c r="AL50" s="173">
        <v>530000</v>
      </c>
      <c r="AM50" s="176">
        <v>515000</v>
      </c>
      <c r="AN50" s="165" t="s">
        <v>197</v>
      </c>
      <c r="AO50" s="177">
        <v>545000</v>
      </c>
      <c r="AT50" s="34"/>
    </row>
    <row r="51" spans="2:46" ht="14" x14ac:dyDescent="0.2">
      <c r="G51" s="1"/>
      <c r="H51" s="4"/>
      <c r="I51" s="4"/>
      <c r="J51" s="4"/>
      <c r="K51" s="4"/>
      <c r="L51" s="213" t="s">
        <v>19</v>
      </c>
      <c r="M51" s="213"/>
      <c r="N51" s="213"/>
      <c r="O51" s="213"/>
      <c r="P51" s="213"/>
      <c r="Q51" s="1">
        <f>SUM(O37:O50)</f>
        <v>105</v>
      </c>
      <c r="AK51" s="172">
        <v>32</v>
      </c>
      <c r="AL51" s="173">
        <v>560000</v>
      </c>
      <c r="AM51" s="176">
        <v>545000</v>
      </c>
      <c r="AN51" s="165" t="s">
        <v>197</v>
      </c>
      <c r="AO51" s="177">
        <v>575000</v>
      </c>
      <c r="AT51" s="34"/>
    </row>
    <row r="52" spans="2:46" ht="14" x14ac:dyDescent="0.2">
      <c r="G52" s="1"/>
      <c r="H52" s="4"/>
      <c r="I52" s="4"/>
      <c r="J52" s="4"/>
      <c r="K52" s="4"/>
      <c r="L52" s="4"/>
      <c r="M52" s="4"/>
      <c r="N52" s="4"/>
      <c r="O52" s="4"/>
      <c r="P52" s="4"/>
      <c r="Q52" s="1"/>
      <c r="AK52" s="172">
        <v>33</v>
      </c>
      <c r="AL52" s="173">
        <v>590000</v>
      </c>
      <c r="AM52" s="176">
        <v>575000</v>
      </c>
      <c r="AN52" s="165" t="s">
        <v>197</v>
      </c>
      <c r="AO52" s="177">
        <v>605000</v>
      </c>
      <c r="AT52" s="34"/>
    </row>
    <row r="53" spans="2:46" ht="14" x14ac:dyDescent="0.2">
      <c r="G53" s="1"/>
      <c r="H53" s="4"/>
      <c r="I53" s="4"/>
      <c r="J53" s="4"/>
      <c r="K53" s="4"/>
      <c r="L53" s="213" t="s">
        <v>20</v>
      </c>
      <c r="M53" s="213"/>
      <c r="N53" s="213"/>
      <c r="O53" s="213"/>
      <c r="P53" s="213"/>
      <c r="Q53" s="1" t="e">
        <f>SUM(Q37:Q50)</f>
        <v>#N/A</v>
      </c>
      <c r="R53" t="s">
        <v>49</v>
      </c>
      <c r="AK53" s="172">
        <v>34</v>
      </c>
      <c r="AL53" s="173">
        <v>620000</v>
      </c>
      <c r="AM53" s="176">
        <v>605000</v>
      </c>
      <c r="AN53" s="165" t="s">
        <v>197</v>
      </c>
      <c r="AO53" s="177">
        <v>635000</v>
      </c>
      <c r="AT53" s="34"/>
    </row>
    <row r="54" spans="2:46" ht="14" x14ac:dyDescent="0.2">
      <c r="G54" s="4"/>
      <c r="H54" s="4"/>
      <c r="I54" s="4"/>
      <c r="J54" s="4"/>
      <c r="K54" s="4"/>
      <c r="L54" s="4"/>
      <c r="M54" s="4"/>
      <c r="N54" s="4"/>
      <c r="O54" s="4"/>
      <c r="P54" s="4"/>
      <c r="Q54" s="1"/>
      <c r="AK54" s="172">
        <v>35</v>
      </c>
      <c r="AL54" s="173">
        <v>650000</v>
      </c>
      <c r="AM54" s="176">
        <v>635000</v>
      </c>
      <c r="AN54" s="165" t="s">
        <v>197</v>
      </c>
      <c r="AO54" s="177">
        <v>665000</v>
      </c>
      <c r="AT54" s="34"/>
    </row>
    <row r="55" spans="2:46" ht="14" x14ac:dyDescent="0.2">
      <c r="G55" s="4"/>
      <c r="H55" s="4"/>
      <c r="I55" s="4"/>
      <c r="J55" s="4"/>
      <c r="K55" s="4"/>
      <c r="L55" s="4"/>
      <c r="M55" s="4"/>
      <c r="N55" s="4"/>
      <c r="O55" s="4"/>
      <c r="P55" s="4"/>
      <c r="Q55" s="38"/>
      <c r="AK55" s="172">
        <v>36</v>
      </c>
      <c r="AL55" s="173">
        <v>680000</v>
      </c>
      <c r="AM55" s="176">
        <v>665000</v>
      </c>
      <c r="AN55" s="165" t="s">
        <v>197</v>
      </c>
      <c r="AO55" s="177">
        <v>695000</v>
      </c>
      <c r="AT55" s="34"/>
    </row>
    <row r="56" spans="2:46" x14ac:dyDescent="0.2">
      <c r="K56" s="36"/>
      <c r="L56" s="212"/>
      <c r="M56" s="212"/>
      <c r="Q56" s="37"/>
      <c r="AK56" s="172">
        <v>37</v>
      </c>
      <c r="AL56" s="173">
        <v>710000</v>
      </c>
      <c r="AM56" s="176">
        <v>695000</v>
      </c>
      <c r="AN56" s="165" t="s">
        <v>197</v>
      </c>
      <c r="AO56" s="177">
        <v>730000</v>
      </c>
      <c r="AT56" s="34"/>
    </row>
    <row r="57" spans="2:46" ht="14.25" customHeight="1" x14ac:dyDescent="0.2">
      <c r="G57" s="4"/>
      <c r="H57" s="4"/>
      <c r="I57" s="4"/>
      <c r="J57" s="4"/>
      <c r="K57" s="4"/>
      <c r="L57" s="4"/>
      <c r="M57" s="4"/>
      <c r="N57" s="4"/>
      <c r="O57" s="4"/>
      <c r="P57" s="4"/>
      <c r="Q57" s="1"/>
      <c r="AK57" s="172">
        <v>38</v>
      </c>
      <c r="AL57" s="173">
        <v>750000</v>
      </c>
      <c r="AM57" s="176">
        <v>730000</v>
      </c>
      <c r="AN57" s="165" t="s">
        <v>197</v>
      </c>
      <c r="AO57" s="177">
        <v>770000</v>
      </c>
      <c r="AS57" s="31"/>
      <c r="AT57" s="55"/>
    </row>
    <row r="58" spans="2:46" ht="14" x14ac:dyDescent="0.2">
      <c r="G58" s="4"/>
      <c r="H58" s="4"/>
      <c r="I58" s="4"/>
      <c r="J58" s="4"/>
      <c r="K58" s="4"/>
      <c r="L58" s="4"/>
      <c r="M58" s="4"/>
      <c r="N58" s="4"/>
      <c r="O58" s="4"/>
      <c r="P58" s="4"/>
      <c r="Q58" s="1"/>
      <c r="AK58" s="172">
        <v>39</v>
      </c>
      <c r="AL58" s="173">
        <v>790000</v>
      </c>
      <c r="AM58" s="176">
        <v>770000</v>
      </c>
      <c r="AN58" s="165" t="s">
        <v>197</v>
      </c>
      <c r="AO58" s="177">
        <v>810000</v>
      </c>
      <c r="AS58" s="31"/>
      <c r="AT58" s="55"/>
    </row>
    <row r="59" spans="2:46" x14ac:dyDescent="0.2">
      <c r="AK59" s="172">
        <v>40</v>
      </c>
      <c r="AL59" s="173">
        <v>830000</v>
      </c>
      <c r="AM59" s="176">
        <v>810000</v>
      </c>
      <c r="AN59" s="165" t="s">
        <v>197</v>
      </c>
      <c r="AO59" s="177">
        <v>855000</v>
      </c>
      <c r="AT59" s="34"/>
    </row>
    <row r="60" spans="2:46" ht="14" x14ac:dyDescent="0.2">
      <c r="B60" s="225"/>
      <c r="C60" s="220"/>
      <c r="D60" s="220"/>
      <c r="E60" s="220"/>
      <c r="F60" s="9"/>
      <c r="G60" s="4"/>
      <c r="H60" s="4"/>
      <c r="I60" s="4"/>
      <c r="J60" s="4"/>
      <c r="K60" s="4"/>
      <c r="L60" s="4"/>
      <c r="M60" s="4"/>
      <c r="N60" s="4"/>
      <c r="O60" s="4"/>
      <c r="P60" s="4"/>
      <c r="Q60" s="24"/>
      <c r="AK60" s="172">
        <v>41</v>
      </c>
      <c r="AL60" s="173">
        <v>880000</v>
      </c>
      <c r="AM60" s="176">
        <v>855000</v>
      </c>
      <c r="AN60" s="165" t="s">
        <v>197</v>
      </c>
      <c r="AO60" s="177">
        <v>905000</v>
      </c>
      <c r="AT60" s="34"/>
    </row>
    <row r="61" spans="2:46" x14ac:dyDescent="0.2">
      <c r="AK61" s="172">
        <v>42</v>
      </c>
      <c r="AL61" s="173">
        <v>930000</v>
      </c>
      <c r="AM61" s="176">
        <v>905000</v>
      </c>
      <c r="AN61" s="165" t="s">
        <v>197</v>
      </c>
      <c r="AO61" s="177">
        <v>955000</v>
      </c>
      <c r="AT61" s="34"/>
    </row>
    <row r="62" spans="2:46" x14ac:dyDescent="0.2">
      <c r="AK62" s="172">
        <v>43</v>
      </c>
      <c r="AL62" s="173">
        <v>980000</v>
      </c>
      <c r="AM62" s="176">
        <v>955000</v>
      </c>
      <c r="AN62" s="165" t="s">
        <v>197</v>
      </c>
      <c r="AO62" s="177">
        <v>1005000</v>
      </c>
      <c r="AT62" s="34"/>
    </row>
    <row r="63" spans="2:46" x14ac:dyDescent="0.2">
      <c r="AK63" s="172">
        <v>44</v>
      </c>
      <c r="AL63" s="173">
        <v>1030000</v>
      </c>
      <c r="AM63" s="176">
        <v>1005000</v>
      </c>
      <c r="AN63" s="165" t="s">
        <v>197</v>
      </c>
      <c r="AO63" s="177">
        <v>1055000</v>
      </c>
    </row>
    <row r="64" spans="2:46" x14ac:dyDescent="0.2">
      <c r="AK64" s="172">
        <v>45</v>
      </c>
      <c r="AL64" s="173">
        <v>1090000</v>
      </c>
      <c r="AM64" s="176">
        <v>1055000</v>
      </c>
      <c r="AN64" s="165" t="s">
        <v>197</v>
      </c>
      <c r="AO64" s="177">
        <v>1115000</v>
      </c>
    </row>
    <row r="65" spans="37:41" x14ac:dyDescent="0.2">
      <c r="AK65" s="172">
        <v>46</v>
      </c>
      <c r="AL65" s="173">
        <v>1150000</v>
      </c>
      <c r="AM65" s="176">
        <v>1115000</v>
      </c>
      <c r="AN65" s="165" t="s">
        <v>197</v>
      </c>
      <c r="AO65" s="177">
        <v>1175000</v>
      </c>
    </row>
    <row r="66" spans="37:41" x14ac:dyDescent="0.2">
      <c r="AK66" s="172">
        <v>47</v>
      </c>
      <c r="AL66" s="173">
        <v>1210000</v>
      </c>
      <c r="AM66" s="176">
        <v>1175000</v>
      </c>
      <c r="AN66" s="165" t="s">
        <v>197</v>
      </c>
      <c r="AO66" s="177">
        <v>1235000</v>
      </c>
    </row>
    <row r="67" spans="37:41" x14ac:dyDescent="0.2">
      <c r="AK67" s="172">
        <v>48</v>
      </c>
      <c r="AL67" s="173">
        <v>1270000</v>
      </c>
      <c r="AM67" s="176">
        <v>1235000</v>
      </c>
      <c r="AN67" s="165" t="s">
        <v>197</v>
      </c>
      <c r="AO67" s="177">
        <v>1295000</v>
      </c>
    </row>
    <row r="68" spans="37:41" x14ac:dyDescent="0.2">
      <c r="AK68" s="172">
        <v>49</v>
      </c>
      <c r="AL68" s="173">
        <v>1330000</v>
      </c>
      <c r="AM68" s="176">
        <v>1295000</v>
      </c>
      <c r="AN68" s="165" t="s">
        <v>197</v>
      </c>
      <c r="AO68" s="177">
        <v>1355000</v>
      </c>
    </row>
    <row r="69" spans="37:41" x14ac:dyDescent="0.2">
      <c r="AK69" s="172">
        <v>50</v>
      </c>
      <c r="AL69" s="173">
        <v>1390000</v>
      </c>
      <c r="AM69" s="176">
        <v>1355000</v>
      </c>
      <c r="AN69" s="165" t="s">
        <v>197</v>
      </c>
      <c r="AO69" s="177"/>
    </row>
    <row r="70" spans="37:41" x14ac:dyDescent="0.2">
      <c r="AK70" s="169"/>
      <c r="AL70" s="168"/>
    </row>
    <row r="71" spans="37:41" ht="14" x14ac:dyDescent="0.2">
      <c r="AK71" s="39" t="s">
        <v>21</v>
      </c>
      <c r="AL71" s="41" t="s">
        <v>66</v>
      </c>
      <c r="AM71" s="56" t="s">
        <v>72</v>
      </c>
    </row>
    <row r="72" spans="37:41" ht="14" x14ac:dyDescent="0.2">
      <c r="AK72" s="39" t="s">
        <v>22</v>
      </c>
      <c r="AL72" s="41" t="s">
        <v>67</v>
      </c>
      <c r="AM72" s="54" t="s">
        <v>73</v>
      </c>
    </row>
    <row r="73" spans="37:41" ht="14" x14ac:dyDescent="0.2">
      <c r="AK73" s="39" t="s">
        <v>23</v>
      </c>
      <c r="AL73" s="41" t="s">
        <v>50</v>
      </c>
      <c r="AM73" s="54" t="s">
        <v>74</v>
      </c>
    </row>
    <row r="74" spans="37:41" ht="14" x14ac:dyDescent="0.2">
      <c r="AK74" s="39" t="s">
        <v>24</v>
      </c>
      <c r="AL74" s="41" t="s">
        <v>68</v>
      </c>
      <c r="AM74" s="54" t="s">
        <v>75</v>
      </c>
    </row>
    <row r="75" spans="37:41" ht="14" x14ac:dyDescent="0.2">
      <c r="AK75" s="39"/>
      <c r="AL75" s="41" t="s">
        <v>69</v>
      </c>
      <c r="AM75" s="52"/>
    </row>
    <row r="76" spans="37:41" ht="14" x14ac:dyDescent="0.2">
      <c r="AK76" s="39"/>
      <c r="AL76" s="41" t="s">
        <v>70</v>
      </c>
      <c r="AM76" s="52"/>
    </row>
    <row r="77" spans="37:41" ht="14" x14ac:dyDescent="0.2">
      <c r="AK77" s="39"/>
      <c r="AL77" s="41" t="s">
        <v>71</v>
      </c>
      <c r="AM77" s="52"/>
    </row>
    <row r="78" spans="37:41" ht="14" x14ac:dyDescent="0.2">
      <c r="AK78" s="39" t="s">
        <v>25</v>
      </c>
      <c r="AL78" s="41" t="s">
        <v>55</v>
      </c>
      <c r="AM78" s="52" t="s">
        <v>41</v>
      </c>
    </row>
    <row r="79" spans="37:41" ht="14" x14ac:dyDescent="0.2">
      <c r="AK79" s="39" t="s">
        <v>26</v>
      </c>
      <c r="AL79" s="41" t="s">
        <v>33</v>
      </c>
      <c r="AM79" s="52" t="s">
        <v>42</v>
      </c>
    </row>
    <row r="80" spans="37:41" ht="14" x14ac:dyDescent="0.2">
      <c r="AK80" s="39" t="s">
        <v>27</v>
      </c>
      <c r="AL80" s="41"/>
      <c r="AM80" s="54" t="s">
        <v>76</v>
      </c>
    </row>
    <row r="81" spans="37:39" ht="14" x14ac:dyDescent="0.2">
      <c r="AK81" s="39"/>
      <c r="AL81" s="41"/>
      <c r="AM81" s="52"/>
    </row>
    <row r="82" spans="37:39" ht="14" x14ac:dyDescent="0.2">
      <c r="AK82" s="39" t="s">
        <v>28</v>
      </c>
      <c r="AL82" s="41"/>
      <c r="AM82" s="54" t="s">
        <v>77</v>
      </c>
    </row>
    <row r="83" spans="37:39" ht="14" x14ac:dyDescent="0.2">
      <c r="AK83" s="40" t="s">
        <v>29</v>
      </c>
      <c r="AL83" s="41"/>
      <c r="AM83" s="54" t="s">
        <v>78</v>
      </c>
    </row>
    <row r="84" spans="37:39" ht="14" x14ac:dyDescent="0.2">
      <c r="AK84" s="40"/>
      <c r="AL84" s="41"/>
      <c r="AM84" s="53"/>
    </row>
    <row r="85" spans="37:39" x14ac:dyDescent="0.2">
      <c r="AK85" s="39" t="s">
        <v>30</v>
      </c>
      <c r="AM85" s="54" t="s">
        <v>79</v>
      </c>
    </row>
    <row r="86" spans="37:39" x14ac:dyDescent="0.2">
      <c r="AK86" s="39" t="s">
        <v>31</v>
      </c>
    </row>
    <row r="87" spans="37:39" x14ac:dyDescent="0.2">
      <c r="AK87" s="39"/>
    </row>
    <row r="88" spans="37:39" x14ac:dyDescent="0.2">
      <c r="AK88" s="39" t="s">
        <v>32</v>
      </c>
    </row>
  </sheetData>
  <sheetProtection selectLockedCells="1"/>
  <mergeCells count="35">
    <mergeCell ref="AE6:AH6"/>
    <mergeCell ref="E5:G5"/>
    <mergeCell ref="B11:E11"/>
    <mergeCell ref="F16:G16"/>
    <mergeCell ref="B4:C4"/>
    <mergeCell ref="B5:C5"/>
    <mergeCell ref="E9:G9"/>
    <mergeCell ref="B9:D9"/>
    <mergeCell ref="AF9:AH9"/>
    <mergeCell ref="AF10:AH10"/>
    <mergeCell ref="B60:E60"/>
    <mergeCell ref="N3:Q3"/>
    <mergeCell ref="I8:M8"/>
    <mergeCell ref="F12:G12"/>
    <mergeCell ref="M5:Q5"/>
    <mergeCell ref="E7:G7"/>
    <mergeCell ref="I7:M7"/>
    <mergeCell ref="E4:F4"/>
    <mergeCell ref="I35:K35"/>
    <mergeCell ref="O30:P30"/>
    <mergeCell ref="L51:P51"/>
    <mergeCell ref="O28:P28"/>
    <mergeCell ref="O29:P29"/>
    <mergeCell ref="E8:G8"/>
    <mergeCell ref="I9:M9"/>
    <mergeCell ref="B15:E15"/>
    <mergeCell ref="AM16:AO17"/>
    <mergeCell ref="L56:M56"/>
    <mergeCell ref="L53:P53"/>
    <mergeCell ref="Y24:AD25"/>
    <mergeCell ref="Y26:Z26"/>
    <mergeCell ref="K20:L20"/>
    <mergeCell ref="B24:Q24"/>
    <mergeCell ref="AK16:AL16"/>
    <mergeCell ref="AK17:AL17"/>
  </mergeCells>
  <phoneticPr fontId="3"/>
  <conditionalFormatting sqref="N3:Q3">
    <cfRule type="cellIs" dxfId="4" priority="51" stopIfTrue="1" operator="equal">
      <formula>9777</formula>
    </cfRule>
  </conditionalFormatting>
  <conditionalFormatting sqref="AE10">
    <cfRule type="expression" dxfId="3" priority="50" stopIfTrue="1">
      <formula>ISERROR($AE$10)</formula>
    </cfRule>
  </conditionalFormatting>
  <dataValidations xWindow="257" yWindow="304" count="7">
    <dataValidation type="list" allowBlank="1" showInputMessage="1" showErrorMessage="1" sqref="F12:G12" xr:uid="{00000000-0002-0000-0000-000000000000}">
      <formula1>$AK$71:$AK$88</formula1>
    </dataValidation>
    <dataValidation allowBlank="1" showInputMessage="1" showErrorMessage="1" promptTitle="育休期間" prompt="西暦でお願いします。ここで入力するのは辞令上の育休期間です" sqref="E7:G7" xr:uid="{00000000-0002-0000-0000-000001000000}"/>
    <dataValidation allowBlank="1" showErrorMessage="1" sqref="Q32" xr:uid="{00000000-0002-0000-0000-000002000000}"/>
    <dataValidation allowBlank="1" showErrorMessage="1" prompt="l_x000a_" sqref="G30:G31" xr:uid="{00000000-0002-0000-0000-000003000000}"/>
    <dataValidation type="list" allowBlank="1" showInputMessage="1" showErrorMessage="1" sqref="I12" xr:uid="{00000000-0002-0000-0000-000004000000}">
      <formula1>$AM$71:$AM$85</formula1>
    </dataValidation>
    <dataValidation type="list" allowBlank="1" showInputMessage="1" showErrorMessage="1" sqref="I16" xr:uid="{00000000-0002-0000-0000-000005000000}">
      <formula1>$AK$20:$AK$69</formula1>
    </dataValidation>
    <dataValidation imeMode="hiragana" allowBlank="1" showInputMessage="1" showErrorMessage="1" sqref="E5:G5" xr:uid="{00000000-0002-0000-0000-000006000000}"/>
  </dataValidations>
  <pageMargins left="0.78740157480314965" right="0.51181102362204722" top="0.98425196850393704" bottom="0.98425196850393704" header="0.51181102362204722" footer="0.51181102362204722"/>
  <pageSetup paperSize="9" orientation="portrait" r:id="rId1"/>
  <headerFooter alignWithMargins="0"/>
  <ignoredErrors>
    <ignoredError sqref="AA38 E45" formula="1"/>
  </ignoredErrors>
  <drawing r:id="rId2"/>
  <legacyDrawing r:id="rId3"/>
  <controls>
    <mc:AlternateContent xmlns:mc="http://schemas.openxmlformats.org/markup-compatibility/2006">
      <mc:Choice Requires="x14">
        <control shapeId="465926" r:id="rId4" name="SpinButton3">
          <controlPr defaultSize="0" autoLine="0" r:id="rId5">
            <anchor moveWithCells="1">
              <from>
                <xdr:col>16</xdr:col>
                <xdr:colOff>514350</xdr:colOff>
                <xdr:row>34</xdr:row>
                <xdr:rowOff>31750</xdr:rowOff>
              </from>
              <to>
                <xdr:col>16</xdr:col>
                <xdr:colOff>590550</xdr:colOff>
                <xdr:row>34</xdr:row>
                <xdr:rowOff>107950</xdr:rowOff>
              </to>
            </anchor>
          </controlPr>
        </control>
      </mc:Choice>
      <mc:Fallback>
        <control shapeId="465926" r:id="rId4" name="SpinButton3"/>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P117"/>
  <sheetViews>
    <sheetView showZeros="0" view="pageBreakPreview" zoomScale="96" zoomScaleNormal="100" zoomScaleSheetLayoutView="96" workbookViewId="0">
      <selection activeCell="G13" sqref="G13"/>
    </sheetView>
  </sheetViews>
  <sheetFormatPr defaultRowHeight="13" x14ac:dyDescent="0.2"/>
  <cols>
    <col min="1" max="1" width="1.26953125" customWidth="1"/>
    <col min="2" max="26" width="2.7265625" customWidth="1"/>
    <col min="27" max="27" width="3.08984375" customWidth="1"/>
    <col min="28" max="32" width="2.7265625" customWidth="1"/>
    <col min="33" max="33" width="5" customWidth="1"/>
  </cols>
  <sheetData>
    <row r="1" spans="1:42" ht="9" customHeight="1" x14ac:dyDescent="0.2">
      <c r="A1" s="65"/>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row>
    <row r="2" spans="1:42" ht="21.75" customHeight="1" x14ac:dyDescent="0.2">
      <c r="A2" s="65"/>
      <c r="B2" s="65"/>
      <c r="C2" s="65"/>
      <c r="D2" s="65"/>
      <c r="E2" s="65"/>
      <c r="F2" s="65"/>
      <c r="G2" s="65"/>
      <c r="H2" s="65"/>
      <c r="I2" s="65"/>
      <c r="J2" s="65"/>
      <c r="K2" s="65"/>
      <c r="L2" s="65"/>
      <c r="M2" s="65"/>
      <c r="N2" s="65"/>
      <c r="O2" s="65"/>
      <c r="P2" s="65"/>
      <c r="Q2" s="65"/>
      <c r="R2" s="65"/>
      <c r="S2" s="316" t="s">
        <v>81</v>
      </c>
      <c r="T2" s="318"/>
      <c r="U2" s="319"/>
      <c r="V2" s="329" t="s">
        <v>82</v>
      </c>
      <c r="W2" s="330"/>
      <c r="X2" s="224"/>
      <c r="Y2" s="316" t="s">
        <v>83</v>
      </c>
      <c r="Z2" s="318"/>
      <c r="AA2" s="319"/>
      <c r="AB2" s="66"/>
      <c r="AC2" s="67" t="s">
        <v>192</v>
      </c>
      <c r="AD2" s="68"/>
      <c r="AE2" s="316" t="s">
        <v>84</v>
      </c>
      <c r="AF2" s="318"/>
      <c r="AG2" s="319"/>
      <c r="AH2" s="65"/>
      <c r="AI2" s="365" t="s">
        <v>145</v>
      </c>
      <c r="AJ2" s="366"/>
      <c r="AK2" s="367"/>
    </row>
    <row r="3" spans="1:42" ht="18.75" customHeight="1" x14ac:dyDescent="0.2">
      <c r="A3" s="65"/>
      <c r="B3" s="65"/>
      <c r="C3" s="65"/>
      <c r="D3" s="65"/>
      <c r="E3" s="65"/>
      <c r="F3" s="65"/>
      <c r="G3" s="65"/>
      <c r="H3" s="65"/>
      <c r="I3" s="65"/>
      <c r="J3" s="65"/>
      <c r="K3" s="65"/>
      <c r="L3" s="65"/>
      <c r="M3" s="65"/>
      <c r="N3" s="65"/>
      <c r="O3" s="65"/>
      <c r="P3" s="65"/>
      <c r="Q3" s="65"/>
      <c r="R3" s="65"/>
      <c r="S3" s="371"/>
      <c r="T3" s="372"/>
      <c r="U3" s="373"/>
      <c r="V3" s="69"/>
      <c r="W3" s="70"/>
      <c r="X3" s="71"/>
      <c r="Y3" s="69"/>
      <c r="Z3" s="70"/>
      <c r="AA3" s="71"/>
      <c r="AB3" s="69"/>
      <c r="AC3" s="70"/>
      <c r="AD3" s="71"/>
      <c r="AE3" s="69"/>
      <c r="AF3" s="70"/>
      <c r="AG3" s="71"/>
      <c r="AH3" s="65"/>
      <c r="AI3" s="368"/>
      <c r="AJ3" s="369"/>
      <c r="AK3" s="370"/>
    </row>
    <row r="4" spans="1:42" ht="17.25" customHeight="1" x14ac:dyDescent="0.2">
      <c r="A4" s="65"/>
      <c r="B4" s="65"/>
      <c r="C4" s="65"/>
      <c r="D4" s="65"/>
      <c r="E4" s="65"/>
      <c r="F4" s="65"/>
      <c r="G4" s="65"/>
      <c r="H4" s="65"/>
      <c r="I4" s="65"/>
      <c r="J4" s="65"/>
      <c r="K4" s="65"/>
      <c r="L4" s="65"/>
      <c r="M4" s="65"/>
      <c r="N4" s="65"/>
      <c r="O4" s="65"/>
      <c r="P4" s="65"/>
      <c r="Q4" s="65"/>
      <c r="R4" s="65"/>
      <c r="S4" s="374"/>
      <c r="T4" s="375"/>
      <c r="U4" s="376"/>
      <c r="V4" s="72"/>
      <c r="W4" s="73"/>
      <c r="X4" s="74"/>
      <c r="Y4" s="72"/>
      <c r="Z4" s="73"/>
      <c r="AA4" s="74"/>
      <c r="AB4" s="72"/>
      <c r="AC4" s="73"/>
      <c r="AD4" s="74"/>
      <c r="AE4" s="72"/>
      <c r="AF4" s="73"/>
      <c r="AG4" s="74"/>
      <c r="AH4" s="65"/>
    </row>
    <row r="5" spans="1:42" ht="15" customHeight="1" x14ac:dyDescent="0.2">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row>
    <row r="6" spans="1:42" ht="31.5" customHeight="1" x14ac:dyDescent="0.2">
      <c r="A6" s="65"/>
      <c r="B6" s="65"/>
      <c r="C6" s="65"/>
      <c r="D6" s="65"/>
      <c r="E6" s="65"/>
      <c r="F6" s="65"/>
      <c r="G6" s="378" t="s">
        <v>85</v>
      </c>
      <c r="H6" s="378"/>
      <c r="I6" s="378"/>
      <c r="J6" s="378"/>
      <c r="K6" s="378"/>
      <c r="L6" s="378"/>
      <c r="M6" s="378"/>
      <c r="N6" s="378"/>
      <c r="O6" s="378"/>
      <c r="P6" s="378"/>
      <c r="Q6" s="378"/>
      <c r="R6" s="378"/>
      <c r="S6" s="378"/>
      <c r="T6" s="378"/>
      <c r="U6" s="378"/>
      <c r="V6" s="378"/>
      <c r="W6" s="378"/>
      <c r="X6" s="378"/>
      <c r="Y6" s="378"/>
      <c r="Z6" s="378"/>
      <c r="AA6" s="378"/>
      <c r="AB6" s="378"/>
      <c r="AC6" s="65"/>
      <c r="AD6" s="65"/>
      <c r="AE6" s="65"/>
      <c r="AF6" s="65"/>
      <c r="AG6" s="65"/>
      <c r="AH6" s="65"/>
      <c r="AI6" s="377" t="s">
        <v>144</v>
      </c>
      <c r="AJ6" s="377"/>
      <c r="AK6" s="377"/>
      <c r="AL6" s="377"/>
      <c r="AM6" s="377"/>
      <c r="AN6" s="377"/>
      <c r="AO6" s="377"/>
      <c r="AP6" s="377"/>
    </row>
    <row r="7" spans="1:42" ht="16.5" x14ac:dyDescent="0.2">
      <c r="A7" s="65"/>
      <c r="B7" s="65"/>
      <c r="C7" s="65"/>
      <c r="D7" s="65"/>
      <c r="E7" s="65"/>
      <c r="F7" s="65"/>
      <c r="G7" s="65"/>
      <c r="H7" s="65"/>
      <c r="I7" s="65"/>
      <c r="J7" s="65"/>
      <c r="K7" s="65"/>
      <c r="L7" s="75" t="s">
        <v>86</v>
      </c>
      <c r="M7" s="378" t="s">
        <v>87</v>
      </c>
      <c r="N7" s="378"/>
      <c r="O7" s="378"/>
      <c r="P7" s="378"/>
      <c r="Q7" s="378"/>
      <c r="R7" s="378"/>
      <c r="S7" s="378"/>
      <c r="T7" s="332"/>
      <c r="U7" s="332"/>
      <c r="V7" s="76" t="s">
        <v>88</v>
      </c>
      <c r="W7" s="65"/>
      <c r="X7" s="65"/>
      <c r="Y7" s="65"/>
      <c r="Z7" s="65"/>
      <c r="AA7" s="65"/>
      <c r="AB7" s="65"/>
      <c r="AC7" s="65"/>
      <c r="AD7" s="65"/>
      <c r="AE7" s="65"/>
      <c r="AF7" s="65"/>
      <c r="AG7" s="65"/>
      <c r="AH7" s="65"/>
      <c r="AI7" s="377"/>
      <c r="AJ7" s="377"/>
      <c r="AK7" s="377"/>
      <c r="AL7" s="377"/>
      <c r="AM7" s="377"/>
      <c r="AN7" s="377"/>
      <c r="AO7" s="377"/>
      <c r="AP7" s="377"/>
    </row>
    <row r="8" spans="1:42" ht="14" x14ac:dyDescent="0.2">
      <c r="A8" s="65"/>
      <c r="B8" s="65"/>
      <c r="C8" s="65"/>
      <c r="D8" s="65"/>
      <c r="E8" s="65"/>
      <c r="F8" s="65"/>
      <c r="G8" s="65"/>
      <c r="H8" s="65"/>
      <c r="I8" s="65"/>
      <c r="J8" s="65"/>
      <c r="K8" s="65"/>
      <c r="L8" s="65"/>
      <c r="M8" s="65"/>
      <c r="N8" s="65"/>
      <c r="O8" s="65"/>
      <c r="P8" s="65"/>
      <c r="Q8" s="65"/>
      <c r="R8" s="65"/>
      <c r="S8" s="65"/>
      <c r="T8" s="65"/>
      <c r="U8" s="65"/>
      <c r="V8" s="65"/>
      <c r="W8" s="65"/>
      <c r="X8" s="65"/>
      <c r="Y8" s="65"/>
      <c r="Z8" s="184"/>
      <c r="AA8" s="95" t="s">
        <v>191</v>
      </c>
      <c r="AB8" s="379">
        <f>'①　計算書'!$AC$6+1</f>
        <v>366</v>
      </c>
      <c r="AC8" s="379"/>
      <c r="AD8" s="379"/>
      <c r="AE8" s="379"/>
      <c r="AF8" s="379"/>
      <c r="AG8" s="379"/>
      <c r="AH8" s="65"/>
      <c r="AI8" s="377"/>
      <c r="AJ8" s="377"/>
      <c r="AK8" s="377"/>
      <c r="AL8" s="377"/>
      <c r="AM8" s="377"/>
      <c r="AN8" s="377"/>
      <c r="AO8" s="377"/>
      <c r="AP8" s="377"/>
    </row>
    <row r="9" spans="1:42" x14ac:dyDescent="0.2">
      <c r="A9" s="65"/>
      <c r="B9" s="382" t="s">
        <v>89</v>
      </c>
      <c r="C9" s="383"/>
      <c r="D9" s="384"/>
      <c r="E9" s="384"/>
      <c r="F9" s="384"/>
      <c r="G9" s="384"/>
      <c r="H9" s="385"/>
      <c r="I9" s="96"/>
      <c r="J9" s="386" t="s">
        <v>90</v>
      </c>
      <c r="K9" s="386"/>
      <c r="L9" s="386"/>
      <c r="M9" s="386"/>
      <c r="N9" s="386"/>
      <c r="O9" s="386"/>
      <c r="P9" s="386"/>
      <c r="Q9" s="97"/>
      <c r="R9" s="66"/>
      <c r="S9" s="77"/>
      <c r="T9" s="387" t="s">
        <v>91</v>
      </c>
      <c r="U9" s="387"/>
      <c r="V9" s="387"/>
      <c r="W9" s="387"/>
      <c r="X9" s="387"/>
      <c r="Y9" s="387"/>
      <c r="Z9" s="387"/>
      <c r="AA9" s="387"/>
      <c r="AB9" s="387"/>
      <c r="AC9" s="387"/>
      <c r="AD9" s="387"/>
      <c r="AE9" s="387"/>
      <c r="AF9" s="77"/>
      <c r="AG9" s="68"/>
      <c r="AH9" s="65"/>
    </row>
    <row r="10" spans="1:42" ht="24.75" customHeight="1" x14ac:dyDescent="0.2">
      <c r="A10" s="65"/>
      <c r="B10" s="362" t="str">
        <f>IF('①　計算書'!E4="","➀計算書に記入してください",'①　計算書'!E4)</f>
        <v>➀計算書に記入してください</v>
      </c>
      <c r="C10" s="363"/>
      <c r="D10" s="363"/>
      <c r="E10" s="363"/>
      <c r="F10" s="363"/>
      <c r="G10" s="363"/>
      <c r="H10" s="364"/>
      <c r="I10" s="362" t="str">
        <f>IF('①　計算書'!E5="","➀計算書に記入してください",'①　計算書'!E5)</f>
        <v>➀計算書に記入してください</v>
      </c>
      <c r="J10" s="363"/>
      <c r="K10" s="363"/>
      <c r="L10" s="363"/>
      <c r="M10" s="363"/>
      <c r="N10" s="363"/>
      <c r="O10" s="363"/>
      <c r="P10" s="363"/>
      <c r="Q10" s="364"/>
      <c r="R10" s="322"/>
      <c r="S10" s="323"/>
      <c r="T10" s="323"/>
      <c r="U10" s="323"/>
      <c r="V10" s="323"/>
      <c r="W10" s="323"/>
      <c r="X10" s="323"/>
      <c r="Y10" s="323"/>
      <c r="Z10" s="323"/>
      <c r="AA10" s="323"/>
      <c r="AB10" s="323"/>
      <c r="AC10" s="323"/>
      <c r="AD10" s="323"/>
      <c r="AE10" s="323"/>
      <c r="AF10" s="323"/>
      <c r="AG10" s="324"/>
      <c r="AH10" s="65"/>
      <c r="AI10" s="118" t="s">
        <v>154</v>
      </c>
      <c r="AJ10" s="111"/>
      <c r="AK10" s="111"/>
      <c r="AL10" s="111"/>
      <c r="AM10" s="111"/>
      <c r="AN10" s="111"/>
      <c r="AO10" s="111"/>
      <c r="AP10" s="111"/>
    </row>
    <row r="11" spans="1:42" ht="24" customHeight="1" x14ac:dyDescent="0.2">
      <c r="A11" s="65"/>
      <c r="B11" s="316" t="s">
        <v>199</v>
      </c>
      <c r="C11" s="317"/>
      <c r="D11" s="317"/>
      <c r="E11" s="317"/>
      <c r="F11" s="317"/>
      <c r="G11" s="317"/>
      <c r="H11" s="317"/>
      <c r="I11" s="405"/>
      <c r="J11" s="78" t="s">
        <v>92</v>
      </c>
      <c r="K11" s="303" t="s">
        <v>93</v>
      </c>
      <c r="L11" s="406"/>
      <c r="M11" s="117"/>
      <c r="N11" s="79" t="s">
        <v>94</v>
      </c>
      <c r="O11" s="117"/>
      <c r="P11" s="66" t="s">
        <v>95</v>
      </c>
      <c r="Q11" s="77"/>
      <c r="R11" s="77" t="s">
        <v>96</v>
      </c>
      <c r="S11" s="77"/>
      <c r="T11" s="317" t="s">
        <v>97</v>
      </c>
      <c r="U11" s="317"/>
      <c r="V11" s="317"/>
      <c r="W11" s="317"/>
      <c r="X11" s="317"/>
      <c r="Y11" s="317"/>
      <c r="Z11" s="317"/>
      <c r="AA11" s="317"/>
      <c r="AB11" s="77"/>
      <c r="AC11" s="77" t="s">
        <v>98</v>
      </c>
      <c r="AD11" s="77"/>
      <c r="AE11" s="68"/>
      <c r="AF11" s="69"/>
      <c r="AG11" s="71"/>
      <c r="AH11" s="65"/>
    </row>
    <row r="12" spans="1:42" ht="13.5" thickBot="1" x14ac:dyDescent="0.25">
      <c r="A12" s="65"/>
      <c r="B12" s="353" t="s">
        <v>99</v>
      </c>
      <c r="C12" s="354"/>
      <c r="D12" s="355" t="s">
        <v>12</v>
      </c>
      <c r="E12" s="356"/>
      <c r="F12" s="355" t="s">
        <v>100</v>
      </c>
      <c r="G12" s="356"/>
      <c r="H12" s="355" t="s">
        <v>101</v>
      </c>
      <c r="I12" s="357"/>
      <c r="J12" s="154" t="s">
        <v>102</v>
      </c>
      <c r="K12" s="358" t="s">
        <v>102</v>
      </c>
      <c r="L12" s="359"/>
      <c r="M12" s="151"/>
      <c r="N12" s="151" t="s">
        <v>103</v>
      </c>
      <c r="O12" s="151"/>
      <c r="P12" s="155" t="s">
        <v>99</v>
      </c>
      <c r="Q12" s="355" t="s">
        <v>12</v>
      </c>
      <c r="R12" s="356"/>
      <c r="S12" s="355" t="s">
        <v>100</v>
      </c>
      <c r="T12" s="356"/>
      <c r="U12" s="355" t="s">
        <v>101</v>
      </c>
      <c r="V12" s="357"/>
      <c r="W12" s="397" t="s">
        <v>104</v>
      </c>
      <c r="X12" s="398"/>
      <c r="Y12" s="155" t="s">
        <v>99</v>
      </c>
      <c r="Z12" s="355" t="s">
        <v>12</v>
      </c>
      <c r="AA12" s="356"/>
      <c r="AB12" s="355" t="s">
        <v>100</v>
      </c>
      <c r="AC12" s="356"/>
      <c r="AD12" s="355" t="s">
        <v>101</v>
      </c>
      <c r="AE12" s="357"/>
      <c r="AF12" s="80"/>
      <c r="AG12" s="81"/>
      <c r="AH12" s="65"/>
      <c r="AI12" s="120"/>
    </row>
    <row r="13" spans="1:42" ht="24.75" customHeight="1" thickBot="1" x14ac:dyDescent="0.25">
      <c r="A13" s="65"/>
      <c r="B13" s="152"/>
      <c r="C13" s="153"/>
      <c r="D13" s="156"/>
      <c r="E13" s="156"/>
      <c r="F13" s="156"/>
      <c r="G13" s="156"/>
      <c r="H13" s="156"/>
      <c r="I13" s="157"/>
      <c r="J13" s="158"/>
      <c r="K13" s="159"/>
      <c r="L13" s="160"/>
      <c r="M13" s="161"/>
      <c r="N13" s="162"/>
      <c r="O13" s="161"/>
      <c r="P13" s="189" t="s">
        <v>195</v>
      </c>
      <c r="Q13" s="190"/>
      <c r="R13" s="190"/>
      <c r="S13" s="190"/>
      <c r="T13" s="190"/>
      <c r="U13" s="190"/>
      <c r="V13" s="191"/>
      <c r="W13" s="399"/>
      <c r="X13" s="400"/>
      <c r="Y13" s="189" t="s">
        <v>195</v>
      </c>
      <c r="Z13" s="190"/>
      <c r="AA13" s="190"/>
      <c r="AB13" s="190"/>
      <c r="AC13" s="190"/>
      <c r="AD13" s="190"/>
      <c r="AE13" s="191"/>
      <c r="AF13" s="72"/>
      <c r="AG13" s="74"/>
      <c r="AH13" s="65"/>
      <c r="AI13" s="388" t="s">
        <v>155</v>
      </c>
      <c r="AJ13" s="389"/>
      <c r="AK13" s="389"/>
      <c r="AL13" s="390"/>
    </row>
    <row r="14" spans="1:42" ht="20.149999999999999" customHeight="1" x14ac:dyDescent="0.2">
      <c r="A14" s="65"/>
      <c r="B14" s="69"/>
      <c r="C14" s="70"/>
      <c r="D14" s="98"/>
      <c r="E14" s="98"/>
      <c r="F14" s="98"/>
      <c r="G14" s="98"/>
      <c r="H14" s="98"/>
      <c r="I14" s="99"/>
      <c r="J14" s="347"/>
      <c r="K14" s="348"/>
      <c r="L14" s="348"/>
      <c r="M14" s="348"/>
      <c r="N14" s="98" t="s">
        <v>167</v>
      </c>
      <c r="O14" s="98"/>
      <c r="P14" s="349">
        <f>'①　計算書'!I16</f>
        <v>0</v>
      </c>
      <c r="Q14" s="349"/>
      <c r="R14" s="98" t="s">
        <v>6</v>
      </c>
      <c r="S14" s="349">
        <f>'①　計算書'!K16</f>
        <v>0</v>
      </c>
      <c r="T14" s="350"/>
      <c r="U14" s="408"/>
      <c r="V14" s="408"/>
      <c r="W14" s="98"/>
      <c r="X14" s="98"/>
      <c r="Y14" s="98"/>
      <c r="Z14" s="361" t="e">
        <f>'①　計算書'!Q16</f>
        <v>#N/A</v>
      </c>
      <c r="AA14" s="361"/>
      <c r="AB14" s="361"/>
      <c r="AC14" s="361"/>
      <c r="AD14" s="361"/>
      <c r="AE14" s="98" t="s">
        <v>18</v>
      </c>
      <c r="AF14" s="70"/>
      <c r="AG14" s="71"/>
      <c r="AH14" s="65"/>
    </row>
    <row r="15" spans="1:42" ht="16.5" customHeight="1" x14ac:dyDescent="0.2">
      <c r="A15" s="65"/>
      <c r="B15" s="80"/>
      <c r="C15" s="65"/>
      <c r="D15" s="292" t="s">
        <v>166</v>
      </c>
      <c r="E15" s="292"/>
      <c r="F15" s="292"/>
      <c r="G15" s="292"/>
      <c r="H15" s="292"/>
      <c r="I15" s="100"/>
      <c r="J15" s="101"/>
      <c r="K15" s="87"/>
      <c r="L15" s="87"/>
      <c r="M15" s="87"/>
      <c r="N15" s="360"/>
      <c r="O15" s="360"/>
      <c r="P15" s="360"/>
      <c r="Q15" s="87"/>
      <c r="R15" s="292"/>
      <c r="S15" s="292"/>
      <c r="T15" s="292"/>
      <c r="U15" s="292"/>
      <c r="V15" s="293"/>
      <c r="W15" s="87"/>
      <c r="X15" s="87"/>
      <c r="Y15" s="87"/>
      <c r="Z15" s="87"/>
      <c r="AA15" s="351"/>
      <c r="AB15" s="352"/>
      <c r="AC15" s="352"/>
      <c r="AD15" s="352"/>
      <c r="AE15" s="87"/>
      <c r="AF15" s="65"/>
      <c r="AG15" s="81"/>
      <c r="AH15" s="65"/>
    </row>
    <row r="16" spans="1:42" ht="20.149999999999999" customHeight="1" x14ac:dyDescent="0.2">
      <c r="A16" s="65"/>
      <c r="B16" s="72"/>
      <c r="C16" s="73"/>
      <c r="D16" s="102"/>
      <c r="E16" s="102"/>
      <c r="F16" s="102"/>
      <c r="G16" s="102"/>
      <c r="H16" s="102"/>
      <c r="I16" s="103"/>
      <c r="J16" s="104"/>
      <c r="K16" s="102"/>
      <c r="L16" s="102"/>
      <c r="M16" s="102"/>
      <c r="N16" s="102"/>
      <c r="O16" s="102"/>
      <c r="P16" s="102"/>
      <c r="Q16" s="102"/>
      <c r="R16" s="407" t="s">
        <v>105</v>
      </c>
      <c r="S16" s="407"/>
      <c r="T16" s="407"/>
      <c r="U16" s="407"/>
      <c r="V16" s="407"/>
      <c r="W16" s="102"/>
      <c r="X16" s="102"/>
      <c r="Y16" s="102"/>
      <c r="Z16" s="342" t="e">
        <f>'①　計算書'!Q18</f>
        <v>#N/A</v>
      </c>
      <c r="AA16" s="342"/>
      <c r="AB16" s="342"/>
      <c r="AC16" s="342"/>
      <c r="AD16" s="342"/>
      <c r="AE16" s="102" t="s">
        <v>18</v>
      </c>
      <c r="AF16" s="73"/>
      <c r="AG16" s="74"/>
      <c r="AH16" s="65"/>
    </row>
    <row r="17" spans="1:34" ht="22.5" customHeight="1" x14ac:dyDescent="0.2">
      <c r="A17" s="65"/>
      <c r="B17" s="105"/>
      <c r="C17" s="98"/>
      <c r="D17" s="408" t="s">
        <v>106</v>
      </c>
      <c r="E17" s="408"/>
      <c r="F17" s="408"/>
      <c r="G17" s="408"/>
      <c r="H17" s="408"/>
      <c r="I17" s="99"/>
      <c r="J17" s="105"/>
      <c r="K17" s="346">
        <f>'①　計算書'!E8</f>
        <v>0</v>
      </c>
      <c r="L17" s="346"/>
      <c r="M17" s="346"/>
      <c r="N17" s="346"/>
      <c r="O17" s="346"/>
      <c r="P17" s="346"/>
      <c r="Q17" s="346"/>
      <c r="R17" s="346"/>
      <c r="S17" s="346"/>
      <c r="T17" s="98" t="s">
        <v>139</v>
      </c>
      <c r="U17" s="98"/>
      <c r="V17" s="343" t="str">
        <f>'①　計算書'!I8</f>
        <v/>
      </c>
      <c r="W17" s="343"/>
      <c r="X17" s="343"/>
      <c r="Y17" s="343"/>
      <c r="Z17" s="343"/>
      <c r="AA17" s="343"/>
      <c r="AB17" s="343"/>
      <c r="AC17" s="343"/>
      <c r="AD17" s="343"/>
      <c r="AE17" s="343"/>
      <c r="AF17" s="401" t="s">
        <v>140</v>
      </c>
      <c r="AG17" s="402"/>
      <c r="AH17" s="65"/>
    </row>
    <row r="18" spans="1:34" ht="12" customHeight="1" x14ac:dyDescent="0.2">
      <c r="A18" s="65"/>
      <c r="B18" s="409" t="s">
        <v>108</v>
      </c>
      <c r="C18" s="410"/>
      <c r="D18" s="410"/>
      <c r="E18" s="410"/>
      <c r="F18" s="410"/>
      <c r="G18" s="410"/>
      <c r="H18" s="410"/>
      <c r="I18" s="411"/>
      <c r="J18" s="101"/>
      <c r="K18" s="87"/>
      <c r="L18" s="87"/>
      <c r="M18" s="87"/>
      <c r="N18" s="87"/>
      <c r="O18" s="87"/>
      <c r="P18" s="87"/>
      <c r="Q18" s="87"/>
      <c r="R18" s="87"/>
      <c r="S18" s="87"/>
      <c r="T18" s="87"/>
      <c r="U18" s="87"/>
      <c r="V18" s="87"/>
      <c r="W18" s="87"/>
      <c r="X18" s="87"/>
      <c r="Y18" s="87"/>
      <c r="Z18" s="87"/>
      <c r="AA18" s="87"/>
      <c r="AB18" s="87"/>
      <c r="AC18" s="87"/>
      <c r="AD18" s="87"/>
      <c r="AE18" s="87"/>
      <c r="AF18" s="87"/>
      <c r="AG18" s="100"/>
      <c r="AH18" s="65"/>
    </row>
    <row r="19" spans="1:34" ht="22.5" customHeight="1" x14ac:dyDescent="0.2">
      <c r="A19" s="65"/>
      <c r="B19" s="104"/>
      <c r="C19" s="102"/>
      <c r="D19" s="273" t="s">
        <v>109</v>
      </c>
      <c r="E19" s="273"/>
      <c r="F19" s="273"/>
      <c r="G19" s="273"/>
      <c r="H19" s="273"/>
      <c r="I19" s="103"/>
      <c r="J19" s="104" t="s">
        <v>86</v>
      </c>
      <c r="K19" s="345">
        <f>'①　計算書'!E7</f>
        <v>0</v>
      </c>
      <c r="L19" s="345"/>
      <c r="M19" s="345"/>
      <c r="N19" s="345"/>
      <c r="O19" s="345"/>
      <c r="P19" s="345"/>
      <c r="Q19" s="345"/>
      <c r="R19" s="345"/>
      <c r="S19" s="345"/>
      <c r="T19" s="102" t="s">
        <v>139</v>
      </c>
      <c r="U19" s="102"/>
      <c r="V19" s="344">
        <f>'①　計算書'!I7</f>
        <v>0</v>
      </c>
      <c r="W19" s="344"/>
      <c r="X19" s="344"/>
      <c r="Y19" s="344"/>
      <c r="Z19" s="344"/>
      <c r="AA19" s="344"/>
      <c r="AB19" s="344"/>
      <c r="AC19" s="344"/>
      <c r="AD19" s="344"/>
      <c r="AE19" s="344"/>
      <c r="AF19" s="314" t="s">
        <v>141</v>
      </c>
      <c r="AG19" s="315"/>
      <c r="AH19" s="65"/>
    </row>
    <row r="20" spans="1:34" ht="21.75" customHeight="1" x14ac:dyDescent="0.2">
      <c r="A20" s="65"/>
      <c r="B20" s="335" t="s">
        <v>110</v>
      </c>
      <c r="C20" s="338" t="s">
        <v>111</v>
      </c>
      <c r="D20" s="106"/>
      <c r="E20" s="341" t="str">
        <f>'①　計算書'!E37</f>
        <v/>
      </c>
      <c r="F20" s="341"/>
      <c r="G20" s="279" t="s">
        <v>112</v>
      </c>
      <c r="H20" s="280"/>
      <c r="I20" s="107"/>
      <c r="J20" s="271">
        <f>'①　計算書'!E38</f>
        <v>2</v>
      </c>
      <c r="K20" s="271"/>
      <c r="L20" s="279" t="s">
        <v>112</v>
      </c>
      <c r="M20" s="280"/>
      <c r="N20" s="107"/>
      <c r="O20" s="271">
        <f>'①　計算書'!E39</f>
        <v>3</v>
      </c>
      <c r="P20" s="271"/>
      <c r="Q20" s="279" t="s">
        <v>112</v>
      </c>
      <c r="R20" s="280"/>
      <c r="S20" s="107"/>
      <c r="T20" s="271">
        <f>'①　計算書'!E40</f>
        <v>4</v>
      </c>
      <c r="U20" s="271"/>
      <c r="V20" s="279" t="s">
        <v>112</v>
      </c>
      <c r="W20" s="280"/>
      <c r="X20" s="107"/>
      <c r="Y20" s="271">
        <f>'①　計算書'!E41</f>
        <v>5</v>
      </c>
      <c r="Z20" s="271"/>
      <c r="AA20" s="279" t="s">
        <v>112</v>
      </c>
      <c r="AB20" s="280"/>
      <c r="AC20" s="107"/>
      <c r="AD20" s="271">
        <f>'①　計算書'!E42</f>
        <v>6</v>
      </c>
      <c r="AE20" s="271"/>
      <c r="AF20" s="403" t="s">
        <v>112</v>
      </c>
      <c r="AG20" s="404"/>
      <c r="AH20" s="65"/>
    </row>
    <row r="21" spans="1:34" ht="21.75" customHeight="1" x14ac:dyDescent="0.2">
      <c r="A21" s="65"/>
      <c r="B21" s="336"/>
      <c r="C21" s="339"/>
      <c r="D21" s="266">
        <f>'①　計算書'!Q37</f>
        <v>0</v>
      </c>
      <c r="E21" s="267"/>
      <c r="F21" s="267"/>
      <c r="G21" s="267"/>
      <c r="H21" s="100" t="s">
        <v>18</v>
      </c>
      <c r="I21" s="266" t="e">
        <f>'①　計算書'!Q38</f>
        <v>#N/A</v>
      </c>
      <c r="J21" s="267"/>
      <c r="K21" s="267"/>
      <c r="L21" s="267"/>
      <c r="M21" s="108" t="s">
        <v>18</v>
      </c>
      <c r="N21" s="266" t="e">
        <f>'①　計算書'!Q39</f>
        <v>#N/A</v>
      </c>
      <c r="O21" s="267"/>
      <c r="P21" s="267"/>
      <c r="Q21" s="267"/>
      <c r="R21" s="108" t="s">
        <v>18</v>
      </c>
      <c r="S21" s="266" t="e">
        <f>'①　計算書'!Q40</f>
        <v>#N/A</v>
      </c>
      <c r="T21" s="267"/>
      <c r="U21" s="267"/>
      <c r="V21" s="267"/>
      <c r="W21" s="108" t="s">
        <v>18</v>
      </c>
      <c r="X21" s="266" t="e">
        <f>'①　計算書'!Q41</f>
        <v>#N/A</v>
      </c>
      <c r="Y21" s="267"/>
      <c r="Z21" s="267"/>
      <c r="AA21" s="267"/>
      <c r="AB21" s="108" t="s">
        <v>18</v>
      </c>
      <c r="AC21" s="266" t="e">
        <f>IF('①　計算書'!E42='①　計算書'!E43,'①　計算書'!Q42+'①　計算書'!Q43,'①　計算書'!U43)</f>
        <v>#N/A</v>
      </c>
      <c r="AD21" s="267"/>
      <c r="AE21" s="267"/>
      <c r="AF21" s="267"/>
      <c r="AG21" s="109" t="s">
        <v>18</v>
      </c>
      <c r="AH21" s="65"/>
    </row>
    <row r="22" spans="1:34" ht="15" customHeight="1" x14ac:dyDescent="0.2">
      <c r="A22" s="65"/>
      <c r="B22" s="336"/>
      <c r="C22" s="339"/>
      <c r="D22" s="107"/>
      <c r="E22" s="108"/>
      <c r="F22" s="108"/>
      <c r="G22" s="108"/>
      <c r="H22" s="110"/>
      <c r="I22" s="104"/>
      <c r="J22" s="102"/>
      <c r="K22" s="102"/>
      <c r="L22" s="102"/>
      <c r="M22" s="102"/>
      <c r="N22" s="104"/>
      <c r="O22" s="102"/>
      <c r="P22" s="102"/>
      <c r="Q22" s="102"/>
      <c r="R22" s="103"/>
      <c r="S22" s="104"/>
      <c r="T22" s="102"/>
      <c r="U22" s="102"/>
      <c r="V22" s="102"/>
      <c r="W22" s="103"/>
      <c r="X22" s="104"/>
      <c r="Y22" s="102"/>
      <c r="Z22" s="102"/>
      <c r="AA22" s="102"/>
      <c r="AB22" s="103"/>
      <c r="AC22" s="104"/>
      <c r="AD22" s="102"/>
      <c r="AE22" s="102"/>
      <c r="AF22" s="102"/>
      <c r="AG22" s="103"/>
      <c r="AH22" s="65"/>
    </row>
    <row r="23" spans="1:34" ht="21.75" customHeight="1" x14ac:dyDescent="0.2">
      <c r="A23" s="65"/>
      <c r="B23" s="336"/>
      <c r="C23" s="339"/>
      <c r="D23" s="107"/>
      <c r="E23" s="271" t="str">
        <f>IF('①　計算書'!E42='①　計算書'!E44,'①　計算書'!E45,'①　計算書'!E44)</f>
        <v/>
      </c>
      <c r="F23" s="271"/>
      <c r="G23" s="279" t="s">
        <v>112</v>
      </c>
      <c r="H23" s="280"/>
      <c r="I23" s="107"/>
      <c r="J23" s="271" t="str">
        <f>IF('①　計算書'!E42='①　計算書'!E44,'①　計算書'!E46,'①　計算書'!E45)</f>
        <v/>
      </c>
      <c r="K23" s="271"/>
      <c r="L23" s="279" t="s">
        <v>112</v>
      </c>
      <c r="M23" s="280"/>
      <c r="N23" s="107"/>
      <c r="O23" s="271" t="str">
        <f>IF('①　計算書'!E42='①　計算書'!E44,'①　計算書'!E47,'①　計算書'!E46)</f>
        <v/>
      </c>
      <c r="P23" s="271"/>
      <c r="Q23" s="279" t="s">
        <v>112</v>
      </c>
      <c r="R23" s="280"/>
      <c r="S23" s="107"/>
      <c r="T23" s="271" t="str">
        <f>IF('①　計算書'!E42='①　計算書'!E44,'①　計算書'!E48,'①　計算書'!E47)</f>
        <v/>
      </c>
      <c r="U23" s="271"/>
      <c r="V23" s="279" t="s">
        <v>112</v>
      </c>
      <c r="W23" s="280"/>
      <c r="X23" s="107"/>
      <c r="Y23" s="271" t="str">
        <f>IF('①　計算書'!E42='①　計算書'!E44,'①　計算書'!E49,'①　計算書'!E48)</f>
        <v/>
      </c>
      <c r="Z23" s="271"/>
      <c r="AA23" s="279" t="s">
        <v>112</v>
      </c>
      <c r="AB23" s="280"/>
      <c r="AC23" s="107"/>
      <c r="AD23" s="271" t="str">
        <f>IF('①　計算書'!E42='①　計算書'!E44,"",'①　計算書'!E49)</f>
        <v/>
      </c>
      <c r="AE23" s="271"/>
      <c r="AF23" s="108" t="s">
        <v>112</v>
      </c>
      <c r="AG23" s="110"/>
      <c r="AH23" s="65"/>
    </row>
    <row r="24" spans="1:34" ht="21.75" customHeight="1" x14ac:dyDescent="0.2">
      <c r="A24" s="65"/>
      <c r="B24" s="336"/>
      <c r="C24" s="339"/>
      <c r="D24" s="266">
        <f>IF('①　計算書'!E42='①　計算書'!E44,'①　計算書'!Q45,'①　計算書'!U44)</f>
        <v>0</v>
      </c>
      <c r="E24" s="267"/>
      <c r="F24" s="267"/>
      <c r="G24" s="267"/>
      <c r="H24" s="110" t="s">
        <v>18</v>
      </c>
      <c r="I24" s="266">
        <f>IF('①　計算書'!E42='①　計算書'!E44,'①　計算書'!Q46,'①　計算書'!Q45)</f>
        <v>0</v>
      </c>
      <c r="J24" s="267"/>
      <c r="K24" s="267"/>
      <c r="L24" s="267"/>
      <c r="M24" s="108" t="s">
        <v>18</v>
      </c>
      <c r="N24" s="266">
        <f>IF('①　計算書'!E42='①　計算書'!E44,'①　計算書'!Q47,'①　計算書'!Q46)</f>
        <v>0</v>
      </c>
      <c r="O24" s="267"/>
      <c r="P24" s="267"/>
      <c r="Q24" s="267"/>
      <c r="R24" s="108" t="s">
        <v>18</v>
      </c>
      <c r="S24" s="266">
        <f>IF('①　計算書'!E42='①　計算書'!E44,'①　計算書'!Q48,'①　計算書'!Q47)</f>
        <v>0</v>
      </c>
      <c r="T24" s="267"/>
      <c r="U24" s="267"/>
      <c r="V24" s="267"/>
      <c r="W24" s="108" t="s">
        <v>18</v>
      </c>
      <c r="X24" s="268">
        <f>IF('①　計算書'!E42='①　計算書'!E44,'①　計算書'!Q49,'①　計算書'!Q48)</f>
        <v>0</v>
      </c>
      <c r="Y24" s="269"/>
      <c r="Z24" s="269"/>
      <c r="AA24" s="269"/>
      <c r="AB24" s="108" t="s">
        <v>18</v>
      </c>
      <c r="AC24" s="270">
        <f>IF('①　計算書'!E42='①　計算書'!E44,"",'①　計算書'!Q49)</f>
        <v>0</v>
      </c>
      <c r="AD24" s="271"/>
      <c r="AE24" s="271"/>
      <c r="AF24" s="271"/>
      <c r="AG24" s="109" t="s">
        <v>18</v>
      </c>
      <c r="AH24" s="65"/>
    </row>
    <row r="25" spans="1:34" ht="15" customHeight="1" x14ac:dyDescent="0.2">
      <c r="A25" s="65"/>
      <c r="B25" s="337"/>
      <c r="C25" s="340"/>
      <c r="D25" s="104"/>
      <c r="E25" s="102"/>
      <c r="F25" s="102"/>
      <c r="G25" s="102"/>
      <c r="H25" s="103"/>
      <c r="I25" s="104"/>
      <c r="J25" s="102"/>
      <c r="K25" s="102"/>
      <c r="L25" s="102"/>
      <c r="M25" s="103"/>
      <c r="N25" s="104"/>
      <c r="O25" s="102"/>
      <c r="P25" s="102"/>
      <c r="Q25" s="102"/>
      <c r="R25" s="103"/>
      <c r="S25" s="104"/>
      <c r="T25" s="102"/>
      <c r="U25" s="102"/>
      <c r="V25" s="102"/>
      <c r="W25" s="103"/>
      <c r="X25" s="104"/>
      <c r="Y25" s="102"/>
      <c r="Z25" s="102"/>
      <c r="AA25" s="102"/>
      <c r="AB25" s="103"/>
      <c r="AC25" s="104"/>
      <c r="AD25" s="102"/>
      <c r="AE25" s="102"/>
      <c r="AF25" s="102"/>
      <c r="AG25" s="103"/>
      <c r="AH25" s="65"/>
    </row>
    <row r="26" spans="1:34" ht="10.5" customHeight="1" x14ac:dyDescent="0.2">
      <c r="A26" s="65"/>
      <c r="B26" s="303" t="s">
        <v>113</v>
      </c>
      <c r="C26" s="304"/>
      <c r="D26" s="305"/>
      <c r="E26" s="305"/>
      <c r="F26" s="305"/>
      <c r="G26" s="305"/>
      <c r="H26" s="306"/>
      <c r="I26" s="119" t="s">
        <v>95</v>
      </c>
      <c r="J26" s="298" t="s">
        <v>114</v>
      </c>
      <c r="K26" s="299"/>
      <c r="L26" s="299"/>
      <c r="M26" s="299"/>
      <c r="N26" s="299"/>
      <c r="O26" s="281"/>
      <c r="P26" s="282"/>
      <c r="Q26" s="282"/>
      <c r="R26" s="295" t="s">
        <v>101</v>
      </c>
      <c r="S26" s="301"/>
      <c r="T26" s="70"/>
      <c r="U26" s="70"/>
      <c r="V26" s="298" t="s">
        <v>113</v>
      </c>
      <c r="W26" s="299"/>
      <c r="X26" s="299"/>
      <c r="Y26" s="299"/>
      <c r="Z26" s="299"/>
      <c r="AA26" s="299"/>
      <c r="AB26" s="274"/>
      <c r="AC26" s="275"/>
      <c r="AD26" s="275"/>
      <c r="AE26" s="275"/>
      <c r="AF26" s="275"/>
      <c r="AG26" s="312" t="s">
        <v>18</v>
      </c>
      <c r="AH26" s="65"/>
    </row>
    <row r="27" spans="1:34" ht="10.5" customHeight="1" x14ac:dyDescent="0.2">
      <c r="A27" s="65"/>
      <c r="B27" s="307"/>
      <c r="C27" s="308"/>
      <c r="D27" s="308"/>
      <c r="E27" s="308"/>
      <c r="F27" s="308"/>
      <c r="G27" s="308"/>
      <c r="H27" s="309"/>
      <c r="I27" s="72"/>
      <c r="J27" s="300"/>
      <c r="K27" s="300"/>
      <c r="L27" s="300"/>
      <c r="M27" s="300"/>
      <c r="N27" s="300"/>
      <c r="O27" s="283"/>
      <c r="P27" s="283"/>
      <c r="Q27" s="283"/>
      <c r="R27" s="302"/>
      <c r="S27" s="302"/>
      <c r="T27" s="73"/>
      <c r="U27" s="73"/>
      <c r="V27" s="300"/>
      <c r="W27" s="300"/>
      <c r="X27" s="300"/>
      <c r="Y27" s="300"/>
      <c r="Z27" s="300"/>
      <c r="AA27" s="300"/>
      <c r="AB27" s="276"/>
      <c r="AC27" s="276"/>
      <c r="AD27" s="276"/>
      <c r="AE27" s="276"/>
      <c r="AF27" s="276"/>
      <c r="AG27" s="313"/>
      <c r="AH27" s="65"/>
    </row>
    <row r="28" spans="1:34" ht="7.5" customHeight="1" x14ac:dyDescent="0.2">
      <c r="A28" s="65"/>
      <c r="B28" s="69"/>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1"/>
      <c r="AH28" s="65"/>
    </row>
    <row r="29" spans="1:34" x14ac:dyDescent="0.2">
      <c r="A29" s="65"/>
      <c r="B29" s="80"/>
      <c r="C29" s="65"/>
      <c r="D29" s="65" t="s">
        <v>115</v>
      </c>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81"/>
      <c r="AH29" s="65"/>
    </row>
    <row r="30" spans="1:34" ht="7.5" customHeight="1" x14ac:dyDescent="0.2">
      <c r="A30" s="65"/>
      <c r="B30" s="80"/>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81"/>
      <c r="AH30" s="65"/>
    </row>
    <row r="31" spans="1:34" x14ac:dyDescent="0.2">
      <c r="A31" s="65"/>
      <c r="B31" s="80"/>
      <c r="C31" s="65"/>
      <c r="D31" s="65"/>
      <c r="E31" s="65" t="s">
        <v>116</v>
      </c>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81"/>
      <c r="AH31" s="65"/>
    </row>
    <row r="32" spans="1:34" ht="7.5" customHeight="1" x14ac:dyDescent="0.2">
      <c r="A32" s="65"/>
      <c r="B32" s="80"/>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81"/>
      <c r="AH32" s="65"/>
    </row>
    <row r="33" spans="1:34" x14ac:dyDescent="0.2">
      <c r="A33" s="65"/>
      <c r="B33" s="80"/>
      <c r="C33" s="65"/>
      <c r="D33" s="65"/>
      <c r="E33" s="65"/>
      <c r="F33" s="65" t="s">
        <v>193</v>
      </c>
      <c r="G33" s="65"/>
      <c r="H33" s="290"/>
      <c r="I33" s="290"/>
      <c r="J33" s="65" t="s">
        <v>12</v>
      </c>
      <c r="K33" s="290"/>
      <c r="L33" s="290"/>
      <c r="M33" s="65" t="s">
        <v>107</v>
      </c>
      <c r="N33" s="290"/>
      <c r="O33" s="290"/>
      <c r="P33" s="65" t="s">
        <v>101</v>
      </c>
      <c r="Q33" s="65"/>
      <c r="R33" s="65"/>
      <c r="S33" s="65"/>
      <c r="T33" s="65"/>
      <c r="U33" s="65"/>
      <c r="V33" s="65"/>
      <c r="W33" s="65"/>
      <c r="X33" s="65"/>
      <c r="Y33" s="65"/>
      <c r="Z33" s="65"/>
      <c r="AA33" s="65"/>
      <c r="AB33" s="65"/>
      <c r="AC33" s="65"/>
      <c r="AD33" s="65"/>
      <c r="AE33" s="65"/>
      <c r="AF33" s="65"/>
      <c r="AG33" s="81"/>
      <c r="AH33" s="65"/>
    </row>
    <row r="34" spans="1:34" ht="7.5" customHeight="1" x14ac:dyDescent="0.2">
      <c r="A34" s="65"/>
      <c r="B34" s="80"/>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81"/>
      <c r="AH34" s="65"/>
    </row>
    <row r="35" spans="1:34" ht="13.5" customHeight="1" x14ac:dyDescent="0.2">
      <c r="A35" s="65"/>
      <c r="B35" s="80"/>
      <c r="C35" s="65"/>
      <c r="D35" s="65"/>
      <c r="E35" s="65"/>
      <c r="F35" s="65"/>
      <c r="G35" s="65"/>
      <c r="H35" s="65"/>
      <c r="I35" s="65"/>
      <c r="J35" s="65"/>
      <c r="K35" s="65"/>
      <c r="L35" s="65"/>
      <c r="M35" s="65"/>
      <c r="N35" s="65"/>
      <c r="O35" s="65"/>
      <c r="P35" s="65"/>
      <c r="Q35" s="331" t="s">
        <v>117</v>
      </c>
      <c r="R35" s="332"/>
      <c r="S35" s="332"/>
      <c r="T35" s="65" t="s">
        <v>118</v>
      </c>
      <c r="U35" s="65"/>
      <c r="V35" s="310"/>
      <c r="W35" s="310"/>
      <c r="X35" s="310"/>
      <c r="Y35" s="310"/>
      <c r="Z35" s="310"/>
      <c r="AA35" s="310"/>
      <c r="AB35" s="310"/>
      <c r="AC35" s="310"/>
      <c r="AD35" s="310"/>
      <c r="AE35" s="310"/>
      <c r="AF35" s="310"/>
      <c r="AG35" s="311"/>
      <c r="AH35" s="65"/>
    </row>
    <row r="36" spans="1:34" x14ac:dyDescent="0.2">
      <c r="A36" s="65"/>
      <c r="B36" s="80"/>
      <c r="C36" s="65"/>
      <c r="D36" s="65"/>
      <c r="E36" s="65"/>
      <c r="F36" s="65"/>
      <c r="G36" s="65"/>
      <c r="H36" s="65"/>
      <c r="I36" s="65"/>
      <c r="J36" s="65"/>
      <c r="K36" s="65"/>
      <c r="L36" s="65"/>
      <c r="M36" s="65"/>
      <c r="N36" s="65"/>
      <c r="O36" s="65"/>
      <c r="P36" s="65"/>
      <c r="Q36" s="332"/>
      <c r="R36" s="332"/>
      <c r="S36" s="332"/>
      <c r="T36" s="65"/>
      <c r="U36" s="65"/>
      <c r="V36" s="310"/>
      <c r="W36" s="310"/>
      <c r="X36" s="310"/>
      <c r="Y36" s="310"/>
      <c r="Z36" s="310"/>
      <c r="AA36" s="310"/>
      <c r="AB36" s="310"/>
      <c r="AC36" s="310"/>
      <c r="AD36" s="310"/>
      <c r="AE36" s="310"/>
      <c r="AF36" s="310"/>
      <c r="AG36" s="311"/>
      <c r="AH36" s="65"/>
    </row>
    <row r="37" spans="1:34" ht="13.5" customHeight="1" x14ac:dyDescent="0.2">
      <c r="A37" s="65"/>
      <c r="B37" s="80"/>
      <c r="C37" s="65"/>
      <c r="D37" s="65"/>
      <c r="E37" s="65"/>
      <c r="F37" s="65"/>
      <c r="G37" s="65"/>
      <c r="H37" s="65"/>
      <c r="I37" s="65"/>
      <c r="J37" s="65"/>
      <c r="K37" s="65"/>
      <c r="L37" s="65"/>
      <c r="M37" s="65"/>
      <c r="N37" s="65"/>
      <c r="O37" s="65"/>
      <c r="P37" s="65"/>
      <c r="Q37" s="332"/>
      <c r="R37" s="332"/>
      <c r="S37" s="332"/>
      <c r="T37" s="65" t="s">
        <v>61</v>
      </c>
      <c r="U37" s="65"/>
      <c r="V37" s="290"/>
      <c r="W37" s="290"/>
      <c r="X37" s="290"/>
      <c r="Y37" s="290"/>
      <c r="Z37" s="290"/>
      <c r="AA37" s="290"/>
      <c r="AB37" s="290"/>
      <c r="AC37" s="290"/>
      <c r="AD37" s="290"/>
      <c r="AE37" s="290"/>
      <c r="AF37" s="290"/>
      <c r="AG37" s="291"/>
      <c r="AH37" s="65"/>
    </row>
    <row r="38" spans="1:34" ht="9.75" customHeight="1" x14ac:dyDescent="0.2">
      <c r="A38" s="65"/>
      <c r="B38" s="72"/>
      <c r="C38" s="73"/>
      <c r="D38" s="73"/>
      <c r="E38" s="73"/>
      <c r="F38" s="73"/>
      <c r="G38" s="73"/>
      <c r="H38" s="73"/>
      <c r="I38" s="73"/>
      <c r="J38" s="73"/>
      <c r="K38" s="73"/>
      <c r="L38" s="73"/>
      <c r="M38" s="73"/>
      <c r="N38" s="73"/>
      <c r="O38" s="73"/>
      <c r="P38" s="73"/>
      <c r="Q38" s="73"/>
      <c r="R38" s="73"/>
      <c r="S38" s="73"/>
      <c r="T38" s="73"/>
      <c r="U38" s="73"/>
      <c r="V38" s="116"/>
      <c r="W38" s="116"/>
      <c r="X38" s="116"/>
      <c r="Y38" s="116"/>
      <c r="Z38" s="116"/>
      <c r="AA38" s="116"/>
      <c r="AB38" s="116"/>
      <c r="AC38" s="116"/>
      <c r="AD38" s="116"/>
      <c r="AE38" s="116"/>
      <c r="AF38" s="116"/>
      <c r="AG38" s="114"/>
      <c r="AH38" s="65"/>
    </row>
    <row r="39" spans="1:34" ht="7.5" customHeight="1" x14ac:dyDescent="0.2">
      <c r="A39" s="65"/>
      <c r="B39" s="69"/>
      <c r="C39" s="295" t="s">
        <v>208</v>
      </c>
      <c r="D39" s="295"/>
      <c r="E39" s="295"/>
      <c r="F39" s="295"/>
      <c r="G39" s="295"/>
      <c r="H39" s="194"/>
      <c r="I39" s="196"/>
      <c r="J39" s="295" t="s">
        <v>203</v>
      </c>
      <c r="K39" s="295"/>
      <c r="L39" s="295"/>
      <c r="M39" s="295"/>
      <c r="N39" s="295"/>
      <c r="O39" s="71"/>
      <c r="P39" s="70"/>
      <c r="Q39" s="70"/>
      <c r="R39" s="70"/>
      <c r="S39" s="70"/>
      <c r="T39" s="70"/>
      <c r="U39" s="70"/>
      <c r="V39" s="70"/>
      <c r="W39" s="70"/>
      <c r="X39" s="70"/>
      <c r="Y39" s="70"/>
      <c r="Z39" s="70"/>
      <c r="AA39" s="70"/>
      <c r="AB39" s="70"/>
      <c r="AC39" s="70"/>
      <c r="AD39" s="70"/>
      <c r="AE39" s="70"/>
      <c r="AF39" s="70"/>
      <c r="AG39" s="71"/>
      <c r="AH39" s="65"/>
    </row>
    <row r="40" spans="1:34" x14ac:dyDescent="0.2">
      <c r="A40" s="65"/>
      <c r="B40" s="72"/>
      <c r="C40" s="296"/>
      <c r="D40" s="296"/>
      <c r="E40" s="296"/>
      <c r="F40" s="296"/>
      <c r="G40" s="296"/>
      <c r="H40" s="195"/>
      <c r="I40" s="197"/>
      <c r="J40" s="296"/>
      <c r="K40" s="296"/>
      <c r="L40" s="296"/>
      <c r="M40" s="296"/>
      <c r="N40" s="296"/>
      <c r="O40" s="74"/>
      <c r="P40" s="65"/>
      <c r="Q40" s="84" t="s">
        <v>204</v>
      </c>
      <c r="R40" s="65"/>
      <c r="S40" s="65"/>
      <c r="T40" s="65"/>
      <c r="U40" s="65"/>
      <c r="V40" s="65"/>
      <c r="W40" s="65"/>
      <c r="X40" s="65"/>
      <c r="Y40" s="65"/>
      <c r="Z40" s="65"/>
      <c r="AA40" s="65"/>
      <c r="AB40" s="65"/>
      <c r="AC40" s="65"/>
      <c r="AD40" s="65"/>
      <c r="AE40" s="65"/>
      <c r="AF40" s="65"/>
      <c r="AG40" s="81"/>
      <c r="AH40" s="65"/>
    </row>
    <row r="41" spans="1:34" ht="7.5" customHeight="1" x14ac:dyDescent="0.2">
      <c r="A41" s="65"/>
      <c r="B41" s="80"/>
      <c r="C41" s="65"/>
      <c r="D41" s="65"/>
      <c r="E41" s="65"/>
      <c r="F41" s="65"/>
      <c r="G41" s="65"/>
      <c r="H41" s="65"/>
      <c r="I41" s="80"/>
      <c r="J41" s="65"/>
      <c r="K41" s="65"/>
      <c r="L41" s="65"/>
      <c r="M41" s="65"/>
      <c r="N41" s="65"/>
      <c r="O41" s="81"/>
      <c r="P41" s="65"/>
      <c r="Q41" s="65"/>
      <c r="R41" s="65"/>
      <c r="S41" s="65"/>
      <c r="T41" s="65"/>
      <c r="U41" s="65"/>
      <c r="V41" s="65"/>
      <c r="W41" s="65"/>
      <c r="X41" s="65"/>
      <c r="Y41" s="65"/>
      <c r="Z41" s="65"/>
      <c r="AA41" s="65"/>
      <c r="AB41" s="65"/>
      <c r="AC41" s="65"/>
      <c r="AD41" s="65"/>
      <c r="AE41" s="65"/>
      <c r="AF41" s="65"/>
      <c r="AG41" s="81"/>
      <c r="AH41" s="65"/>
    </row>
    <row r="42" spans="1:34" ht="13.5" customHeight="1" x14ac:dyDescent="0.2">
      <c r="A42" s="65"/>
      <c r="B42" s="80"/>
      <c r="C42" s="65"/>
      <c r="D42" s="65"/>
      <c r="E42" s="65"/>
      <c r="F42" s="65"/>
      <c r="G42" s="65"/>
      <c r="H42" s="65"/>
      <c r="I42" s="80"/>
      <c r="J42" s="65"/>
      <c r="K42" s="65"/>
      <c r="L42" s="65"/>
      <c r="M42" s="65"/>
      <c r="N42" s="65"/>
      <c r="O42" s="81"/>
      <c r="P42" s="65"/>
      <c r="Q42" s="205" t="s">
        <v>210</v>
      </c>
      <c r="R42" s="380" t="s">
        <v>214</v>
      </c>
      <c r="S42" s="380"/>
      <c r="T42" s="380"/>
      <c r="U42" s="380"/>
      <c r="V42" s="380"/>
      <c r="W42" s="380"/>
      <c r="X42" s="380"/>
      <c r="Y42" s="380"/>
      <c r="Z42" s="380"/>
      <c r="AA42" s="380"/>
      <c r="AB42" s="380"/>
      <c r="AC42" s="380"/>
      <c r="AD42" s="380"/>
      <c r="AE42" s="380"/>
      <c r="AF42" s="380"/>
      <c r="AG42" s="202"/>
      <c r="AH42" s="65"/>
    </row>
    <row r="43" spans="1:34" ht="13.5" customHeight="1" x14ac:dyDescent="0.2">
      <c r="A43" s="65"/>
      <c r="B43" s="80"/>
      <c r="C43" s="65"/>
      <c r="D43" s="65"/>
      <c r="E43" s="65"/>
      <c r="F43" s="65"/>
      <c r="G43" s="65"/>
      <c r="H43" s="65"/>
      <c r="I43" s="80"/>
      <c r="J43" s="65"/>
      <c r="K43" s="65"/>
      <c r="L43" s="65"/>
      <c r="M43" s="65"/>
      <c r="N43" s="65"/>
      <c r="O43" s="81"/>
      <c r="P43" s="65"/>
      <c r="Q43" s="201"/>
      <c r="R43" s="380"/>
      <c r="S43" s="380"/>
      <c r="T43" s="380"/>
      <c r="U43" s="380"/>
      <c r="V43" s="380"/>
      <c r="W43" s="380"/>
      <c r="X43" s="380"/>
      <c r="Y43" s="380"/>
      <c r="Z43" s="380"/>
      <c r="AA43" s="380"/>
      <c r="AB43" s="380"/>
      <c r="AC43" s="380"/>
      <c r="AD43" s="380"/>
      <c r="AE43" s="380"/>
      <c r="AF43" s="380"/>
      <c r="AG43" s="202"/>
      <c r="AH43" s="65"/>
    </row>
    <row r="44" spans="1:34" ht="7.5" customHeight="1" x14ac:dyDescent="0.2">
      <c r="A44" s="65"/>
      <c r="B44" s="80"/>
      <c r="C44" s="65"/>
      <c r="D44" s="65"/>
      <c r="E44" s="65"/>
      <c r="F44" s="65"/>
      <c r="G44" s="65"/>
      <c r="H44" s="65"/>
      <c r="I44" s="80"/>
      <c r="J44" s="65"/>
      <c r="K44" s="65"/>
      <c r="L44" s="65"/>
      <c r="M44" s="65"/>
      <c r="N44" s="65"/>
      <c r="O44" s="81"/>
      <c r="P44" s="65"/>
      <c r="Q44" s="65"/>
      <c r="R44" s="65"/>
      <c r="S44" s="65"/>
      <c r="T44" s="65"/>
      <c r="U44" s="65"/>
      <c r="V44" s="65"/>
      <c r="W44" s="65"/>
      <c r="X44" s="65"/>
      <c r="Y44" s="65"/>
      <c r="Z44" s="65"/>
      <c r="AA44" s="65"/>
      <c r="AB44" s="65"/>
      <c r="AC44" s="65"/>
      <c r="AD44" s="65"/>
      <c r="AE44" s="65"/>
      <c r="AF44" s="65"/>
      <c r="AG44" s="81"/>
      <c r="AH44" s="65"/>
    </row>
    <row r="45" spans="1:34" x14ac:dyDescent="0.2">
      <c r="A45" s="65"/>
      <c r="B45" s="80"/>
      <c r="C45" s="65"/>
      <c r="D45" s="65"/>
      <c r="E45" s="65"/>
      <c r="F45" s="65"/>
      <c r="G45" s="65"/>
      <c r="H45" s="65"/>
      <c r="I45" s="80"/>
      <c r="J45" s="65"/>
      <c r="K45" s="65"/>
      <c r="L45" s="65"/>
      <c r="M45" s="65"/>
      <c r="N45" s="65"/>
      <c r="O45" s="81"/>
      <c r="P45" s="396"/>
      <c r="Q45" s="396"/>
      <c r="R45" s="297" t="s">
        <v>193</v>
      </c>
      <c r="S45" s="297"/>
      <c r="T45" s="284"/>
      <c r="U45" s="284"/>
      <c r="V45" s="199" t="s">
        <v>205</v>
      </c>
      <c r="W45" s="284"/>
      <c r="X45" s="284"/>
      <c r="Y45" s="198" t="s">
        <v>206</v>
      </c>
      <c r="Z45" s="285"/>
      <c r="AA45" s="285"/>
      <c r="AB45" s="198" t="s">
        <v>207</v>
      </c>
      <c r="AC45" s="198"/>
      <c r="AD45" s="198"/>
      <c r="AE45" s="198"/>
      <c r="AF45" s="198"/>
      <c r="AG45" s="81"/>
      <c r="AH45" s="65"/>
    </row>
    <row r="46" spans="1:34" ht="7.5" customHeight="1" x14ac:dyDescent="0.2">
      <c r="A46" s="65"/>
      <c r="B46" s="80"/>
      <c r="C46" s="65"/>
      <c r="D46" s="65"/>
      <c r="E46" s="65"/>
      <c r="F46" s="65"/>
      <c r="G46" s="65"/>
      <c r="H46" s="65"/>
      <c r="I46" s="80"/>
      <c r="J46" s="65"/>
      <c r="K46" s="65"/>
      <c r="L46" s="65"/>
      <c r="M46" s="65"/>
      <c r="N46" s="65"/>
      <c r="O46" s="81"/>
      <c r="P46" s="65"/>
      <c r="Q46" s="65"/>
      <c r="R46" s="198"/>
      <c r="S46" s="198"/>
      <c r="T46" s="198"/>
      <c r="U46" s="198"/>
      <c r="V46" s="198"/>
      <c r="W46" s="198"/>
      <c r="X46" s="198"/>
      <c r="Y46" s="198"/>
      <c r="Z46" s="198"/>
      <c r="AA46" s="198"/>
      <c r="AB46" s="198"/>
      <c r="AC46" s="198"/>
      <c r="AD46" s="198"/>
      <c r="AE46" s="198"/>
      <c r="AF46" s="198"/>
      <c r="AG46" s="81"/>
      <c r="AH46" s="65"/>
    </row>
    <row r="47" spans="1:34" x14ac:dyDescent="0.2">
      <c r="A47" s="65"/>
      <c r="B47" s="80"/>
      <c r="C47" s="65"/>
      <c r="D47" s="65"/>
      <c r="E47" s="65"/>
      <c r="F47" s="65"/>
      <c r="G47" s="65"/>
      <c r="H47" s="65"/>
      <c r="I47" s="80"/>
      <c r="J47" s="65"/>
      <c r="K47" s="65"/>
      <c r="L47" s="65"/>
      <c r="M47" s="65"/>
      <c r="N47" s="65"/>
      <c r="O47" s="81"/>
      <c r="P47" s="65"/>
      <c r="R47" s="11"/>
      <c r="S47" s="11"/>
      <c r="T47" s="198"/>
      <c r="U47" s="287" t="s">
        <v>120</v>
      </c>
      <c r="V47" s="287"/>
      <c r="W47" s="294"/>
      <c r="X47" s="294"/>
      <c r="Y47" s="294"/>
      <c r="Z47" s="294"/>
      <c r="AA47" s="294"/>
      <c r="AB47" s="294"/>
      <c r="AC47" s="294"/>
      <c r="AD47" s="294"/>
      <c r="AE47" s="294"/>
      <c r="AF47" s="294"/>
      <c r="AG47" s="115"/>
      <c r="AH47" s="65"/>
    </row>
    <row r="48" spans="1:34" ht="16.5" customHeight="1" x14ac:dyDescent="0.2">
      <c r="A48" s="65"/>
      <c r="B48" s="80"/>
      <c r="C48" s="65"/>
      <c r="D48" s="65"/>
      <c r="E48" s="65"/>
      <c r="F48" s="65"/>
      <c r="G48" s="65"/>
      <c r="H48" s="65"/>
      <c r="I48" s="80"/>
      <c r="J48" s="65"/>
      <c r="K48" s="65"/>
      <c r="L48" s="65"/>
      <c r="M48" s="65"/>
      <c r="N48" s="65"/>
      <c r="O48" s="81"/>
      <c r="P48" s="65"/>
      <c r="Q48" s="11"/>
      <c r="R48" s="286" t="s">
        <v>119</v>
      </c>
      <c r="S48" s="286"/>
      <c r="T48" s="286"/>
      <c r="U48" s="286"/>
      <c r="V48" s="199"/>
      <c r="W48" s="199"/>
      <c r="X48" s="199"/>
      <c r="Y48" s="199"/>
      <c r="Z48" s="199"/>
      <c r="AA48" s="199"/>
      <c r="AB48" s="199"/>
      <c r="AC48" s="199"/>
      <c r="AD48" s="199"/>
      <c r="AE48" s="288"/>
      <c r="AF48" s="289"/>
      <c r="AG48" s="115"/>
      <c r="AH48" s="65"/>
    </row>
    <row r="49" spans="1:38" ht="17.25" customHeight="1" x14ac:dyDescent="0.2">
      <c r="A49" s="65"/>
      <c r="B49" s="80"/>
      <c r="C49" s="65"/>
      <c r="D49" s="65"/>
      <c r="E49" s="65"/>
      <c r="F49" s="65"/>
      <c r="G49" s="65"/>
      <c r="H49" s="65"/>
      <c r="I49" s="80"/>
      <c r="J49" s="65"/>
      <c r="K49" s="65"/>
      <c r="L49" s="65"/>
      <c r="M49" s="65"/>
      <c r="N49" s="65"/>
      <c r="O49" s="81"/>
      <c r="P49" s="65"/>
      <c r="Q49" s="11"/>
      <c r="R49" s="11"/>
      <c r="S49" s="11"/>
      <c r="T49" s="198"/>
      <c r="U49" s="287" t="s">
        <v>61</v>
      </c>
      <c r="V49" s="287"/>
      <c r="W49" s="294"/>
      <c r="X49" s="294"/>
      <c r="Y49" s="294"/>
      <c r="Z49" s="294"/>
      <c r="AA49" s="294"/>
      <c r="AB49" s="294"/>
      <c r="AC49" s="294"/>
      <c r="AD49" s="294"/>
      <c r="AE49" s="294"/>
      <c r="AF49" s="294"/>
      <c r="AG49" s="115"/>
      <c r="AH49" s="65"/>
    </row>
    <row r="50" spans="1:38" ht="9.75" customHeight="1" x14ac:dyDescent="0.2">
      <c r="A50" s="65"/>
      <c r="B50" s="72"/>
      <c r="C50" s="73"/>
      <c r="D50" s="73"/>
      <c r="E50" s="73"/>
      <c r="F50" s="73"/>
      <c r="G50" s="73"/>
      <c r="H50" s="73"/>
      <c r="I50" s="72"/>
      <c r="J50" s="73"/>
      <c r="K50" s="73"/>
      <c r="L50" s="73"/>
      <c r="M50" s="73"/>
      <c r="N50" s="73"/>
      <c r="O50" s="74"/>
      <c r="P50" s="73"/>
      <c r="Q50" s="73"/>
      <c r="R50" s="73"/>
      <c r="S50" s="73"/>
      <c r="T50" s="73"/>
      <c r="U50" s="73"/>
      <c r="V50" s="73"/>
      <c r="W50" s="73"/>
      <c r="X50" s="73"/>
      <c r="Y50" s="73"/>
      <c r="Z50" s="73"/>
      <c r="AA50" s="73"/>
      <c r="AB50" s="73"/>
      <c r="AC50" s="73"/>
      <c r="AD50" s="73"/>
      <c r="AE50" s="73"/>
      <c r="AF50" s="73"/>
      <c r="AG50" s="74"/>
      <c r="AH50" s="65"/>
    </row>
    <row r="51" spans="1:38" s="203" customFormat="1" ht="11" x14ac:dyDescent="0.2">
      <c r="A51" s="84"/>
      <c r="B51" s="83">
        <v>1</v>
      </c>
      <c r="C51" s="83"/>
      <c r="D51" s="84" t="s">
        <v>196</v>
      </c>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row>
    <row r="52" spans="1:38" s="203" customFormat="1" ht="11" x14ac:dyDescent="0.2">
      <c r="A52" s="84"/>
      <c r="B52" s="83">
        <v>2</v>
      </c>
      <c r="C52" s="83"/>
      <c r="D52" s="84" t="s">
        <v>121</v>
      </c>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row>
    <row r="53" spans="1:38" s="84" customFormat="1" ht="11" x14ac:dyDescent="0.2">
      <c r="B53" s="83">
        <v>3</v>
      </c>
      <c r="C53" s="83"/>
      <c r="D53" s="84" t="s">
        <v>216</v>
      </c>
    </row>
    <row r="54" spans="1:38" s="203" customFormat="1" ht="11" x14ac:dyDescent="0.2">
      <c r="A54" s="84"/>
      <c r="B54" s="83">
        <v>4</v>
      </c>
      <c r="C54" s="83"/>
      <c r="D54" s="84" t="s">
        <v>122</v>
      </c>
      <c r="E54" s="84"/>
      <c r="F54" s="84"/>
      <c r="G54" s="84"/>
      <c r="H54" s="84"/>
      <c r="I54" s="84"/>
      <c r="J54" s="84"/>
      <c r="K54" s="84"/>
      <c r="L54" s="84"/>
      <c r="M54" s="84"/>
      <c r="N54" s="84"/>
      <c r="O54" s="84"/>
      <c r="P54" s="84"/>
      <c r="Q54" s="84"/>
      <c r="R54" s="84"/>
      <c r="S54" s="84"/>
      <c r="T54" s="84"/>
      <c r="U54" s="84"/>
      <c r="AB54" s="204"/>
      <c r="AC54" s="204"/>
      <c r="AD54" s="204"/>
      <c r="AE54" s="204"/>
      <c r="AF54" s="204"/>
      <c r="AG54" s="204"/>
      <c r="AH54" s="84"/>
    </row>
    <row r="55" spans="1:38" s="203" customFormat="1" ht="12.5" x14ac:dyDescent="0.2">
      <c r="A55" s="84"/>
      <c r="B55" s="83">
        <v>5</v>
      </c>
      <c r="C55" s="83"/>
      <c r="D55" s="84" t="s">
        <v>213</v>
      </c>
      <c r="E55" s="84"/>
      <c r="F55" s="84"/>
      <c r="G55" s="84"/>
      <c r="H55" s="84"/>
      <c r="I55" s="84"/>
      <c r="J55" s="84"/>
      <c r="K55" s="84"/>
      <c r="L55" s="84"/>
      <c r="M55" s="84"/>
      <c r="N55" s="84"/>
      <c r="O55" s="84"/>
      <c r="P55" s="84"/>
      <c r="Q55" s="84"/>
      <c r="R55" s="84"/>
      <c r="S55" s="84"/>
      <c r="T55" s="84"/>
      <c r="U55" s="84"/>
      <c r="AB55" s="204"/>
      <c r="AC55" s="204"/>
      <c r="AD55" s="204"/>
      <c r="AE55" s="204"/>
      <c r="AF55" s="204"/>
      <c r="AG55" s="204"/>
      <c r="AH55" s="84"/>
    </row>
    <row r="56" spans="1:38" s="203" customFormat="1" ht="14.25" customHeight="1" x14ac:dyDescent="0.2">
      <c r="A56" s="84"/>
      <c r="B56" s="83">
        <v>6</v>
      </c>
      <c r="C56" s="83"/>
      <c r="D56" s="381" t="s">
        <v>215</v>
      </c>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84"/>
    </row>
    <row r="57" spans="1:38" s="203" customFormat="1" ht="14.25" customHeight="1" x14ac:dyDescent="0.2">
      <c r="A57" s="84"/>
      <c r="B57" s="83"/>
      <c r="C57" s="83"/>
      <c r="D57" s="381"/>
      <c r="E57" s="381"/>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84"/>
    </row>
    <row r="58" spans="1:38" x14ac:dyDescent="0.2">
      <c r="A58" s="65"/>
      <c r="B58" s="329" t="s">
        <v>209</v>
      </c>
      <c r="C58" s="333"/>
      <c r="D58" s="333"/>
      <c r="E58" s="333"/>
      <c r="F58" s="333"/>
      <c r="G58" s="333"/>
      <c r="H58" s="333"/>
      <c r="I58" s="333"/>
      <c r="J58" s="333"/>
      <c r="K58" s="333"/>
      <c r="L58" s="333"/>
      <c r="M58" s="333"/>
      <c r="N58" s="333"/>
      <c r="O58" s="333"/>
      <c r="P58" s="333"/>
      <c r="Q58" s="333"/>
      <c r="R58" s="333"/>
      <c r="S58" s="333"/>
      <c r="T58" s="334"/>
      <c r="U58" s="115"/>
      <c r="V58" s="259" t="s">
        <v>123</v>
      </c>
      <c r="W58" s="259"/>
      <c r="X58" s="259"/>
      <c r="Y58" s="259"/>
      <c r="Z58" s="259"/>
      <c r="AA58" s="259"/>
      <c r="AB58" s="277"/>
      <c r="AC58" s="277"/>
      <c r="AD58" s="277"/>
      <c r="AE58" s="277"/>
      <c r="AF58" s="277"/>
      <c r="AG58" s="277"/>
      <c r="AH58" s="65"/>
    </row>
    <row r="59" spans="1:38" ht="12.75" customHeight="1" x14ac:dyDescent="0.2">
      <c r="A59" s="65"/>
      <c r="B59" s="80"/>
      <c r="C59" s="65" t="s">
        <v>210</v>
      </c>
      <c r="D59" s="65" t="s">
        <v>212</v>
      </c>
      <c r="E59" s="65"/>
      <c r="F59" s="65"/>
      <c r="G59" s="65"/>
      <c r="H59" s="65"/>
      <c r="I59" s="65"/>
      <c r="J59" s="65"/>
      <c r="K59" s="65"/>
      <c r="L59" s="65"/>
      <c r="M59" s="65"/>
      <c r="N59" s="65"/>
      <c r="O59" s="65"/>
      <c r="P59" s="65"/>
      <c r="Q59" s="65"/>
      <c r="T59" s="115"/>
      <c r="U59" s="115"/>
      <c r="V59" s="259"/>
      <c r="W59" s="259"/>
      <c r="X59" s="259"/>
      <c r="Y59" s="259"/>
      <c r="Z59" s="259"/>
      <c r="AA59" s="259"/>
      <c r="AB59" s="277"/>
      <c r="AC59" s="277"/>
      <c r="AD59" s="277"/>
      <c r="AE59" s="277"/>
      <c r="AF59" s="277"/>
      <c r="AG59" s="277"/>
      <c r="AH59" s="65"/>
    </row>
    <row r="60" spans="1:38" ht="13.75" customHeight="1" x14ac:dyDescent="0.2">
      <c r="A60" s="65"/>
      <c r="B60" s="197"/>
      <c r="C60" s="73" t="s">
        <v>210</v>
      </c>
      <c r="D60" s="73" t="s">
        <v>211</v>
      </c>
      <c r="E60" s="73"/>
      <c r="F60" s="73"/>
      <c r="G60" s="73"/>
      <c r="H60" s="73"/>
      <c r="I60" s="73"/>
      <c r="J60" s="73"/>
      <c r="K60" s="73"/>
      <c r="L60" s="73"/>
      <c r="M60" s="73"/>
      <c r="N60" s="73"/>
      <c r="O60" s="73"/>
      <c r="P60" s="73"/>
      <c r="Q60" s="200"/>
      <c r="R60" s="193"/>
      <c r="S60" s="193"/>
      <c r="T60" s="74"/>
      <c r="U60" s="65"/>
      <c r="V60" s="259" t="s">
        <v>164</v>
      </c>
      <c r="W60" s="259"/>
      <c r="X60" s="259"/>
      <c r="Y60" s="259"/>
      <c r="Z60" s="259"/>
      <c r="AA60" s="259"/>
      <c r="AB60" s="259"/>
      <c r="AC60" s="259"/>
      <c r="AD60" s="259"/>
      <c r="AE60" s="259"/>
      <c r="AF60" s="259"/>
      <c r="AG60" s="259"/>
      <c r="AH60" s="65"/>
    </row>
    <row r="61" spans="1:38" x14ac:dyDescent="0.2">
      <c r="A61" s="65"/>
      <c r="B61" s="65"/>
      <c r="C61" s="65"/>
      <c r="D61" s="65"/>
      <c r="E61" s="65"/>
      <c r="F61" s="65"/>
      <c r="G61" s="65"/>
      <c r="H61" s="65"/>
      <c r="I61" s="65"/>
      <c r="J61" s="65"/>
      <c r="K61" s="65"/>
      <c r="L61" s="65"/>
      <c r="M61" s="65"/>
      <c r="N61" s="65"/>
      <c r="O61" s="65"/>
      <c r="P61" s="65"/>
      <c r="Q61" s="82"/>
      <c r="R61" s="85"/>
      <c r="S61" s="85"/>
      <c r="T61" s="65"/>
      <c r="U61" s="65"/>
      <c r="V61" s="85"/>
      <c r="W61" s="85"/>
      <c r="X61" s="85"/>
      <c r="Y61" s="85"/>
      <c r="Z61" s="85"/>
      <c r="AA61" s="85"/>
      <c r="AB61" s="65"/>
      <c r="AC61" s="65"/>
      <c r="AD61" s="65"/>
      <c r="AE61" s="65"/>
      <c r="AF61" s="65"/>
      <c r="AG61" s="73"/>
      <c r="AH61" s="65"/>
    </row>
    <row r="62" spans="1:38" x14ac:dyDescent="0.2">
      <c r="A62" s="65"/>
      <c r="B62" s="69"/>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1"/>
      <c r="AH62" s="80"/>
    </row>
    <row r="63" spans="1:38" x14ac:dyDescent="0.2">
      <c r="A63" s="65"/>
      <c r="B63" s="80"/>
      <c r="C63" s="65"/>
      <c r="D63" s="87" t="s">
        <v>185</v>
      </c>
      <c r="E63" s="87"/>
      <c r="F63" s="87"/>
      <c r="G63" s="87"/>
      <c r="H63" s="87"/>
      <c r="I63" s="87"/>
      <c r="K63" s="278" t="e">
        <f>'①　計算書'!Q18</f>
        <v>#N/A</v>
      </c>
      <c r="L63" s="278"/>
      <c r="M63" s="278"/>
      <c r="N63" s="278"/>
      <c r="O63" s="278"/>
      <c r="P63" s="87" t="s">
        <v>18</v>
      </c>
      <c r="Q63" s="87" t="s">
        <v>124</v>
      </c>
      <c r="R63" s="87">
        <v>22</v>
      </c>
      <c r="S63" s="87" t="s">
        <v>101</v>
      </c>
      <c r="T63" s="87" t="s">
        <v>147</v>
      </c>
      <c r="U63" s="272" t="e">
        <f>'①　計算書'!G30</f>
        <v>#N/A</v>
      </c>
      <c r="V63" s="273"/>
      <c r="W63" s="273"/>
      <c r="X63" s="273"/>
      <c r="Y63" s="273"/>
      <c r="Z63" s="273"/>
      <c r="AA63" s="87"/>
      <c r="AB63" s="87" t="s">
        <v>148</v>
      </c>
      <c r="AC63" s="87"/>
      <c r="AD63" s="87"/>
      <c r="AE63" s="87"/>
      <c r="AF63" s="87" t="s">
        <v>149</v>
      </c>
      <c r="AG63" s="100"/>
      <c r="AH63" s="80"/>
    </row>
    <row r="64" spans="1:38" x14ac:dyDescent="0.2">
      <c r="A64" s="65"/>
      <c r="B64" s="80"/>
      <c r="C64" s="65"/>
      <c r="D64" s="65"/>
      <c r="E64" s="65"/>
      <c r="F64" s="65"/>
      <c r="G64" s="65"/>
      <c r="H64" s="65"/>
      <c r="I64" s="65"/>
      <c r="J64" s="65"/>
      <c r="K64" s="65"/>
      <c r="L64" s="65"/>
      <c r="M64" s="65"/>
      <c r="N64" s="65"/>
      <c r="O64" s="65"/>
      <c r="P64" s="65"/>
      <c r="Q64" s="65"/>
      <c r="R64" s="65"/>
      <c r="S64" s="65"/>
      <c r="T64" s="65"/>
      <c r="U64" s="186" t="e">
        <f>IF(U63=21968,"※給付上限相当額適用","※給付上限相当額適用なし")</f>
        <v>#N/A</v>
      </c>
      <c r="V64" s="70"/>
      <c r="W64" s="70"/>
      <c r="X64" s="70"/>
      <c r="Y64" s="70"/>
      <c r="Z64" s="70"/>
      <c r="AA64" s="65"/>
      <c r="AB64" s="65"/>
      <c r="AC64" s="65"/>
      <c r="AD64" s="65"/>
      <c r="AE64" s="65"/>
      <c r="AF64" s="65"/>
      <c r="AG64" s="81"/>
      <c r="AH64" s="80"/>
      <c r="AJ64" s="185"/>
      <c r="AK64" s="185"/>
      <c r="AL64" s="185"/>
    </row>
    <row r="65" spans="1:34" x14ac:dyDescent="0.2">
      <c r="A65" s="65"/>
      <c r="B65" s="80"/>
      <c r="C65" s="65"/>
      <c r="D65" s="65" t="s">
        <v>186</v>
      </c>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81"/>
      <c r="AH65" s="80"/>
    </row>
    <row r="66" spans="1:34" x14ac:dyDescent="0.2">
      <c r="A66" s="65"/>
      <c r="B66" s="80"/>
      <c r="C66" s="65"/>
      <c r="E66" s="65"/>
      <c r="F66" s="86" t="s">
        <v>125</v>
      </c>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81"/>
      <c r="AH66" s="80"/>
    </row>
    <row r="67" spans="1:34" x14ac:dyDescent="0.2">
      <c r="A67" s="65"/>
      <c r="B67" s="80"/>
      <c r="C67" s="65"/>
      <c r="D67" s="65"/>
      <c r="E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81"/>
      <c r="AH67" s="80"/>
    </row>
    <row r="68" spans="1:34" ht="13.5" customHeight="1" x14ac:dyDescent="0.2">
      <c r="A68" s="65"/>
      <c r="B68" s="80"/>
      <c r="C68" s="65"/>
      <c r="D68" s="258" t="s">
        <v>165</v>
      </c>
      <c r="E68" s="258"/>
      <c r="F68" s="258"/>
      <c r="G68" s="65"/>
      <c r="H68" s="87" t="s">
        <v>126</v>
      </c>
      <c r="I68" s="65"/>
      <c r="J68" s="65"/>
      <c r="K68" s="65"/>
      <c r="L68" s="278" t="e">
        <f>U63</f>
        <v>#N/A</v>
      </c>
      <c r="M68" s="262"/>
      <c r="N68" s="262"/>
      <c r="O68" s="87" t="s">
        <v>14</v>
      </c>
      <c r="P68" s="87">
        <v>67</v>
      </c>
      <c r="Q68" s="87" t="s">
        <v>124</v>
      </c>
      <c r="R68" s="262">
        <v>100</v>
      </c>
      <c r="S68" s="262"/>
      <c r="T68" s="87"/>
      <c r="U68" s="262"/>
      <c r="V68" s="262"/>
      <c r="W68" s="87" t="s">
        <v>88</v>
      </c>
      <c r="X68" s="87" t="s">
        <v>14</v>
      </c>
      <c r="Y68" s="87" t="s">
        <v>114</v>
      </c>
      <c r="Z68" s="65"/>
      <c r="AA68" s="65"/>
      <c r="AB68" s="65"/>
      <c r="AC68" s="65"/>
      <c r="AD68" s="65"/>
      <c r="AE68" s="65"/>
      <c r="AF68" s="65"/>
      <c r="AG68" s="81"/>
      <c r="AH68" s="80"/>
    </row>
    <row r="69" spans="1:34" x14ac:dyDescent="0.2">
      <c r="A69" s="65"/>
      <c r="B69" s="80"/>
      <c r="C69" s="65"/>
      <c r="D69" s="258"/>
      <c r="E69" s="258"/>
      <c r="F69" s="258"/>
      <c r="G69" s="87"/>
      <c r="I69" s="111"/>
      <c r="J69" s="87"/>
      <c r="K69" s="87"/>
      <c r="L69" s="278"/>
      <c r="M69" s="262"/>
      <c r="N69" s="262"/>
      <c r="U69" s="262"/>
      <c r="V69" s="262"/>
      <c r="Z69" s="87"/>
      <c r="AA69" s="87"/>
      <c r="AB69" s="87"/>
      <c r="AC69" s="65"/>
      <c r="AD69" s="65"/>
      <c r="AE69" s="65"/>
      <c r="AF69" s="65"/>
      <c r="AG69" s="81"/>
      <c r="AH69" s="80"/>
    </row>
    <row r="70" spans="1:34" x14ac:dyDescent="0.2">
      <c r="A70" s="65"/>
      <c r="B70" s="80"/>
      <c r="C70" s="65"/>
      <c r="D70" s="258"/>
      <c r="E70" s="258"/>
      <c r="F70" s="258"/>
      <c r="G70" s="87"/>
      <c r="H70" s="87" t="s">
        <v>126</v>
      </c>
      <c r="I70" s="87"/>
      <c r="J70" s="87"/>
      <c r="K70" s="87"/>
      <c r="L70" s="278" t="e">
        <f>U63</f>
        <v>#N/A</v>
      </c>
      <c r="M70" s="262"/>
      <c r="N70" s="262"/>
      <c r="O70" s="87" t="s">
        <v>14</v>
      </c>
      <c r="P70" s="87">
        <v>50</v>
      </c>
      <c r="Q70" s="87" t="s">
        <v>124</v>
      </c>
      <c r="R70" s="262">
        <v>100</v>
      </c>
      <c r="S70" s="262"/>
      <c r="T70" s="87"/>
      <c r="U70" s="262"/>
      <c r="V70" s="262"/>
      <c r="W70" s="87" t="s">
        <v>88</v>
      </c>
      <c r="X70" s="87" t="s">
        <v>14</v>
      </c>
      <c r="Y70" s="87" t="s">
        <v>114</v>
      </c>
      <c r="Z70" s="87"/>
      <c r="AA70" s="87"/>
      <c r="AB70" s="87"/>
      <c r="AC70" s="65"/>
      <c r="AD70" s="65"/>
      <c r="AE70" s="65"/>
      <c r="AF70" s="65"/>
      <c r="AG70" s="81"/>
      <c r="AH70" s="80"/>
    </row>
    <row r="71" spans="1:34" x14ac:dyDescent="0.2">
      <c r="A71" s="65"/>
      <c r="B71" s="80"/>
      <c r="C71" s="65"/>
      <c r="D71" s="65"/>
      <c r="E71" s="65"/>
      <c r="F71" s="65"/>
      <c r="G71" s="65"/>
      <c r="H71" s="65"/>
      <c r="I71" s="65"/>
      <c r="J71" s="65"/>
      <c r="K71" s="65"/>
      <c r="L71" s="87" t="s">
        <v>127</v>
      </c>
      <c r="M71" s="65"/>
      <c r="N71" s="65"/>
      <c r="O71" s="65"/>
      <c r="P71" s="65"/>
      <c r="Q71" s="65"/>
      <c r="R71" s="65"/>
      <c r="S71" s="65"/>
      <c r="T71" s="65"/>
      <c r="U71" s="65"/>
      <c r="V71" s="65"/>
      <c r="W71" s="65"/>
      <c r="X71" s="65"/>
      <c r="Y71" s="65"/>
      <c r="Z71" s="65"/>
      <c r="AA71" s="65"/>
      <c r="AB71" s="65"/>
      <c r="AC71" s="65"/>
      <c r="AD71" s="65"/>
      <c r="AE71" s="65"/>
      <c r="AF71" s="65"/>
      <c r="AG71" s="81"/>
      <c r="AH71" s="80"/>
    </row>
    <row r="72" spans="1:34" x14ac:dyDescent="0.2">
      <c r="A72" s="65"/>
      <c r="B72" s="80"/>
      <c r="C72" s="65"/>
      <c r="D72" s="65"/>
      <c r="F72" s="65"/>
      <c r="H72" s="65"/>
      <c r="I72" s="65"/>
      <c r="J72" s="65"/>
      <c r="K72" s="65"/>
      <c r="M72" s="65"/>
      <c r="N72" s="65"/>
      <c r="O72" s="65"/>
      <c r="P72" s="65"/>
      <c r="Q72" s="65"/>
      <c r="R72" s="65"/>
      <c r="S72" s="65"/>
      <c r="T72" s="65"/>
      <c r="U72" s="65"/>
      <c r="V72" s="65"/>
      <c r="W72" s="65"/>
      <c r="X72" s="65"/>
      <c r="Y72" s="65"/>
      <c r="Z72" s="65"/>
      <c r="AA72" s="65"/>
      <c r="AB72" s="65"/>
      <c r="AC72" s="65"/>
      <c r="AD72" s="65"/>
      <c r="AE72" s="65"/>
      <c r="AF72" s="65"/>
      <c r="AG72" s="81"/>
      <c r="AH72" s="80"/>
    </row>
    <row r="73" spans="1:34" x14ac:dyDescent="0.2">
      <c r="A73" s="65"/>
      <c r="B73" s="80"/>
      <c r="C73" s="65"/>
      <c r="D73" s="65"/>
      <c r="E73" s="65" t="s">
        <v>128</v>
      </c>
      <c r="F73" s="65"/>
      <c r="G73" s="65" t="s">
        <v>194</v>
      </c>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81"/>
      <c r="AH73" s="80"/>
    </row>
    <row r="74" spans="1:34" x14ac:dyDescent="0.2">
      <c r="A74" s="65"/>
      <c r="B74" s="80"/>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81"/>
      <c r="AH74" s="80"/>
    </row>
    <row r="75" spans="1:34" x14ac:dyDescent="0.2">
      <c r="A75" s="65"/>
      <c r="B75" s="264" t="s">
        <v>193</v>
      </c>
      <c r="C75" s="262"/>
      <c r="D75" s="265"/>
      <c r="E75" s="262" t="str">
        <f>'①　計算書'!C37</f>
        <v/>
      </c>
      <c r="F75" s="262"/>
      <c r="G75" s="87" t="s">
        <v>12</v>
      </c>
      <c r="H75" s="262" t="str">
        <f>E20</f>
        <v/>
      </c>
      <c r="I75" s="262"/>
      <c r="J75" s="87" t="s">
        <v>129</v>
      </c>
      <c r="K75" s="87"/>
      <c r="L75" s="87"/>
      <c r="M75" s="256" t="str">
        <f>'①　計算書'!G37</f>
        <v/>
      </c>
      <c r="N75" s="257"/>
      <c r="O75" s="257"/>
      <c r="P75" s="257"/>
      <c r="Q75" s="102"/>
      <c r="R75" s="87" t="s">
        <v>187</v>
      </c>
      <c r="S75" s="93"/>
      <c r="T75" s="87"/>
      <c r="U75" s="93"/>
      <c r="V75" s="93"/>
      <c r="W75" s="87"/>
      <c r="X75" s="87"/>
      <c r="Y75" s="87"/>
      <c r="Z75" s="87" t="str">
        <f>'①　計算書'!O37</f>
        <v/>
      </c>
      <c r="AA75" s="262" t="s">
        <v>130</v>
      </c>
      <c r="AB75" s="262"/>
      <c r="AC75" s="260">
        <f>D21</f>
        <v>0</v>
      </c>
      <c r="AD75" s="261"/>
      <c r="AE75" s="261"/>
      <c r="AF75" s="261"/>
      <c r="AG75" s="100" t="s">
        <v>18</v>
      </c>
      <c r="AH75" s="80"/>
    </row>
    <row r="76" spans="1:34" x14ac:dyDescent="0.2">
      <c r="A76" s="65"/>
      <c r="B76" s="112"/>
      <c r="C76" s="93"/>
      <c r="D76" s="113"/>
      <c r="E76" s="93"/>
      <c r="F76" s="93"/>
      <c r="G76" s="87"/>
      <c r="H76" s="93"/>
      <c r="I76" s="93"/>
      <c r="J76" s="87"/>
      <c r="K76" s="87"/>
      <c r="L76" s="87"/>
      <c r="M76" s="94"/>
      <c r="N76" s="95"/>
      <c r="O76" s="95"/>
      <c r="P76" s="95"/>
      <c r="Q76" s="87"/>
      <c r="R76" s="87"/>
      <c r="S76" s="93"/>
      <c r="T76" s="87"/>
      <c r="U76" s="93"/>
      <c r="V76" s="93"/>
      <c r="W76" s="87"/>
      <c r="X76" s="87"/>
      <c r="Y76" s="87"/>
      <c r="Z76" s="87"/>
      <c r="AA76" s="93"/>
      <c r="AB76" s="93"/>
      <c r="AC76" s="94"/>
      <c r="AD76" s="95"/>
      <c r="AE76" s="95"/>
      <c r="AF76" s="95"/>
      <c r="AG76" s="100"/>
      <c r="AH76" s="80"/>
    </row>
    <row r="77" spans="1:34" x14ac:dyDescent="0.2">
      <c r="A77" s="65"/>
      <c r="B77" s="264" t="s">
        <v>193</v>
      </c>
      <c r="C77" s="262"/>
      <c r="D77" s="265"/>
      <c r="E77" s="262" t="str">
        <f>IF(H75=12,E75+1,E75)</f>
        <v/>
      </c>
      <c r="F77" s="262"/>
      <c r="G77" s="87" t="s">
        <v>12</v>
      </c>
      <c r="H77" s="262">
        <f>J20</f>
        <v>2</v>
      </c>
      <c r="I77" s="262"/>
      <c r="J77" s="87" t="s">
        <v>129</v>
      </c>
      <c r="K77" s="87"/>
      <c r="L77" s="87"/>
      <c r="M77" s="256" t="e">
        <f>'①　計算書'!G38</f>
        <v>#N/A</v>
      </c>
      <c r="N77" s="257"/>
      <c r="O77" s="257"/>
      <c r="P77" s="257"/>
      <c r="Q77" s="102"/>
      <c r="R77" s="87" t="s">
        <v>187</v>
      </c>
      <c r="S77" s="93"/>
      <c r="T77" s="87"/>
      <c r="U77" s="93"/>
      <c r="V77" s="93"/>
      <c r="W77" s="87"/>
      <c r="X77" s="87"/>
      <c r="Y77" s="87"/>
      <c r="Z77" s="87">
        <f>'①　計算書'!O38</f>
        <v>20</v>
      </c>
      <c r="AA77" s="262" t="s">
        <v>130</v>
      </c>
      <c r="AB77" s="262"/>
      <c r="AC77" s="260" t="e">
        <f>I21</f>
        <v>#N/A</v>
      </c>
      <c r="AD77" s="261"/>
      <c r="AE77" s="261"/>
      <c r="AF77" s="261"/>
      <c r="AG77" s="100" t="s">
        <v>18</v>
      </c>
      <c r="AH77" s="80"/>
    </row>
    <row r="78" spans="1:34" x14ac:dyDescent="0.2">
      <c r="A78" s="65"/>
      <c r="B78" s="112"/>
      <c r="C78" s="93"/>
      <c r="D78" s="113"/>
      <c r="E78" s="93"/>
      <c r="F78" s="93"/>
      <c r="G78" s="87"/>
      <c r="H78" s="93"/>
      <c r="I78" s="93"/>
      <c r="J78" s="87"/>
      <c r="K78" s="87"/>
      <c r="L78" s="87"/>
      <c r="M78" s="94"/>
      <c r="N78" s="95"/>
      <c r="O78" s="95"/>
      <c r="P78" s="95"/>
      <c r="Q78" s="87"/>
      <c r="R78" s="87"/>
      <c r="S78" s="93"/>
      <c r="T78" s="87"/>
      <c r="U78" s="93"/>
      <c r="V78" s="93"/>
      <c r="W78" s="87"/>
      <c r="X78" s="87"/>
      <c r="Y78" s="87"/>
      <c r="Z78" s="87"/>
      <c r="AA78" s="93"/>
      <c r="AB78" s="93"/>
      <c r="AC78" s="94"/>
      <c r="AD78" s="95"/>
      <c r="AE78" s="95"/>
      <c r="AF78" s="95"/>
      <c r="AG78" s="100"/>
      <c r="AH78" s="80"/>
    </row>
    <row r="79" spans="1:34" x14ac:dyDescent="0.2">
      <c r="A79" s="65"/>
      <c r="B79" s="264" t="s">
        <v>193</v>
      </c>
      <c r="C79" s="262"/>
      <c r="D79" s="265"/>
      <c r="E79" s="262" t="str">
        <f>IF(H77=12,E77+1,E77)</f>
        <v/>
      </c>
      <c r="F79" s="262"/>
      <c r="G79" s="87" t="s">
        <v>12</v>
      </c>
      <c r="H79" s="262">
        <f>O20</f>
        <v>3</v>
      </c>
      <c r="I79" s="262"/>
      <c r="J79" s="87" t="s">
        <v>129</v>
      </c>
      <c r="K79" s="87"/>
      <c r="L79" s="87"/>
      <c r="M79" s="256" t="e">
        <f>'①　計算書'!G39</f>
        <v>#N/A</v>
      </c>
      <c r="N79" s="257"/>
      <c r="O79" s="257"/>
      <c r="P79" s="257"/>
      <c r="Q79" s="102"/>
      <c r="R79" s="87" t="s">
        <v>187</v>
      </c>
      <c r="S79" s="93"/>
      <c r="T79" s="87"/>
      <c r="U79" s="93"/>
      <c r="V79" s="93"/>
      <c r="W79" s="87"/>
      <c r="X79" s="87"/>
      <c r="Y79" s="87"/>
      <c r="Z79" s="87">
        <f>'①　計算書'!O39</f>
        <v>22</v>
      </c>
      <c r="AA79" s="262" t="s">
        <v>130</v>
      </c>
      <c r="AB79" s="262"/>
      <c r="AC79" s="260" t="e">
        <f>N21</f>
        <v>#N/A</v>
      </c>
      <c r="AD79" s="261"/>
      <c r="AE79" s="261"/>
      <c r="AF79" s="261"/>
      <c r="AG79" s="100" t="s">
        <v>18</v>
      </c>
      <c r="AH79" s="80"/>
    </row>
    <row r="80" spans="1:34" x14ac:dyDescent="0.2">
      <c r="A80" s="65"/>
      <c r="B80" s="112"/>
      <c r="C80" s="93"/>
      <c r="D80" s="113"/>
      <c r="E80" s="93"/>
      <c r="F80" s="93"/>
      <c r="G80" s="87"/>
      <c r="H80" s="93"/>
      <c r="I80" s="93"/>
      <c r="J80" s="87"/>
      <c r="K80" s="87"/>
      <c r="L80" s="87"/>
      <c r="M80" s="94"/>
      <c r="N80" s="95"/>
      <c r="O80" s="95"/>
      <c r="P80" s="95"/>
      <c r="Q80" s="87"/>
      <c r="R80" s="87"/>
      <c r="S80" s="93"/>
      <c r="T80" s="87"/>
      <c r="U80" s="93"/>
      <c r="V80" s="93"/>
      <c r="W80" s="87"/>
      <c r="X80" s="87"/>
      <c r="Y80" s="87"/>
      <c r="Z80" s="87"/>
      <c r="AA80" s="93"/>
      <c r="AB80" s="93"/>
      <c r="AC80" s="94"/>
      <c r="AD80" s="95"/>
      <c r="AE80" s="95"/>
      <c r="AF80" s="95"/>
      <c r="AG80" s="100"/>
      <c r="AH80" s="80"/>
    </row>
    <row r="81" spans="1:34" x14ac:dyDescent="0.2">
      <c r="A81" s="65"/>
      <c r="B81" s="264" t="s">
        <v>193</v>
      </c>
      <c r="C81" s="262"/>
      <c r="D81" s="265"/>
      <c r="E81" s="262" t="str">
        <f>IF(H79=12,E79+1,E79)</f>
        <v/>
      </c>
      <c r="F81" s="262"/>
      <c r="G81" s="87" t="s">
        <v>12</v>
      </c>
      <c r="H81" s="262">
        <f>T20</f>
        <v>4</v>
      </c>
      <c r="I81" s="262"/>
      <c r="J81" s="87" t="s">
        <v>129</v>
      </c>
      <c r="K81" s="87"/>
      <c r="L81" s="87"/>
      <c r="M81" s="256" t="e">
        <f>'①　計算書'!G40</f>
        <v>#N/A</v>
      </c>
      <c r="N81" s="257"/>
      <c r="O81" s="257"/>
      <c r="P81" s="257"/>
      <c r="Q81" s="102"/>
      <c r="R81" s="87" t="s">
        <v>187</v>
      </c>
      <c r="S81" s="93"/>
      <c r="T81" s="87"/>
      <c r="U81" s="93"/>
      <c r="V81" s="93"/>
      <c r="W81" s="87"/>
      <c r="X81" s="87"/>
      <c r="Y81" s="87"/>
      <c r="Z81" s="87">
        <f>'①　計算書'!O40</f>
        <v>21</v>
      </c>
      <c r="AA81" s="262" t="s">
        <v>130</v>
      </c>
      <c r="AB81" s="262"/>
      <c r="AC81" s="260" t="e">
        <f>S21</f>
        <v>#N/A</v>
      </c>
      <c r="AD81" s="261"/>
      <c r="AE81" s="261"/>
      <c r="AF81" s="261"/>
      <c r="AG81" s="100" t="s">
        <v>18</v>
      </c>
      <c r="AH81" s="80"/>
    </row>
    <row r="82" spans="1:34" x14ac:dyDescent="0.2">
      <c r="A82" s="65"/>
      <c r="B82" s="112"/>
      <c r="C82" s="93"/>
      <c r="D82" s="113"/>
      <c r="E82" s="93"/>
      <c r="F82" s="93"/>
      <c r="G82" s="87"/>
      <c r="H82" s="93"/>
      <c r="I82" s="93"/>
      <c r="J82" s="87"/>
      <c r="K82" s="87"/>
      <c r="L82" s="87"/>
      <c r="M82" s="94"/>
      <c r="N82" s="95"/>
      <c r="O82" s="95"/>
      <c r="P82" s="95"/>
      <c r="Q82" s="87"/>
      <c r="R82" s="87"/>
      <c r="S82" s="93"/>
      <c r="T82" s="87"/>
      <c r="U82" s="93"/>
      <c r="V82" s="93"/>
      <c r="W82" s="87"/>
      <c r="X82" s="87"/>
      <c r="Y82" s="87"/>
      <c r="Z82" s="87"/>
      <c r="AA82" s="93"/>
      <c r="AB82" s="93"/>
      <c r="AC82" s="94"/>
      <c r="AD82" s="95"/>
      <c r="AE82" s="95"/>
      <c r="AF82" s="95"/>
      <c r="AG82" s="100"/>
      <c r="AH82" s="80"/>
    </row>
    <row r="83" spans="1:34" x14ac:dyDescent="0.2">
      <c r="A83" s="65"/>
      <c r="B83" s="264" t="s">
        <v>193</v>
      </c>
      <c r="C83" s="262"/>
      <c r="D83" s="265"/>
      <c r="E83" s="262" t="str">
        <f>IF(H81=12,E81+1,E81)</f>
        <v/>
      </c>
      <c r="F83" s="262"/>
      <c r="G83" s="87" t="s">
        <v>12</v>
      </c>
      <c r="H83" s="262">
        <f>Y20</f>
        <v>5</v>
      </c>
      <c r="I83" s="262"/>
      <c r="J83" s="87" t="s">
        <v>129</v>
      </c>
      <c r="K83" s="87"/>
      <c r="L83" s="87"/>
      <c r="M83" s="256" t="e">
        <f>'①　計算書'!G41</f>
        <v>#N/A</v>
      </c>
      <c r="N83" s="257"/>
      <c r="O83" s="257"/>
      <c r="P83" s="257"/>
      <c r="Q83" s="102"/>
      <c r="R83" s="87" t="s">
        <v>187</v>
      </c>
      <c r="S83" s="93"/>
      <c r="T83" s="87"/>
      <c r="U83" s="93"/>
      <c r="V83" s="93"/>
      <c r="W83" s="87"/>
      <c r="X83" s="87"/>
      <c r="Y83" s="87"/>
      <c r="Z83" s="87">
        <f>'①　計算書'!O41</f>
        <v>23</v>
      </c>
      <c r="AA83" s="262" t="s">
        <v>130</v>
      </c>
      <c r="AB83" s="262"/>
      <c r="AC83" s="260" t="e">
        <f>X21</f>
        <v>#N/A</v>
      </c>
      <c r="AD83" s="261"/>
      <c r="AE83" s="261"/>
      <c r="AF83" s="261"/>
      <c r="AG83" s="100" t="s">
        <v>18</v>
      </c>
      <c r="AH83" s="80"/>
    </row>
    <row r="84" spans="1:34" x14ac:dyDescent="0.2">
      <c r="A84" s="65"/>
      <c r="B84" s="112"/>
      <c r="C84" s="93"/>
      <c r="D84" s="113"/>
      <c r="E84" s="93"/>
      <c r="F84" s="93"/>
      <c r="G84" s="87"/>
      <c r="H84" s="93"/>
      <c r="I84" s="93"/>
      <c r="J84" s="87"/>
      <c r="K84" s="87"/>
      <c r="L84" s="87"/>
      <c r="M84" s="94"/>
      <c r="N84" s="95"/>
      <c r="O84" s="95"/>
      <c r="P84" s="95"/>
      <c r="Q84" s="87"/>
      <c r="R84" s="87"/>
      <c r="S84" s="93"/>
      <c r="T84" s="87"/>
      <c r="U84" s="93"/>
      <c r="V84" s="93"/>
      <c r="W84" s="87"/>
      <c r="X84" s="87"/>
      <c r="Y84" s="87"/>
      <c r="Z84" s="87"/>
      <c r="AA84" s="93"/>
      <c r="AB84" s="93"/>
      <c r="AC84" s="94"/>
      <c r="AD84" s="95"/>
      <c r="AE84" s="95"/>
      <c r="AF84" s="95"/>
      <c r="AG84" s="100"/>
      <c r="AH84" s="80"/>
    </row>
    <row r="85" spans="1:34" x14ac:dyDescent="0.2">
      <c r="A85" s="65"/>
      <c r="B85" s="264" t="s">
        <v>193</v>
      </c>
      <c r="C85" s="262"/>
      <c r="D85" s="265"/>
      <c r="E85" s="262" t="str">
        <f>IF(H83=12,E83+1,E83)</f>
        <v/>
      </c>
      <c r="F85" s="262"/>
      <c r="G85" s="87" t="s">
        <v>12</v>
      </c>
      <c r="H85" s="262">
        <f>AD20</f>
        <v>6</v>
      </c>
      <c r="I85" s="262"/>
      <c r="J85" s="87" t="s">
        <v>129</v>
      </c>
      <c r="K85" s="87"/>
      <c r="L85" s="87"/>
      <c r="M85" s="256" t="e">
        <f>'①　計算書'!G42</f>
        <v>#N/A</v>
      </c>
      <c r="N85" s="257"/>
      <c r="O85" s="257"/>
      <c r="P85" s="257"/>
      <c r="Q85" s="102"/>
      <c r="R85" s="263" t="s">
        <v>188</v>
      </c>
      <c r="S85" s="263"/>
      <c r="T85" s="263"/>
      <c r="U85" s="263"/>
      <c r="V85" s="263"/>
      <c r="W85" s="263"/>
      <c r="X85" s="263"/>
      <c r="Y85" s="263"/>
      <c r="Z85" s="87">
        <f>IF(ISERROR(IF('①　計算書'!E42='①　計算書'!E43,'①　計算書'!O42+'①　計算書'!O43,'①　計算書'!S43)),"",(IF('①　計算書'!E42='①　計算書'!E43,'①　計算書'!O42+'①　計算書'!O43,'①　計算書'!S43)))</f>
        <v>19</v>
      </c>
      <c r="AA85" s="262" t="s">
        <v>130</v>
      </c>
      <c r="AB85" s="262"/>
      <c r="AC85" s="260" t="e">
        <f>AC21</f>
        <v>#N/A</v>
      </c>
      <c r="AD85" s="261"/>
      <c r="AE85" s="261"/>
      <c r="AF85" s="261"/>
      <c r="AG85" s="100" t="s">
        <v>18</v>
      </c>
      <c r="AH85" s="80"/>
    </row>
    <row r="86" spans="1:34" x14ac:dyDescent="0.2">
      <c r="A86" s="65"/>
      <c r="B86" s="112"/>
      <c r="C86" s="93"/>
      <c r="D86" s="113"/>
      <c r="E86" s="93"/>
      <c r="F86" s="93"/>
      <c r="G86" s="87"/>
      <c r="H86" s="93"/>
      <c r="I86" s="93"/>
      <c r="J86" s="87"/>
      <c r="K86" s="87"/>
      <c r="L86" s="87"/>
      <c r="M86" s="94"/>
      <c r="N86" s="95"/>
      <c r="O86" s="95"/>
      <c r="P86" s="95"/>
      <c r="Q86" s="87"/>
      <c r="R86" s="87"/>
      <c r="S86" s="93"/>
      <c r="T86" s="87"/>
      <c r="U86" s="93"/>
      <c r="V86" s="93"/>
      <c r="W86" s="87"/>
      <c r="X86" s="87"/>
      <c r="Y86" s="87"/>
      <c r="Z86" s="87"/>
      <c r="AA86" s="93"/>
      <c r="AB86" s="93"/>
      <c r="AC86" s="94"/>
      <c r="AD86" s="95"/>
      <c r="AE86" s="95"/>
      <c r="AF86" s="95"/>
      <c r="AG86" s="100"/>
      <c r="AH86" s="80"/>
    </row>
    <row r="87" spans="1:34" x14ac:dyDescent="0.2">
      <c r="A87" s="65"/>
      <c r="B87" s="264" t="s">
        <v>193</v>
      </c>
      <c r="C87" s="262"/>
      <c r="D87" s="265"/>
      <c r="E87" s="262" t="str">
        <f>IF(H85=12,E85+1,E85)</f>
        <v/>
      </c>
      <c r="F87" s="262"/>
      <c r="G87" s="87" t="s">
        <v>12</v>
      </c>
      <c r="H87" s="262" t="str">
        <f>E23</f>
        <v/>
      </c>
      <c r="I87" s="262"/>
      <c r="J87" s="87" t="s">
        <v>129</v>
      </c>
      <c r="K87" s="87"/>
      <c r="L87" s="87"/>
      <c r="M87" s="256" t="str">
        <f>'①　計算書'!G44</f>
        <v/>
      </c>
      <c r="N87" s="257"/>
      <c r="O87" s="257"/>
      <c r="P87" s="257"/>
      <c r="Q87" s="102"/>
      <c r="R87" s="263" t="s">
        <v>189</v>
      </c>
      <c r="S87" s="263"/>
      <c r="T87" s="263"/>
      <c r="U87" s="263"/>
      <c r="V87" s="263"/>
      <c r="W87" s="263"/>
      <c r="X87" s="263"/>
      <c r="Y87" s="263"/>
      <c r="Z87" s="87" t="str">
        <f>IF('①　計算書'!E42='①　計算書'!E44,'①　計算書'!O45,'①　計算書'!S44)</f>
        <v/>
      </c>
      <c r="AA87" s="262" t="s">
        <v>130</v>
      </c>
      <c r="AB87" s="262"/>
      <c r="AC87" s="260">
        <f>D24</f>
        <v>0</v>
      </c>
      <c r="AD87" s="261"/>
      <c r="AE87" s="261"/>
      <c r="AF87" s="261"/>
      <c r="AG87" s="100" t="s">
        <v>18</v>
      </c>
      <c r="AH87" s="80"/>
    </row>
    <row r="88" spans="1:34" x14ac:dyDescent="0.2">
      <c r="A88" s="65"/>
      <c r="B88" s="112"/>
      <c r="C88" s="93"/>
      <c r="D88" s="113"/>
      <c r="E88" s="93"/>
      <c r="F88" s="93"/>
      <c r="G88" s="87"/>
      <c r="H88" s="93"/>
      <c r="I88" s="93"/>
      <c r="J88" s="87"/>
      <c r="K88" s="87"/>
      <c r="L88" s="87"/>
      <c r="M88" s="94"/>
      <c r="N88" s="95"/>
      <c r="O88" s="95"/>
      <c r="P88" s="95"/>
      <c r="Q88" s="87"/>
      <c r="R88" s="87"/>
      <c r="S88" s="93"/>
      <c r="T88" s="87"/>
      <c r="U88" s="93"/>
      <c r="V88" s="93"/>
      <c r="W88" s="87"/>
      <c r="X88" s="87"/>
      <c r="Y88" s="87"/>
      <c r="Z88" s="87"/>
      <c r="AA88" s="93"/>
      <c r="AB88" s="93"/>
      <c r="AC88" s="94"/>
      <c r="AD88" s="95"/>
      <c r="AE88" s="95"/>
      <c r="AF88" s="95"/>
      <c r="AG88" s="100"/>
      <c r="AH88" s="80"/>
    </row>
    <row r="89" spans="1:34" x14ac:dyDescent="0.2">
      <c r="A89" s="65"/>
      <c r="B89" s="264" t="s">
        <v>193</v>
      </c>
      <c r="C89" s="262"/>
      <c r="D89" s="265"/>
      <c r="E89" s="262" t="str">
        <f>IF(H87=12,E87+1,E87)</f>
        <v/>
      </c>
      <c r="F89" s="262"/>
      <c r="G89" s="87" t="s">
        <v>12</v>
      </c>
      <c r="H89" s="262" t="str">
        <f>J23</f>
        <v/>
      </c>
      <c r="I89" s="262"/>
      <c r="J89" s="87" t="s">
        <v>129</v>
      </c>
      <c r="K89" s="87"/>
      <c r="L89" s="87"/>
      <c r="M89" s="256" t="str">
        <f>'①　計算書'!G45</f>
        <v/>
      </c>
      <c r="N89" s="257"/>
      <c r="O89" s="257"/>
      <c r="P89" s="257"/>
      <c r="Q89" s="102"/>
      <c r="R89" s="87" t="s">
        <v>190</v>
      </c>
      <c r="S89" s="148"/>
      <c r="T89" s="148"/>
      <c r="U89" s="148"/>
      <c r="V89" s="148"/>
      <c r="W89" s="148"/>
      <c r="X89" s="148"/>
      <c r="Y89" s="148"/>
      <c r="Z89" s="87" t="str">
        <f>IF('①　計算書'!E42='①　計算書'!E44,'①　計算書'!O46,'①　計算書'!O45)</f>
        <v/>
      </c>
      <c r="AA89" s="262" t="s">
        <v>130</v>
      </c>
      <c r="AB89" s="262"/>
      <c r="AC89" s="260">
        <f>I24</f>
        <v>0</v>
      </c>
      <c r="AD89" s="261"/>
      <c r="AE89" s="261"/>
      <c r="AF89" s="261"/>
      <c r="AG89" s="100" t="s">
        <v>18</v>
      </c>
      <c r="AH89" s="80"/>
    </row>
    <row r="90" spans="1:34" x14ac:dyDescent="0.2">
      <c r="A90" s="65"/>
      <c r="B90" s="112"/>
      <c r="C90" s="93"/>
      <c r="D90" s="113"/>
      <c r="E90" s="93"/>
      <c r="F90" s="93"/>
      <c r="G90" s="87"/>
      <c r="H90" s="93"/>
      <c r="I90" s="93"/>
      <c r="J90" s="87"/>
      <c r="K90" s="87"/>
      <c r="L90" s="87"/>
      <c r="M90" s="94"/>
      <c r="N90" s="95"/>
      <c r="O90" s="95"/>
      <c r="P90" s="95"/>
      <c r="Q90" s="87"/>
      <c r="R90" s="87"/>
      <c r="S90" s="93"/>
      <c r="T90" s="87"/>
      <c r="U90" s="93"/>
      <c r="V90" s="93"/>
      <c r="W90" s="87"/>
      <c r="X90" s="87"/>
      <c r="Y90" s="87"/>
      <c r="Z90" s="87"/>
      <c r="AA90" s="93"/>
      <c r="AB90" s="93"/>
      <c r="AC90" s="94"/>
      <c r="AD90" s="95"/>
      <c r="AE90" s="95"/>
      <c r="AF90" s="95"/>
      <c r="AG90" s="100"/>
      <c r="AH90" s="80"/>
    </row>
    <row r="91" spans="1:34" x14ac:dyDescent="0.2">
      <c r="A91" s="65"/>
      <c r="B91" s="264" t="s">
        <v>193</v>
      </c>
      <c r="C91" s="262"/>
      <c r="D91" s="265"/>
      <c r="E91" s="262" t="str">
        <f>IF(H89=12,E89+1,E89)</f>
        <v/>
      </c>
      <c r="F91" s="262"/>
      <c r="G91" s="87" t="s">
        <v>12</v>
      </c>
      <c r="H91" s="262" t="str">
        <f>O23</f>
        <v/>
      </c>
      <c r="I91" s="262"/>
      <c r="J91" s="87" t="s">
        <v>129</v>
      </c>
      <c r="K91" s="87"/>
      <c r="L91" s="87"/>
      <c r="M91" s="256" t="str">
        <f>'①　計算書'!G46</f>
        <v/>
      </c>
      <c r="N91" s="257"/>
      <c r="O91" s="257"/>
      <c r="P91" s="257"/>
      <c r="Q91" s="102"/>
      <c r="R91" s="87" t="s">
        <v>190</v>
      </c>
      <c r="S91" s="93"/>
      <c r="T91" s="87"/>
      <c r="U91" s="93"/>
      <c r="V91" s="93"/>
      <c r="W91" s="87"/>
      <c r="X91" s="87"/>
      <c r="Y91" s="87"/>
      <c r="Z91" s="87" t="str">
        <f>IF('①　計算書'!E42='①　計算書'!E44,'①　計算書'!O47,'①　計算書'!O46)</f>
        <v/>
      </c>
      <c r="AA91" s="262" t="s">
        <v>130</v>
      </c>
      <c r="AB91" s="262"/>
      <c r="AC91" s="260">
        <f>N24</f>
        <v>0</v>
      </c>
      <c r="AD91" s="261"/>
      <c r="AE91" s="261"/>
      <c r="AF91" s="261"/>
      <c r="AG91" s="100" t="s">
        <v>18</v>
      </c>
      <c r="AH91" s="80"/>
    </row>
    <row r="92" spans="1:34" x14ac:dyDescent="0.2">
      <c r="A92" s="65"/>
      <c r="B92" s="112"/>
      <c r="C92" s="93"/>
      <c r="D92" s="113"/>
      <c r="E92" s="93"/>
      <c r="F92" s="93"/>
      <c r="G92" s="87"/>
      <c r="H92" s="93"/>
      <c r="I92" s="93"/>
      <c r="J92" s="87"/>
      <c r="K92" s="87"/>
      <c r="L92" s="87"/>
      <c r="M92" s="94"/>
      <c r="N92" s="95"/>
      <c r="O92" s="95"/>
      <c r="P92" s="95"/>
      <c r="Q92" s="87"/>
      <c r="R92" s="87"/>
      <c r="S92" s="93"/>
      <c r="T92" s="87"/>
      <c r="U92" s="93"/>
      <c r="V92" s="93"/>
      <c r="W92" s="87"/>
      <c r="X92" s="87"/>
      <c r="Y92" s="87"/>
      <c r="Z92" s="87"/>
      <c r="AA92" s="93"/>
      <c r="AB92" s="93"/>
      <c r="AC92" s="94"/>
      <c r="AD92" s="95"/>
      <c r="AE92" s="95"/>
      <c r="AF92" s="95"/>
      <c r="AG92" s="100"/>
      <c r="AH92" s="80"/>
    </row>
    <row r="93" spans="1:34" x14ac:dyDescent="0.2">
      <c r="A93" s="65"/>
      <c r="B93" s="264" t="s">
        <v>193</v>
      </c>
      <c r="C93" s="262"/>
      <c r="D93" s="265"/>
      <c r="E93" s="262" t="str">
        <f>IF(H91=12,E91+1,E91)</f>
        <v/>
      </c>
      <c r="F93" s="262"/>
      <c r="G93" s="87" t="s">
        <v>12</v>
      </c>
      <c r="H93" s="262" t="str">
        <f>T23</f>
        <v/>
      </c>
      <c r="I93" s="262"/>
      <c r="J93" s="87" t="s">
        <v>129</v>
      </c>
      <c r="K93" s="87"/>
      <c r="L93" s="87"/>
      <c r="M93" s="256" t="str">
        <f>'①　計算書'!G47</f>
        <v/>
      </c>
      <c r="N93" s="257"/>
      <c r="O93" s="257"/>
      <c r="P93" s="257"/>
      <c r="Q93" s="102"/>
      <c r="R93" s="87" t="s">
        <v>190</v>
      </c>
      <c r="S93" s="93"/>
      <c r="T93" s="87"/>
      <c r="U93" s="93"/>
      <c r="V93" s="93"/>
      <c r="W93" s="87"/>
      <c r="X93" s="87"/>
      <c r="Y93" s="87"/>
      <c r="Z93" s="87" t="str">
        <f>IF('①　計算書'!E42='①　計算書'!E44,'①　計算書'!O48,'①　計算書'!O47)</f>
        <v/>
      </c>
      <c r="AA93" s="262" t="s">
        <v>130</v>
      </c>
      <c r="AB93" s="262"/>
      <c r="AC93" s="260">
        <f>S24</f>
        <v>0</v>
      </c>
      <c r="AD93" s="261"/>
      <c r="AE93" s="261"/>
      <c r="AF93" s="261"/>
      <c r="AG93" s="100" t="s">
        <v>18</v>
      </c>
      <c r="AH93" s="80"/>
    </row>
    <row r="94" spans="1:34" x14ac:dyDescent="0.2">
      <c r="A94" s="65"/>
      <c r="B94" s="112"/>
      <c r="C94" s="93"/>
      <c r="D94" s="113"/>
      <c r="E94" s="93"/>
      <c r="F94" s="93"/>
      <c r="G94" s="87"/>
      <c r="H94" s="93"/>
      <c r="I94" s="93"/>
      <c r="J94" s="87"/>
      <c r="K94" s="87"/>
      <c r="L94" s="87"/>
      <c r="M94" s="94"/>
      <c r="N94" s="95"/>
      <c r="O94" s="95"/>
      <c r="P94" s="95"/>
      <c r="Q94" s="87"/>
      <c r="R94" s="87"/>
      <c r="S94" s="93"/>
      <c r="T94" s="87"/>
      <c r="U94" s="93"/>
      <c r="V94" s="93"/>
      <c r="W94" s="87"/>
      <c r="X94" s="87"/>
      <c r="Y94" s="87"/>
      <c r="Z94" s="87"/>
      <c r="AA94" s="93"/>
      <c r="AB94" s="93"/>
      <c r="AC94" s="94"/>
      <c r="AD94" s="95"/>
      <c r="AE94" s="95"/>
      <c r="AF94" s="95"/>
      <c r="AG94" s="100"/>
      <c r="AH94" s="80"/>
    </row>
    <row r="95" spans="1:34" x14ac:dyDescent="0.2">
      <c r="A95" s="65"/>
      <c r="B95" s="264" t="s">
        <v>193</v>
      </c>
      <c r="C95" s="262"/>
      <c r="D95" s="265"/>
      <c r="E95" s="262" t="str">
        <f>IF(H93=12,E93+1,E93)</f>
        <v/>
      </c>
      <c r="F95" s="262"/>
      <c r="G95" s="87" t="s">
        <v>12</v>
      </c>
      <c r="H95" s="262" t="str">
        <f>Y23</f>
        <v/>
      </c>
      <c r="I95" s="262"/>
      <c r="J95" s="87" t="s">
        <v>129</v>
      </c>
      <c r="K95" s="87"/>
      <c r="L95" s="87"/>
      <c r="M95" s="256" t="str">
        <f>'①　計算書'!G48</f>
        <v/>
      </c>
      <c r="N95" s="257"/>
      <c r="O95" s="257"/>
      <c r="P95" s="257"/>
      <c r="Q95" s="102"/>
      <c r="R95" s="87" t="s">
        <v>190</v>
      </c>
      <c r="S95" s="93"/>
      <c r="T95" s="87"/>
      <c r="U95" s="93"/>
      <c r="V95" s="93"/>
      <c r="W95" s="87"/>
      <c r="X95" s="87"/>
      <c r="Y95" s="87"/>
      <c r="Z95" s="87" t="str">
        <f>IF('①　計算書'!E42='①　計算書'!E44,'①　計算書'!O49,'①　計算書'!O48)</f>
        <v/>
      </c>
      <c r="AA95" s="262" t="s">
        <v>130</v>
      </c>
      <c r="AB95" s="262"/>
      <c r="AC95" s="260">
        <f>X24</f>
        <v>0</v>
      </c>
      <c r="AD95" s="261"/>
      <c r="AE95" s="261"/>
      <c r="AF95" s="261"/>
      <c r="AG95" s="100" t="s">
        <v>18</v>
      </c>
      <c r="AH95" s="80"/>
    </row>
    <row r="96" spans="1:34" x14ac:dyDescent="0.2">
      <c r="A96" s="65"/>
      <c r="B96" s="112"/>
      <c r="C96" s="93"/>
      <c r="D96" s="113"/>
      <c r="E96" s="93"/>
      <c r="F96" s="93"/>
      <c r="G96" s="87"/>
      <c r="H96" s="93"/>
      <c r="I96" s="93"/>
      <c r="J96" s="87"/>
      <c r="K96" s="87"/>
      <c r="L96" s="87"/>
      <c r="M96" s="94"/>
      <c r="N96" s="95"/>
      <c r="O96" s="95"/>
      <c r="P96" s="95"/>
      <c r="Q96" s="87"/>
      <c r="R96" s="87"/>
      <c r="S96" s="93"/>
      <c r="T96" s="87"/>
      <c r="U96" s="93"/>
      <c r="V96" s="93"/>
      <c r="W96" s="87"/>
      <c r="X96" s="87"/>
      <c r="Y96" s="87"/>
      <c r="Z96" s="87"/>
      <c r="AA96" s="93"/>
      <c r="AB96" s="93"/>
      <c r="AC96" s="94"/>
      <c r="AD96" s="95"/>
      <c r="AE96" s="95"/>
      <c r="AF96" s="95"/>
      <c r="AG96" s="100"/>
      <c r="AH96" s="80"/>
    </row>
    <row r="97" spans="1:34" x14ac:dyDescent="0.2">
      <c r="A97" s="65"/>
      <c r="B97" s="264" t="s">
        <v>193</v>
      </c>
      <c r="C97" s="262"/>
      <c r="D97" s="265"/>
      <c r="E97" s="262" t="str">
        <f>IF(Z97="","",IF(H95=12,E95+1,E95))</f>
        <v/>
      </c>
      <c r="F97" s="262"/>
      <c r="G97" s="87" t="s">
        <v>12</v>
      </c>
      <c r="H97" s="262" t="str">
        <f>AD23</f>
        <v/>
      </c>
      <c r="I97" s="262"/>
      <c r="J97" s="87" t="s">
        <v>129</v>
      </c>
      <c r="K97" s="87"/>
      <c r="L97" s="87"/>
      <c r="M97" s="256" t="str">
        <f>'①　計算書'!G49</f>
        <v/>
      </c>
      <c r="N97" s="257"/>
      <c r="O97" s="257"/>
      <c r="P97" s="257"/>
      <c r="Q97" s="102"/>
      <c r="R97" s="87" t="s">
        <v>190</v>
      </c>
      <c r="S97" s="93"/>
      <c r="T97" s="87"/>
      <c r="U97" s="93"/>
      <c r="V97" s="93"/>
      <c r="W97" s="87"/>
      <c r="X97" s="87"/>
      <c r="Y97" s="87"/>
      <c r="Z97" s="87" t="str">
        <f>IF('①　計算書'!E42='①　計算書'!E44,"",'①　計算書'!O49)</f>
        <v/>
      </c>
      <c r="AA97" s="262" t="s">
        <v>130</v>
      </c>
      <c r="AB97" s="262"/>
      <c r="AC97" s="260">
        <f>AC24</f>
        <v>0</v>
      </c>
      <c r="AD97" s="261"/>
      <c r="AE97" s="261"/>
      <c r="AF97" s="261"/>
      <c r="AG97" s="100" t="s">
        <v>18</v>
      </c>
      <c r="AH97" s="80"/>
    </row>
    <row r="98" spans="1:34" x14ac:dyDescent="0.2">
      <c r="A98" s="65"/>
      <c r="B98" s="101"/>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100"/>
      <c r="AH98" s="80"/>
    </row>
    <row r="99" spans="1:34" ht="14" x14ac:dyDescent="0.2">
      <c r="A99" s="65"/>
      <c r="B99" s="101"/>
      <c r="C99" s="87"/>
      <c r="D99" s="87"/>
      <c r="E99" s="87"/>
      <c r="F99" s="87"/>
      <c r="G99" s="87"/>
      <c r="H99" s="87"/>
      <c r="I99" s="87"/>
      <c r="J99" s="87"/>
      <c r="K99" s="87"/>
      <c r="L99" s="87"/>
      <c r="M99" s="87"/>
      <c r="N99" s="87"/>
      <c r="O99" s="87"/>
      <c r="P99" s="87"/>
      <c r="Q99" s="87"/>
      <c r="R99" s="87"/>
      <c r="S99" s="87" t="s">
        <v>131</v>
      </c>
      <c r="T99" s="87"/>
      <c r="U99" s="87"/>
      <c r="V99" s="87"/>
      <c r="W99" s="87"/>
      <c r="X99" s="87"/>
      <c r="Y99" s="87"/>
      <c r="Z99" s="87"/>
      <c r="AA99" s="87"/>
      <c r="AB99" s="87"/>
      <c r="AC99" s="320">
        <f>SUM(Z75:Z97)</f>
        <v>105</v>
      </c>
      <c r="AD99" s="321"/>
      <c r="AE99" s="321"/>
      <c r="AF99" s="321"/>
      <c r="AG99" s="100" t="s">
        <v>101</v>
      </c>
      <c r="AH99" s="80"/>
    </row>
    <row r="100" spans="1:34" x14ac:dyDescent="0.2">
      <c r="A100" s="65"/>
      <c r="B100" s="101"/>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100"/>
      <c r="AH100" s="80"/>
    </row>
    <row r="101" spans="1:34" ht="14" x14ac:dyDescent="0.2">
      <c r="A101" s="65"/>
      <c r="B101" s="101"/>
      <c r="C101" s="87"/>
      <c r="D101" s="87"/>
      <c r="E101" s="87"/>
      <c r="F101" s="87"/>
      <c r="G101" s="87"/>
      <c r="H101" s="87"/>
      <c r="I101" s="87"/>
      <c r="J101" s="87"/>
      <c r="K101" s="87"/>
      <c r="L101" s="87"/>
      <c r="M101" s="87"/>
      <c r="N101" s="87"/>
      <c r="O101" s="87"/>
      <c r="P101" s="87"/>
      <c r="Q101" s="87"/>
      <c r="R101" s="87"/>
      <c r="S101" s="87" t="s">
        <v>20</v>
      </c>
      <c r="T101" s="87"/>
      <c r="U101" s="87"/>
      <c r="V101" s="87"/>
      <c r="W101" s="87"/>
      <c r="X101" s="87"/>
      <c r="Y101" s="87"/>
      <c r="Z101" s="320" t="e">
        <f>SUM(AC75:AF97)</f>
        <v>#N/A</v>
      </c>
      <c r="AA101" s="321"/>
      <c r="AB101" s="321"/>
      <c r="AC101" s="321"/>
      <c r="AD101" s="321"/>
      <c r="AE101" s="321"/>
      <c r="AF101" s="321"/>
      <c r="AG101" s="100" t="s">
        <v>18</v>
      </c>
      <c r="AH101" s="80"/>
    </row>
    <row r="102" spans="1:34" x14ac:dyDescent="0.2">
      <c r="A102" s="65"/>
      <c r="B102" s="101"/>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100"/>
      <c r="AH102" s="80"/>
    </row>
    <row r="103" spans="1:34" ht="20.25" customHeight="1" x14ac:dyDescent="0.2">
      <c r="A103" s="65"/>
      <c r="B103" s="325" t="s">
        <v>132</v>
      </c>
      <c r="C103" s="326"/>
      <c r="D103" s="327"/>
      <c r="E103" s="327"/>
      <c r="F103" s="327"/>
      <c r="G103" s="327"/>
      <c r="H103" s="327"/>
      <c r="I103" s="328"/>
      <c r="J103" s="322"/>
      <c r="K103" s="323"/>
      <c r="L103" s="323"/>
      <c r="M103" s="323"/>
      <c r="N103" s="323"/>
      <c r="O103" s="323"/>
      <c r="P103" s="323"/>
      <c r="Q103" s="323"/>
      <c r="R103" s="324"/>
      <c r="S103" s="329" t="s">
        <v>133</v>
      </c>
      <c r="T103" s="330"/>
      <c r="U103" s="330"/>
      <c r="V103" s="224"/>
      <c r="W103" s="393">
        <f>'①　計算書'!M5</f>
        <v>0</v>
      </c>
      <c r="X103" s="394"/>
      <c r="Y103" s="394"/>
      <c r="Z103" s="394"/>
      <c r="AA103" s="394"/>
      <c r="AB103" s="394"/>
      <c r="AC103" s="394"/>
      <c r="AD103" s="394"/>
      <c r="AE103" s="394"/>
      <c r="AF103" s="394"/>
      <c r="AG103" s="395"/>
      <c r="AH103" s="80"/>
    </row>
    <row r="104" spans="1:34" ht="18" customHeight="1" x14ac:dyDescent="0.2">
      <c r="A104" s="65"/>
      <c r="B104" s="316" t="s">
        <v>134</v>
      </c>
      <c r="C104" s="317"/>
      <c r="D104" s="318"/>
      <c r="E104" s="318"/>
      <c r="F104" s="318"/>
      <c r="G104" s="318"/>
      <c r="H104" s="318"/>
      <c r="I104" s="318"/>
      <c r="J104" s="319"/>
      <c r="K104" s="316" t="s">
        <v>135</v>
      </c>
      <c r="L104" s="318"/>
      <c r="M104" s="318"/>
      <c r="N104" s="318"/>
      <c r="O104" s="318"/>
      <c r="P104" s="318"/>
      <c r="Q104" s="318"/>
      <c r="R104" s="319"/>
      <c r="S104" s="316" t="s">
        <v>136</v>
      </c>
      <c r="T104" s="318"/>
      <c r="U104" s="318"/>
      <c r="V104" s="318"/>
      <c r="W104" s="318"/>
      <c r="X104" s="318"/>
      <c r="Y104" s="318"/>
      <c r="Z104" s="319"/>
      <c r="AA104" s="316" t="s">
        <v>137</v>
      </c>
      <c r="AB104" s="318"/>
      <c r="AC104" s="318"/>
      <c r="AD104" s="318"/>
      <c r="AE104" s="318"/>
      <c r="AF104" s="318"/>
      <c r="AG104" s="319"/>
      <c r="AH104" s="80"/>
    </row>
    <row r="105" spans="1:34" x14ac:dyDescent="0.2">
      <c r="A105" s="65"/>
      <c r="B105" s="80"/>
      <c r="C105" s="65"/>
      <c r="D105" s="65"/>
      <c r="E105" s="65"/>
      <c r="F105" s="65"/>
      <c r="G105" s="65"/>
      <c r="H105" s="65"/>
      <c r="I105" s="65"/>
      <c r="J105" s="81"/>
      <c r="K105" s="80"/>
      <c r="L105" s="65"/>
      <c r="M105" s="65"/>
      <c r="N105" s="65"/>
      <c r="O105" s="65"/>
      <c r="P105" s="65"/>
      <c r="Q105" s="65"/>
      <c r="R105" s="81"/>
      <c r="S105" s="80"/>
      <c r="T105" s="65"/>
      <c r="U105" s="65"/>
      <c r="V105" s="65"/>
      <c r="W105" s="65"/>
      <c r="X105" s="65"/>
      <c r="Y105" s="65"/>
      <c r="Z105" s="81"/>
      <c r="AA105" s="80"/>
      <c r="AB105" s="65"/>
      <c r="AC105" s="65"/>
      <c r="AD105" s="65"/>
      <c r="AE105" s="65"/>
      <c r="AF105" s="65"/>
      <c r="AG105" s="81"/>
      <c r="AH105" s="80"/>
    </row>
    <row r="106" spans="1:34" x14ac:dyDescent="0.2">
      <c r="A106" s="65"/>
      <c r="B106" s="80"/>
      <c r="C106" s="65"/>
      <c r="D106" s="65"/>
      <c r="E106" s="65" t="s">
        <v>12</v>
      </c>
      <c r="F106" s="65"/>
      <c r="G106" s="65"/>
      <c r="H106" s="65" t="s">
        <v>100</v>
      </c>
      <c r="I106" s="65"/>
      <c r="J106" s="81" t="s">
        <v>101</v>
      </c>
      <c r="K106" s="80"/>
      <c r="L106" s="65"/>
      <c r="M106" s="65" t="s">
        <v>12</v>
      </c>
      <c r="N106" s="65"/>
      <c r="O106" s="65"/>
      <c r="P106" s="65" t="s">
        <v>100</v>
      </c>
      <c r="Q106" s="65"/>
      <c r="R106" s="81" t="s">
        <v>101</v>
      </c>
      <c r="S106" s="80"/>
      <c r="T106" s="65"/>
      <c r="U106" s="65"/>
      <c r="V106" s="65"/>
      <c r="W106" s="65"/>
      <c r="X106" s="65"/>
      <c r="Y106" s="65"/>
      <c r="Z106" s="81" t="s">
        <v>18</v>
      </c>
      <c r="AA106" s="80"/>
      <c r="AB106" s="65"/>
      <c r="AC106" s="65"/>
      <c r="AD106" s="65"/>
      <c r="AE106" s="65"/>
      <c r="AF106" s="65"/>
      <c r="AG106" s="81" t="s">
        <v>101</v>
      </c>
      <c r="AH106" s="80"/>
    </row>
    <row r="107" spans="1:34" x14ac:dyDescent="0.2">
      <c r="A107" s="65"/>
      <c r="B107" s="72"/>
      <c r="C107" s="73"/>
      <c r="D107" s="73"/>
      <c r="E107" s="73"/>
      <c r="F107" s="73"/>
      <c r="G107" s="73"/>
      <c r="H107" s="73"/>
      <c r="I107" s="73"/>
      <c r="J107" s="74"/>
      <c r="K107" s="72"/>
      <c r="L107" s="73"/>
      <c r="M107" s="73"/>
      <c r="N107" s="73"/>
      <c r="O107" s="73"/>
      <c r="P107" s="73"/>
      <c r="Q107" s="73"/>
      <c r="R107" s="74"/>
      <c r="S107" s="72"/>
      <c r="T107" s="73"/>
      <c r="U107" s="73"/>
      <c r="V107" s="73"/>
      <c r="W107" s="73"/>
      <c r="X107" s="73"/>
      <c r="Y107" s="73"/>
      <c r="Z107" s="74"/>
      <c r="AA107" s="72"/>
      <c r="AB107" s="73"/>
      <c r="AC107" s="73"/>
      <c r="AD107" s="73"/>
      <c r="AE107" s="73"/>
      <c r="AF107" s="73"/>
      <c r="AG107" s="74"/>
      <c r="AH107" s="80"/>
    </row>
    <row r="108" spans="1:34" x14ac:dyDescent="0.2">
      <c r="A108" s="65"/>
      <c r="B108" s="69"/>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1"/>
      <c r="AH108" s="80"/>
    </row>
    <row r="109" spans="1:34" x14ac:dyDescent="0.2">
      <c r="A109" s="65"/>
      <c r="B109" s="80"/>
      <c r="C109" s="65"/>
      <c r="D109" s="65" t="s">
        <v>138</v>
      </c>
      <c r="E109" s="65"/>
      <c r="F109" s="65"/>
      <c r="G109" s="65"/>
      <c r="H109" s="82"/>
      <c r="I109" s="82"/>
      <c r="J109" s="82"/>
      <c r="K109" s="82"/>
      <c r="L109" s="82"/>
      <c r="M109" s="82"/>
      <c r="N109" s="82"/>
      <c r="O109" s="65"/>
      <c r="P109" s="65"/>
      <c r="Q109" s="65"/>
      <c r="R109" s="65"/>
      <c r="S109" s="65"/>
      <c r="T109" s="65"/>
      <c r="U109" s="65"/>
      <c r="V109" s="65"/>
      <c r="W109" s="65"/>
      <c r="X109" s="65"/>
      <c r="Y109" s="65"/>
      <c r="Z109" s="65"/>
      <c r="AA109" s="65"/>
      <c r="AB109" s="65"/>
      <c r="AC109" s="65"/>
      <c r="AD109" s="65"/>
      <c r="AE109" s="65"/>
      <c r="AF109" s="65"/>
      <c r="AG109" s="81"/>
      <c r="AH109" s="80"/>
    </row>
    <row r="110" spans="1:34" x14ac:dyDescent="0.2">
      <c r="A110" s="65"/>
      <c r="B110" s="80"/>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81"/>
      <c r="AH110" s="80"/>
    </row>
    <row r="111" spans="1:34" x14ac:dyDescent="0.2">
      <c r="A111" s="65"/>
      <c r="B111" s="80"/>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81"/>
      <c r="AH111" s="80"/>
    </row>
    <row r="112" spans="1:34" x14ac:dyDescent="0.2">
      <c r="A112" s="65"/>
      <c r="B112" s="80"/>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81"/>
      <c r="AH112" s="80"/>
    </row>
    <row r="113" spans="1:34" x14ac:dyDescent="0.2">
      <c r="A113" s="65"/>
      <c r="B113" s="80"/>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81"/>
      <c r="AH113" s="80"/>
    </row>
    <row r="114" spans="1:34" x14ac:dyDescent="0.2">
      <c r="A114" s="65"/>
      <c r="B114" s="80"/>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81"/>
      <c r="AH114" s="80"/>
    </row>
    <row r="115" spans="1:34" x14ac:dyDescent="0.2">
      <c r="A115" s="65"/>
      <c r="B115" s="80"/>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81"/>
      <c r="AH115" s="80"/>
    </row>
    <row r="116" spans="1:34" x14ac:dyDescent="0.2">
      <c r="A116" s="65"/>
      <c r="B116" s="72"/>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391"/>
      <c r="AF116" s="391"/>
      <c r="AG116" s="392"/>
      <c r="AH116" s="80"/>
    </row>
    <row r="117" spans="1:34" x14ac:dyDescent="0.2">
      <c r="A117" s="65"/>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65"/>
      <c r="AH117" s="65"/>
    </row>
  </sheetData>
  <sheetProtection selectLockedCells="1"/>
  <mergeCells count="218">
    <mergeCell ref="R42:AF43"/>
    <mergeCell ref="D56:AG57"/>
    <mergeCell ref="B9:H9"/>
    <mergeCell ref="J9:P9"/>
    <mergeCell ref="T9:AE9"/>
    <mergeCell ref="AI13:AL13"/>
    <mergeCell ref="AE116:AG116"/>
    <mergeCell ref="W103:AG103"/>
    <mergeCell ref="P45:Q45"/>
    <mergeCell ref="W12:X13"/>
    <mergeCell ref="Z12:AA12"/>
    <mergeCell ref="AB12:AC12"/>
    <mergeCell ref="AD12:AE12"/>
    <mergeCell ref="AF17:AG17"/>
    <mergeCell ref="AF20:AG20"/>
    <mergeCell ref="B11:I11"/>
    <mergeCell ref="K11:L11"/>
    <mergeCell ref="T11:AA11"/>
    <mergeCell ref="R85:Y85"/>
    <mergeCell ref="U12:V12"/>
    <mergeCell ref="R16:V16"/>
    <mergeCell ref="U14:V14"/>
    <mergeCell ref="D17:H17"/>
    <mergeCell ref="B18:I18"/>
    <mergeCell ref="AI2:AK3"/>
    <mergeCell ref="S2:U2"/>
    <mergeCell ref="V2:X2"/>
    <mergeCell ref="Y2:AA2"/>
    <mergeCell ref="AE2:AG2"/>
    <mergeCell ref="S3:U4"/>
    <mergeCell ref="AI6:AP8"/>
    <mergeCell ref="G6:AB6"/>
    <mergeCell ref="M7:U7"/>
    <mergeCell ref="AB8:AG8"/>
    <mergeCell ref="B12:C12"/>
    <mergeCell ref="D12:E12"/>
    <mergeCell ref="F12:G12"/>
    <mergeCell ref="H12:I12"/>
    <mergeCell ref="K12:L12"/>
    <mergeCell ref="Q12:R12"/>
    <mergeCell ref="S12:T12"/>
    <mergeCell ref="R10:AG10"/>
    <mergeCell ref="N15:P15"/>
    <mergeCell ref="B10:H10"/>
    <mergeCell ref="I10:Q10"/>
    <mergeCell ref="Z14:AD14"/>
    <mergeCell ref="V17:AE17"/>
    <mergeCell ref="V19:AE19"/>
    <mergeCell ref="Y20:Z20"/>
    <mergeCell ref="AD20:AE20"/>
    <mergeCell ref="K19:S19"/>
    <mergeCell ref="K17:S17"/>
    <mergeCell ref="J14:M14"/>
    <mergeCell ref="P14:Q14"/>
    <mergeCell ref="S14:T14"/>
    <mergeCell ref="AA15:AD15"/>
    <mergeCell ref="Z16:AD16"/>
    <mergeCell ref="Q20:R20"/>
    <mergeCell ref="AA20:AB20"/>
    <mergeCell ref="S21:V21"/>
    <mergeCell ref="X21:AA21"/>
    <mergeCell ref="T23:U23"/>
    <mergeCell ref="T20:U20"/>
    <mergeCell ref="V20:W20"/>
    <mergeCell ref="N21:Q21"/>
    <mergeCell ref="I24:L24"/>
    <mergeCell ref="I21:L21"/>
    <mergeCell ref="L23:M23"/>
    <mergeCell ref="Q23:R23"/>
    <mergeCell ref="V23:W23"/>
    <mergeCell ref="B20:B25"/>
    <mergeCell ref="C20:C25"/>
    <mergeCell ref="G20:H20"/>
    <mergeCell ref="E23:F23"/>
    <mergeCell ref="D21:G21"/>
    <mergeCell ref="E20:F20"/>
    <mergeCell ref="J20:K20"/>
    <mergeCell ref="O20:P20"/>
    <mergeCell ref="L20:M20"/>
    <mergeCell ref="G23:H23"/>
    <mergeCell ref="AC89:AF89"/>
    <mergeCell ref="E91:F91"/>
    <mergeCell ref="H91:I91"/>
    <mergeCell ref="M91:P91"/>
    <mergeCell ref="AC91:AF91"/>
    <mergeCell ref="K63:O63"/>
    <mergeCell ref="Q35:S37"/>
    <mergeCell ref="E75:F75"/>
    <mergeCell ref="E81:F81"/>
    <mergeCell ref="AA77:AB77"/>
    <mergeCell ref="U49:V49"/>
    <mergeCell ref="W49:AF49"/>
    <mergeCell ref="B58:T58"/>
    <mergeCell ref="E79:F79"/>
    <mergeCell ref="H79:I79"/>
    <mergeCell ref="M79:P79"/>
    <mergeCell ref="E83:F83"/>
    <mergeCell ref="H75:I75"/>
    <mergeCell ref="H83:I83"/>
    <mergeCell ref="M83:P83"/>
    <mergeCell ref="E77:F77"/>
    <mergeCell ref="H81:I81"/>
    <mergeCell ref="B75:D75"/>
    <mergeCell ref="AA75:AB75"/>
    <mergeCell ref="B91:D91"/>
    <mergeCell ref="AA91:AB91"/>
    <mergeCell ref="B93:D93"/>
    <mergeCell ref="AA93:AB93"/>
    <mergeCell ref="E93:F93"/>
    <mergeCell ref="H93:I93"/>
    <mergeCell ref="M93:P93"/>
    <mergeCell ref="H89:I89"/>
    <mergeCell ref="M89:P89"/>
    <mergeCell ref="B104:J104"/>
    <mergeCell ref="K104:R104"/>
    <mergeCell ref="S104:Z104"/>
    <mergeCell ref="AA104:AG104"/>
    <mergeCell ref="AC99:AF99"/>
    <mergeCell ref="Z101:AF101"/>
    <mergeCell ref="J103:R103"/>
    <mergeCell ref="B95:D95"/>
    <mergeCell ref="AA95:AB95"/>
    <mergeCell ref="H95:I95"/>
    <mergeCell ref="M95:P95"/>
    <mergeCell ref="AC95:AF95"/>
    <mergeCell ref="E97:F97"/>
    <mergeCell ref="H97:I97"/>
    <mergeCell ref="M97:P97"/>
    <mergeCell ref="AC97:AF97"/>
    <mergeCell ref="E95:F95"/>
    <mergeCell ref="B97:D97"/>
    <mergeCell ref="AA97:AB97"/>
    <mergeCell ref="B103:I103"/>
    <mergeCell ref="S103:V103"/>
    <mergeCell ref="D24:G24"/>
    <mergeCell ref="AE48:AF48"/>
    <mergeCell ref="D19:H19"/>
    <mergeCell ref="V37:AG37"/>
    <mergeCell ref="D15:H15"/>
    <mergeCell ref="R15:V15"/>
    <mergeCell ref="H33:I33"/>
    <mergeCell ref="N24:Q24"/>
    <mergeCell ref="S24:V24"/>
    <mergeCell ref="J23:K23"/>
    <mergeCell ref="K33:L33"/>
    <mergeCell ref="N33:O33"/>
    <mergeCell ref="W47:AF47"/>
    <mergeCell ref="J39:N40"/>
    <mergeCell ref="R45:S45"/>
    <mergeCell ref="J26:N27"/>
    <mergeCell ref="R26:S27"/>
    <mergeCell ref="V26:AA27"/>
    <mergeCell ref="B26:H27"/>
    <mergeCell ref="V35:AG36"/>
    <mergeCell ref="AG26:AG27"/>
    <mergeCell ref="C39:G40"/>
    <mergeCell ref="T45:U45"/>
    <mergeCell ref="AF19:AG19"/>
    <mergeCell ref="AA85:AB85"/>
    <mergeCell ref="B87:D87"/>
    <mergeCell ref="AA87:AB87"/>
    <mergeCell ref="B89:D89"/>
    <mergeCell ref="E87:F87"/>
    <mergeCell ref="H87:I87"/>
    <mergeCell ref="M87:P87"/>
    <mergeCell ref="E89:F89"/>
    <mergeCell ref="AA89:AB89"/>
    <mergeCell ref="E85:F85"/>
    <mergeCell ref="H85:I85"/>
    <mergeCell ref="M85:P85"/>
    <mergeCell ref="H77:I77"/>
    <mergeCell ref="M77:P77"/>
    <mergeCell ref="AC77:AF77"/>
    <mergeCell ref="AC21:AF21"/>
    <mergeCell ref="X24:AA24"/>
    <mergeCell ref="AC24:AF24"/>
    <mergeCell ref="U63:Z63"/>
    <mergeCell ref="AB26:AF27"/>
    <mergeCell ref="U69:V69"/>
    <mergeCell ref="V58:AA59"/>
    <mergeCell ref="AB58:AG59"/>
    <mergeCell ref="L68:N68"/>
    <mergeCell ref="L70:N70"/>
    <mergeCell ref="L69:N69"/>
    <mergeCell ref="AA23:AB23"/>
    <mergeCell ref="O23:P23"/>
    <mergeCell ref="O26:Q27"/>
    <mergeCell ref="Y23:Z23"/>
    <mergeCell ref="M75:P75"/>
    <mergeCell ref="W45:X45"/>
    <mergeCell ref="Z45:AA45"/>
    <mergeCell ref="R48:U48"/>
    <mergeCell ref="U47:V47"/>
    <mergeCell ref="AD23:AE23"/>
    <mergeCell ref="M81:P81"/>
    <mergeCell ref="D68:F70"/>
    <mergeCell ref="V60:AA60"/>
    <mergeCell ref="AB60:AG60"/>
    <mergeCell ref="AC93:AF93"/>
    <mergeCell ref="AC87:AF87"/>
    <mergeCell ref="AC81:AF81"/>
    <mergeCell ref="R68:S68"/>
    <mergeCell ref="R87:Y87"/>
    <mergeCell ref="U68:V68"/>
    <mergeCell ref="R70:S70"/>
    <mergeCell ref="U70:V70"/>
    <mergeCell ref="AC83:AF83"/>
    <mergeCell ref="AC85:AF85"/>
    <mergeCell ref="AC75:AF75"/>
    <mergeCell ref="AC79:AF79"/>
    <mergeCell ref="B79:D79"/>
    <mergeCell ref="AA79:AB79"/>
    <mergeCell ref="B81:D81"/>
    <mergeCell ref="AA81:AB81"/>
    <mergeCell ref="B83:D83"/>
    <mergeCell ref="AA83:AB83"/>
    <mergeCell ref="B77:D77"/>
    <mergeCell ref="B85:D85"/>
  </mergeCells>
  <phoneticPr fontId="3"/>
  <conditionalFormatting sqref="U64 AJ64:AL64">
    <cfRule type="cellIs" dxfId="2" priority="1" stopIfTrue="1" operator="equal">
      <formula>9777</formula>
    </cfRule>
  </conditionalFormatting>
  <dataValidations count="5">
    <dataValidation type="list" allowBlank="1" showInputMessage="1" showErrorMessage="1" sqref="AK15 C13" xr:uid="{00000000-0002-0000-0100-000000000000}">
      <formula1>"3,4"</formula1>
    </dataValidation>
    <dataValidation type="list" allowBlank="1" showInputMessage="1" showErrorMessage="1" sqref="J13" xr:uid="{00000000-0002-0000-0100-000001000000}">
      <formula1>"1,2"</formula1>
    </dataValidation>
    <dataValidation type="list" allowBlank="1" showInputMessage="1" showErrorMessage="1" sqref="P15 N15" xr:uid="{00000000-0002-0000-0100-000002000000}">
      <formula1>"1.0,1.5,2.0,3.5,4.0"</formula1>
    </dataValidation>
    <dataValidation type="list" showInputMessage="1" showErrorMessage="1" sqref="N13" xr:uid="{00000000-0002-0000-0100-000003000000}">
      <formula1>"1,2"</formula1>
    </dataValidation>
    <dataValidation type="list" allowBlank="1" showInputMessage="1" showErrorMessage="1" sqref="P13 Y13" xr:uid="{00000000-0002-0000-0100-000004000000}">
      <formula1>"4,5"</formula1>
    </dataValidation>
  </dataValidations>
  <pageMargins left="0.74803149606299213" right="0.31496062992125984" top="0.59055118110236215" bottom="0.19685039370078741" header="0.23622047244094488" footer="0.15748031496062992"/>
  <pageSetup paperSize="9" scale="95" orientation="portrait" r:id="rId1"/>
  <rowBreaks count="1" manualBreakCount="1">
    <brk id="60" max="32" man="1"/>
  </rowBreaks>
  <ignoredErrors>
    <ignoredError sqref="AC99 Z101" emptyCellReference="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82">
    <tabColor rgb="FF00B050"/>
  </sheetPr>
  <dimension ref="A1:AO88"/>
  <sheetViews>
    <sheetView showZeros="0" workbookViewId="0">
      <selection activeCell="Y28" sqref="Y28"/>
    </sheetView>
  </sheetViews>
  <sheetFormatPr defaultRowHeight="13" x14ac:dyDescent="0.2"/>
  <cols>
    <col min="2" max="2" width="5.08984375" customWidth="1"/>
    <col min="3" max="3" width="5.7265625" customWidth="1"/>
    <col min="4" max="4" width="2.26953125" customWidth="1"/>
    <col min="5" max="5" width="5.08984375" customWidth="1"/>
    <col min="6" max="6" width="5.90625" customWidth="1"/>
    <col min="8" max="8" width="2.90625" customWidth="1"/>
    <col min="9" max="9" width="3.90625" customWidth="1"/>
    <col min="10" max="10" width="3.26953125" customWidth="1"/>
    <col min="11" max="11" width="5.90625" customWidth="1"/>
    <col min="12" max="12" width="4.26953125" customWidth="1"/>
    <col min="13" max="13" width="5.36328125" customWidth="1"/>
    <col min="14" max="14" width="4.36328125" customWidth="1"/>
    <col min="15" max="15" width="4" customWidth="1"/>
    <col min="16" max="16" width="3.36328125" customWidth="1"/>
    <col min="17" max="17" width="10.7265625" customWidth="1"/>
    <col min="18" max="18" width="7.08984375" customWidth="1"/>
    <col min="19" max="19" width="12.26953125" customWidth="1"/>
    <col min="20" max="20" width="5.36328125" hidden="1" customWidth="1"/>
    <col min="21" max="21" width="12.7265625" customWidth="1"/>
    <col min="22" max="22" width="14.90625" bestFit="1" customWidth="1"/>
    <col min="23" max="23" width="9" bestFit="1" customWidth="1"/>
    <col min="24" max="24" width="3.08984375" customWidth="1"/>
    <col min="25" max="25" width="3.453125" bestFit="1" customWidth="1"/>
    <col min="26" max="26" width="5.453125" bestFit="1" customWidth="1"/>
    <col min="27" max="28" width="3.453125" bestFit="1" customWidth="1"/>
    <col min="29" max="30" width="18.36328125" style="17" bestFit="1" customWidth="1"/>
    <col min="31" max="31" width="4.7265625" style="17" customWidth="1"/>
    <col min="32" max="32" width="4.453125" style="15" customWidth="1"/>
    <col min="33" max="33" width="3.7265625" style="15" hidden="1" customWidth="1"/>
    <col min="34" max="34" width="11.08984375" bestFit="1" customWidth="1"/>
    <col min="35" max="35" width="13.36328125" bestFit="1" customWidth="1"/>
    <col min="36" max="36" width="4" bestFit="1" customWidth="1"/>
    <col min="37" max="37" width="4.6328125" customWidth="1"/>
  </cols>
  <sheetData>
    <row r="1" spans="1:41" ht="21" x14ac:dyDescent="0.25">
      <c r="A1" s="1">
        <f>IF($Q$51=0,"",+$Q$51)</f>
        <v>221</v>
      </c>
      <c r="B1" s="1"/>
      <c r="C1" s="1"/>
      <c r="D1" s="1"/>
      <c r="E1" s="27" t="s">
        <v>0</v>
      </c>
      <c r="F1" s="1"/>
      <c r="H1" s="2"/>
      <c r="I1" s="2"/>
      <c r="J1" s="2"/>
      <c r="K1" s="2"/>
      <c r="L1" s="2"/>
      <c r="M1" s="2"/>
      <c r="N1" s="2"/>
      <c r="Q1" s="35"/>
      <c r="S1" s="88" t="s">
        <v>142</v>
      </c>
      <c r="T1" s="89"/>
      <c r="U1" s="88" t="s">
        <v>143</v>
      </c>
      <c r="V1" s="89"/>
      <c r="W1" s="89"/>
      <c r="X1" s="89"/>
      <c r="Y1" s="89"/>
      <c r="Z1" s="89"/>
      <c r="AA1" s="89"/>
      <c r="AB1" s="89"/>
      <c r="AC1" s="90"/>
      <c r="AD1" s="90"/>
      <c r="AE1" s="90"/>
      <c r="AF1" s="91"/>
      <c r="AG1" s="91"/>
      <c r="AH1" s="92"/>
    </row>
    <row r="2" spans="1:41" ht="19" x14ac:dyDescent="0.2">
      <c r="A2" s="1">
        <f>IF($Q$53=0,"",+$Q$53)</f>
        <v>1563262</v>
      </c>
      <c r="B2" s="1"/>
      <c r="C2" s="1"/>
      <c r="D2" s="1"/>
      <c r="E2" s="14"/>
      <c r="F2" s="1"/>
      <c r="H2" s="2"/>
      <c r="I2" s="2"/>
      <c r="J2" s="2"/>
      <c r="K2" s="2"/>
      <c r="L2" s="2"/>
      <c r="M2" s="2"/>
      <c r="N2" s="2"/>
      <c r="Q2" s="3"/>
    </row>
    <row r="3" spans="1:41" ht="19" x14ac:dyDescent="0.2">
      <c r="A3" s="26"/>
      <c r="B3" s="1"/>
      <c r="C3" s="1"/>
      <c r="D3" s="1"/>
      <c r="E3" s="14"/>
      <c r="F3" s="1"/>
      <c r="H3" s="2"/>
      <c r="I3" s="2"/>
      <c r="J3" s="2"/>
      <c r="K3" s="2"/>
      <c r="L3" s="2"/>
      <c r="N3" s="226" t="str">
        <f>IF(G28=Y26,"給付上限相当額適用","給付上限相当額適用無し")</f>
        <v>給付上限相当額適用無し</v>
      </c>
      <c r="O3" s="227"/>
      <c r="P3" s="227"/>
      <c r="Q3" s="228"/>
      <c r="S3" s="50" t="s">
        <v>57</v>
      </c>
      <c r="T3" s="47"/>
      <c r="U3" s="47"/>
    </row>
    <row r="4" spans="1:41" ht="14" x14ac:dyDescent="0.2">
      <c r="B4" s="252" t="s">
        <v>89</v>
      </c>
      <c r="C4" s="252"/>
      <c r="E4" s="418" t="s">
        <v>200</v>
      </c>
      <c r="F4" s="419"/>
      <c r="Q4" s="28"/>
    </row>
    <row r="5" spans="1:41" ht="14" x14ac:dyDescent="0.2">
      <c r="B5" s="238" t="s">
        <v>40</v>
      </c>
      <c r="C5" s="238"/>
      <c r="E5" s="249" t="s">
        <v>153</v>
      </c>
      <c r="F5" s="249"/>
      <c r="G5" s="249"/>
      <c r="H5" s="21"/>
      <c r="I5" s="21"/>
      <c r="J5" s="45" t="s">
        <v>1</v>
      </c>
      <c r="K5" s="46"/>
      <c r="L5" s="46"/>
      <c r="M5" s="232">
        <v>44805</v>
      </c>
      <c r="N5" s="233"/>
      <c r="O5" s="233"/>
      <c r="P5" s="233"/>
      <c r="Q5" s="233"/>
      <c r="R5" s="4"/>
      <c r="S5" s="43" t="s">
        <v>51</v>
      </c>
      <c r="T5" s="43"/>
      <c r="U5" s="43"/>
      <c r="V5" s="4" t="s">
        <v>1</v>
      </c>
      <c r="W5" s="4">
        <f>YEAR($M$5)</f>
        <v>2022</v>
      </c>
      <c r="X5" s="4">
        <f>MONTH($M$5)</f>
        <v>9</v>
      </c>
      <c r="Y5" s="4">
        <f>DAY($M$5)</f>
        <v>1</v>
      </c>
      <c r="Z5" s="4"/>
      <c r="AA5" s="4"/>
      <c r="AB5" s="4"/>
      <c r="AC5" s="18">
        <f>DATE($W$5,$X$5,$Y$5)</f>
        <v>44805</v>
      </c>
      <c r="AD5" s="18"/>
      <c r="AE5" s="18"/>
      <c r="AF5" s="10"/>
      <c r="AG5" s="10"/>
    </row>
    <row r="6" spans="1:41" ht="14" x14ac:dyDescent="0.2">
      <c r="B6" s="4"/>
      <c r="E6" s="21" t="s">
        <v>45</v>
      </c>
      <c r="F6" s="21"/>
      <c r="G6" s="21"/>
      <c r="H6" s="21"/>
      <c r="I6" s="21"/>
      <c r="J6" s="4"/>
      <c r="K6" s="21"/>
      <c r="L6" s="21"/>
      <c r="M6" s="10"/>
      <c r="N6" s="29"/>
      <c r="O6" s="29"/>
      <c r="P6" s="29"/>
      <c r="Q6" s="29"/>
      <c r="R6" s="4"/>
      <c r="S6" s="43" t="s">
        <v>52</v>
      </c>
      <c r="T6" s="43"/>
      <c r="U6" s="43"/>
      <c r="V6" s="4" t="s">
        <v>39</v>
      </c>
      <c r="W6">
        <f>+$W$5+1</f>
        <v>2023</v>
      </c>
      <c r="X6">
        <f>+$X$5</f>
        <v>9</v>
      </c>
      <c r="Y6">
        <f>+$Y$5-1</f>
        <v>0</v>
      </c>
      <c r="AA6" s="4"/>
      <c r="AB6" s="4"/>
      <c r="AC6" s="18">
        <f>DATE($W$6,$X$6,$Y$6)</f>
        <v>45169</v>
      </c>
      <c r="AD6" s="18"/>
      <c r="AE6" s="18"/>
      <c r="AF6" s="10"/>
      <c r="AG6" s="10"/>
    </row>
    <row r="7" spans="1:41" ht="14" x14ac:dyDescent="0.2">
      <c r="B7" s="45" t="s">
        <v>2</v>
      </c>
      <c r="C7" s="39"/>
      <c r="D7" s="39"/>
      <c r="E7" s="234">
        <v>44861</v>
      </c>
      <c r="F7" s="234"/>
      <c r="G7" s="234"/>
      <c r="H7" s="25" t="s">
        <v>3</v>
      </c>
      <c r="I7" s="235">
        <v>45169</v>
      </c>
      <c r="J7" s="236"/>
      <c r="K7" s="236"/>
      <c r="L7" s="236"/>
      <c r="M7" s="236"/>
      <c r="O7" s="4"/>
      <c r="P7" s="4"/>
      <c r="Q7" s="24"/>
      <c r="R7" s="4"/>
      <c r="S7" s="43" t="s">
        <v>53</v>
      </c>
      <c r="T7" s="43"/>
      <c r="U7" s="43"/>
      <c r="V7" s="4" t="s">
        <v>2</v>
      </c>
      <c r="W7" s="4">
        <f>YEAR($E$7)</f>
        <v>2022</v>
      </c>
      <c r="X7" s="4">
        <f>MONTH($E$7)</f>
        <v>10</v>
      </c>
      <c r="Y7" s="4">
        <f>DAY($E$7)</f>
        <v>27</v>
      </c>
      <c r="Z7" s="4">
        <f>YEAR($I$7)</f>
        <v>2023</v>
      </c>
      <c r="AA7" s="4">
        <f>MONTH($I$7)</f>
        <v>8</v>
      </c>
      <c r="AB7" s="4">
        <f>DAY($I$7)</f>
        <v>31</v>
      </c>
      <c r="AC7" s="18">
        <f>DATE($W$7,$X$7,$Y$7)</f>
        <v>44861</v>
      </c>
      <c r="AD7" s="18">
        <f>DATE($Z$7,$AA$7,$AB$7)</f>
        <v>45169</v>
      </c>
      <c r="AE7" s="18"/>
      <c r="AF7" s="10"/>
      <c r="AG7" s="10"/>
      <c r="AI7" s="7"/>
    </row>
    <row r="8" spans="1:41" ht="14" x14ac:dyDescent="0.2">
      <c r="B8" s="11" t="s">
        <v>34</v>
      </c>
      <c r="E8" s="416">
        <f>IF($E$7="","",+$E$7)</f>
        <v>44861</v>
      </c>
      <c r="F8" s="416"/>
      <c r="G8" s="416"/>
      <c r="H8" s="25" t="s">
        <v>3</v>
      </c>
      <c r="I8" s="229">
        <f>IF($I$7="","",+$AD$8)</f>
        <v>45169</v>
      </c>
      <c r="J8" s="417"/>
      <c r="K8" s="417"/>
      <c r="L8" s="417"/>
      <c r="M8" s="417"/>
      <c r="O8" s="30"/>
      <c r="P8" s="30"/>
      <c r="Q8" s="30"/>
      <c r="R8" s="5"/>
      <c r="S8" s="42" t="s">
        <v>54</v>
      </c>
      <c r="T8" s="39"/>
      <c r="U8" s="44"/>
      <c r="V8" s="11" t="s">
        <v>34</v>
      </c>
      <c r="W8" s="4">
        <f>+$W$7</f>
        <v>2022</v>
      </c>
      <c r="X8" s="4">
        <f>+$X$7</f>
        <v>10</v>
      </c>
      <c r="Y8" s="4">
        <f>+$Y$7</f>
        <v>27</v>
      </c>
      <c r="Z8" s="4">
        <f>YEAR($AD$8)</f>
        <v>2023</v>
      </c>
      <c r="AA8" s="4">
        <f>MONTH($AD$8)</f>
        <v>8</v>
      </c>
      <c r="AB8" s="4">
        <f>DAY($AD$8)</f>
        <v>31</v>
      </c>
      <c r="AC8" s="18">
        <f>DATE($W$8,$X$8,$Y$8)</f>
        <v>44861</v>
      </c>
      <c r="AD8" s="18">
        <f>IF(AC6&lt;=$AD$7,$AC$6,$AD$7)</f>
        <v>45169</v>
      </c>
      <c r="AE8" s="18"/>
      <c r="AF8" s="10"/>
      <c r="AG8" s="10"/>
    </row>
    <row r="9" spans="1:41" ht="14" x14ac:dyDescent="0.2">
      <c r="B9" s="254" t="s">
        <v>157</v>
      </c>
      <c r="C9" s="254"/>
      <c r="D9" s="254"/>
      <c r="E9" s="253">
        <f>IF($E$7="","",+$E$7)</f>
        <v>44861</v>
      </c>
      <c r="F9" s="253"/>
      <c r="G9" s="253"/>
      <c r="H9" s="25" t="s">
        <v>3</v>
      </c>
      <c r="I9" s="245">
        <f>IF((E7+179)&lt;I8,E7+179,I8)</f>
        <v>45040</v>
      </c>
      <c r="J9" s="246"/>
      <c r="K9" s="246"/>
      <c r="L9" s="246"/>
      <c r="M9" s="246"/>
      <c r="O9" s="30"/>
      <c r="P9" s="30"/>
      <c r="Q9" s="30"/>
      <c r="R9" s="5"/>
      <c r="S9" s="4"/>
      <c r="U9" s="4"/>
      <c r="V9" s="132" t="s">
        <v>163</v>
      </c>
      <c r="W9" s="133">
        <f>+$W$7</f>
        <v>2022</v>
      </c>
      <c r="X9" s="133">
        <f>+$X$7</f>
        <v>10</v>
      </c>
      <c r="Y9" s="133">
        <f>+$Y$7</f>
        <v>27</v>
      </c>
      <c r="Z9" s="133">
        <f>YEAR($I$9)</f>
        <v>2023</v>
      </c>
      <c r="AA9" s="133">
        <f>MONTH($I$9)</f>
        <v>4</v>
      </c>
      <c r="AB9" s="133">
        <f>DAY($I$9)</f>
        <v>24</v>
      </c>
      <c r="AC9" s="135">
        <f>DATE($W$9,$X$9,$Y$9)</f>
        <v>44861</v>
      </c>
      <c r="AD9" s="135">
        <f>DATE($Z$9,$AA$9,$AB$9)</f>
        <v>45040</v>
      </c>
      <c r="AE9" s="18"/>
      <c r="AF9" s="255">
        <f>DATE(YEAR(AD9),MONTH(AD9)+1,0)</f>
        <v>45046</v>
      </c>
      <c r="AG9" s="255"/>
      <c r="AH9" s="255"/>
    </row>
    <row r="10" spans="1:41" ht="14" x14ac:dyDescent="0.2">
      <c r="B10" s="4"/>
      <c r="G10" s="4"/>
      <c r="H10" s="4"/>
      <c r="I10" s="4"/>
      <c r="J10" s="4"/>
      <c r="K10" s="4"/>
      <c r="L10" s="4"/>
      <c r="M10" s="4"/>
      <c r="N10" s="31"/>
      <c r="O10" s="4"/>
      <c r="P10" s="4"/>
      <c r="Q10" s="24"/>
      <c r="R10" s="4"/>
      <c r="W10" s="4"/>
      <c r="X10" s="4"/>
      <c r="Y10" s="4"/>
      <c r="Z10" s="4"/>
      <c r="AA10" s="4"/>
      <c r="AB10" s="4"/>
      <c r="AC10" s="138">
        <f>IF(AD9=AF9,"",AD9+1)</f>
        <v>45041</v>
      </c>
      <c r="AD10" s="138">
        <f>IF(AD9=AF9,"",DATE(YEAR(AD9),MONTH(AD9)+1,0))</f>
        <v>45046</v>
      </c>
      <c r="AE10" s="133">
        <f>NETWORKDAYS($AC10,$AD10,0)</f>
        <v>4</v>
      </c>
      <c r="AF10" s="255">
        <f>EOMONTH($AD9,1)</f>
        <v>45077</v>
      </c>
      <c r="AG10" s="255"/>
      <c r="AH10" s="255"/>
      <c r="AJ10" s="21"/>
    </row>
    <row r="11" spans="1:41" ht="14" hidden="1" x14ac:dyDescent="0.2">
      <c r="B11" s="225">
        <f>+$E$8</f>
        <v>44861</v>
      </c>
      <c r="C11" s="220"/>
      <c r="D11" s="220"/>
      <c r="E11" s="220"/>
      <c r="F11" s="9" t="s">
        <v>3</v>
      </c>
      <c r="G11" s="4"/>
      <c r="H11" s="4"/>
      <c r="I11" s="4"/>
      <c r="J11" s="4"/>
      <c r="K11" s="4"/>
      <c r="L11" s="4"/>
      <c r="M11" s="4"/>
      <c r="N11" s="4"/>
      <c r="O11" s="4"/>
      <c r="P11" s="4"/>
      <c r="Q11" s="24"/>
      <c r="R11" s="4"/>
      <c r="W11" s="4"/>
      <c r="X11" s="4"/>
      <c r="Y11" s="4"/>
      <c r="Z11" s="4"/>
      <c r="AA11" s="4"/>
      <c r="AB11" s="4"/>
      <c r="AC11" s="18"/>
      <c r="AD11" s="18"/>
      <c r="AE11" s="18"/>
      <c r="AF11" s="18"/>
      <c r="AG11" s="16"/>
      <c r="AH11" s="16"/>
      <c r="AJ11" s="21"/>
    </row>
    <row r="12" spans="1:41" ht="14" hidden="1" x14ac:dyDescent="0.2">
      <c r="B12" s="4" t="s">
        <v>4</v>
      </c>
      <c r="F12" s="414" t="s">
        <v>29</v>
      </c>
      <c r="G12" s="415"/>
      <c r="I12" s="49" t="s">
        <v>162</v>
      </c>
      <c r="J12" s="21" t="s">
        <v>5</v>
      </c>
      <c r="K12" s="57" t="s">
        <v>181</v>
      </c>
      <c r="L12" s="21" t="s">
        <v>6</v>
      </c>
      <c r="M12" s="32"/>
      <c r="N12" s="21"/>
      <c r="O12" s="21"/>
      <c r="P12" s="4"/>
      <c r="Q12" s="48">
        <v>219900</v>
      </c>
      <c r="R12" s="4"/>
      <c r="W12" s="4"/>
      <c r="X12" s="4"/>
      <c r="Y12" s="4"/>
      <c r="Z12" s="4"/>
      <c r="AA12" s="4"/>
      <c r="AB12" s="4"/>
      <c r="AC12" s="18"/>
      <c r="AD12" s="18"/>
      <c r="AE12" s="18"/>
      <c r="AF12" s="18"/>
      <c r="AG12" s="16"/>
      <c r="AH12" s="16"/>
      <c r="AJ12" s="21"/>
    </row>
    <row r="13" spans="1:41" ht="14.25" hidden="1" customHeight="1" x14ac:dyDescent="0.2">
      <c r="B13" s="182" t="s">
        <v>183</v>
      </c>
      <c r="G13" s="34"/>
      <c r="H13" s="4"/>
      <c r="I13" s="23"/>
      <c r="L13" s="24"/>
      <c r="M13" s="21"/>
      <c r="N13" s="21"/>
      <c r="O13" s="21"/>
      <c r="P13" s="4"/>
      <c r="Q13" s="48"/>
      <c r="R13" s="4"/>
      <c r="W13" s="4"/>
      <c r="X13" s="4"/>
      <c r="Y13" s="4"/>
      <c r="Z13" s="4"/>
      <c r="AA13" s="4"/>
      <c r="AB13" s="4"/>
      <c r="AC13" s="18"/>
      <c r="AD13" s="18"/>
      <c r="AE13" s="18"/>
      <c r="AF13" s="18"/>
      <c r="AG13" s="16"/>
      <c r="AH13" s="16"/>
      <c r="AJ13" s="21"/>
    </row>
    <row r="14" spans="1:41" ht="14.25" hidden="1" customHeight="1" x14ac:dyDescent="0.2">
      <c r="B14" s="4"/>
      <c r="G14" s="34"/>
      <c r="H14" s="4"/>
      <c r="I14" s="4"/>
      <c r="J14" s="4" t="s">
        <v>7</v>
      </c>
      <c r="K14" s="24"/>
      <c r="L14" s="24"/>
      <c r="M14" s="21"/>
      <c r="N14" s="21"/>
      <c r="O14" s="21"/>
      <c r="P14" s="4"/>
      <c r="Q14" s="24">
        <f>IF(Q12="","",SUM($Q$12:$Q$13))</f>
        <v>219900</v>
      </c>
      <c r="R14" s="4"/>
      <c r="W14" s="4"/>
      <c r="X14" s="4"/>
      <c r="Y14" s="4"/>
      <c r="Z14" s="4"/>
      <c r="AA14" s="4"/>
      <c r="AB14" s="4"/>
      <c r="AC14" s="18"/>
      <c r="AD14" s="18"/>
      <c r="AE14" s="18"/>
      <c r="AF14" s="18"/>
      <c r="AG14" s="16"/>
      <c r="AH14" s="16"/>
      <c r="AJ14" s="21"/>
    </row>
    <row r="15" spans="1:41" ht="14.25" customHeight="1" x14ac:dyDescent="0.2">
      <c r="B15" s="225">
        <f>+$E$8</f>
        <v>44861</v>
      </c>
      <c r="C15" s="220"/>
      <c r="D15" s="220"/>
      <c r="E15" s="220"/>
      <c r="F15" s="9" t="s">
        <v>3</v>
      </c>
      <c r="R15" s="4"/>
      <c r="S15" s="4" t="s">
        <v>58</v>
      </c>
      <c r="U15" s="4"/>
      <c r="V15" s="4"/>
      <c r="AA15" s="4"/>
      <c r="AB15" s="4"/>
      <c r="AC15" s="18"/>
      <c r="AD15" s="18"/>
      <c r="AE15" s="18"/>
      <c r="AF15" s="18"/>
      <c r="AG15" s="16"/>
      <c r="AH15" s="16"/>
      <c r="AJ15" s="21"/>
      <c r="AK15" t="s">
        <v>170</v>
      </c>
    </row>
    <row r="16" spans="1:41" ht="14.25" customHeight="1" x14ac:dyDescent="0.2">
      <c r="B16" s="121" t="s">
        <v>166</v>
      </c>
      <c r="F16" s="412" t="s">
        <v>168</v>
      </c>
      <c r="G16" s="413"/>
      <c r="I16" s="49">
        <v>20</v>
      </c>
      <c r="J16" s="21" t="s">
        <v>6</v>
      </c>
      <c r="K16" s="167"/>
      <c r="L16" s="21"/>
      <c r="M16" s="32"/>
      <c r="N16" s="21"/>
      <c r="O16" s="21"/>
      <c r="P16" s="4"/>
      <c r="Q16" s="22">
        <f>LOOKUP(I16,AK20:AL65)</f>
        <v>260000</v>
      </c>
      <c r="R16" s="4"/>
      <c r="S16" s="36" t="s">
        <v>49</v>
      </c>
      <c r="U16" s="11" t="s">
        <v>56</v>
      </c>
      <c r="V16" s="4"/>
      <c r="AA16" s="4"/>
      <c r="AB16" s="4"/>
      <c r="AC16" s="18"/>
      <c r="AD16" s="18"/>
      <c r="AE16" s="18"/>
      <c r="AF16" s="18"/>
      <c r="AG16" s="16"/>
      <c r="AH16" s="16"/>
      <c r="AJ16" s="21"/>
      <c r="AK16" s="221" t="s">
        <v>179</v>
      </c>
      <c r="AL16" s="222"/>
      <c r="AM16" s="206" t="s">
        <v>178</v>
      </c>
      <c r="AN16" s="207"/>
      <c r="AO16" s="208"/>
    </row>
    <row r="17" spans="2:41" ht="14.25" customHeight="1" x14ac:dyDescent="0.2">
      <c r="B17" s="182" t="s">
        <v>184</v>
      </c>
      <c r="F17" s="163"/>
      <c r="G17" s="164"/>
      <c r="H17" s="33"/>
      <c r="I17" s="23"/>
      <c r="L17" s="24"/>
      <c r="M17" s="21"/>
      <c r="N17" s="21"/>
      <c r="O17" s="21"/>
      <c r="P17" s="4"/>
      <c r="Q17" s="22"/>
      <c r="R17" s="4"/>
      <c r="S17" s="36" t="s">
        <v>59</v>
      </c>
      <c r="U17" s="11" t="s">
        <v>61</v>
      </c>
      <c r="V17" s="4"/>
      <c r="AA17" s="4"/>
      <c r="AB17" s="4"/>
      <c r="AC17" s="18"/>
      <c r="AD17" s="18"/>
      <c r="AE17" s="18"/>
      <c r="AF17" s="18"/>
      <c r="AG17" s="16"/>
      <c r="AH17" s="16"/>
      <c r="AJ17" s="21"/>
      <c r="AK17" s="223" t="s">
        <v>167</v>
      </c>
      <c r="AL17" s="224"/>
      <c r="AM17" s="209"/>
      <c r="AN17" s="210"/>
      <c r="AO17" s="211"/>
    </row>
    <row r="18" spans="2:41" ht="14.25" customHeight="1" x14ac:dyDescent="0.2">
      <c r="B18" s="4"/>
      <c r="G18" s="34"/>
      <c r="H18" s="4"/>
      <c r="I18" s="4"/>
      <c r="J18" s="4" t="s">
        <v>7</v>
      </c>
      <c r="K18" s="24"/>
      <c r="L18" s="24"/>
      <c r="M18" s="21"/>
      <c r="N18" s="21"/>
      <c r="O18" s="21"/>
      <c r="P18" s="4"/>
      <c r="Q18" s="24">
        <f>IF(Q16="","",SUM($Q$16:$Q$17))</f>
        <v>260000</v>
      </c>
      <c r="R18" s="4"/>
      <c r="S18" s="36" t="s">
        <v>60</v>
      </c>
      <c r="U18" s="11" t="s">
        <v>62</v>
      </c>
      <c r="V18" s="4"/>
      <c r="AA18" s="4"/>
      <c r="AB18" s="4"/>
      <c r="AC18" s="18"/>
      <c r="AD18" s="18"/>
      <c r="AE18" s="18"/>
      <c r="AF18" s="18"/>
      <c r="AG18" s="16"/>
      <c r="AH18" s="16"/>
      <c r="AJ18" s="21"/>
      <c r="AK18" s="171" t="s">
        <v>172</v>
      </c>
      <c r="AL18" s="170" t="s">
        <v>173</v>
      </c>
      <c r="AM18" s="175" t="s">
        <v>174</v>
      </c>
      <c r="AN18" s="165" t="s">
        <v>3</v>
      </c>
      <c r="AO18" s="166" t="s">
        <v>176</v>
      </c>
    </row>
    <row r="19" spans="2:41" ht="14.25" customHeight="1" x14ac:dyDescent="0.2">
      <c r="R19" s="4"/>
      <c r="S19" s="36" t="s">
        <v>63</v>
      </c>
      <c r="U19" s="11" t="s">
        <v>1</v>
      </c>
      <c r="V19" s="4"/>
      <c r="AA19" s="4"/>
      <c r="AB19" s="4"/>
      <c r="AC19" s="18"/>
      <c r="AD19" s="18"/>
      <c r="AE19" s="18"/>
      <c r="AF19" s="18"/>
      <c r="AG19" s="16"/>
      <c r="AH19" s="16"/>
      <c r="AJ19" s="21"/>
      <c r="AK19" s="171" t="s">
        <v>6</v>
      </c>
      <c r="AL19" s="181" t="s">
        <v>180</v>
      </c>
      <c r="AM19" s="175"/>
      <c r="AN19" s="165"/>
      <c r="AO19" s="180" t="s">
        <v>180</v>
      </c>
    </row>
    <row r="20" spans="2:41" ht="14" x14ac:dyDescent="0.2">
      <c r="B20" s="4" t="s">
        <v>182</v>
      </c>
      <c r="G20" s="6">
        <f>Q18</f>
        <v>260000</v>
      </c>
      <c r="H20" s="4" t="s">
        <v>15</v>
      </c>
      <c r="I20" s="4">
        <v>22</v>
      </c>
      <c r="J20" s="4" t="s">
        <v>38</v>
      </c>
      <c r="K20" s="217">
        <f>IF(G20="","",ROUND($G$20/$I$20,-1))</f>
        <v>11820</v>
      </c>
      <c r="L20" s="218"/>
      <c r="M20" s="1" t="s">
        <v>36</v>
      </c>
      <c r="O20" s="4"/>
      <c r="P20" s="4"/>
      <c r="Q20" s="1"/>
      <c r="R20" s="4"/>
      <c r="S20" s="36" t="s">
        <v>64</v>
      </c>
      <c r="T20" s="6" t="str">
        <f>K12</f>
        <v>16</v>
      </c>
      <c r="U20" s="11" t="s">
        <v>169</v>
      </c>
      <c r="V20" s="4"/>
      <c r="AA20" s="4"/>
      <c r="AB20" s="4"/>
      <c r="AC20" s="18"/>
      <c r="AD20" s="18"/>
      <c r="AE20" s="18"/>
      <c r="AF20" s="18"/>
      <c r="AG20" s="16"/>
      <c r="AH20" s="16"/>
      <c r="AJ20" s="21"/>
      <c r="AK20" s="172">
        <v>1</v>
      </c>
      <c r="AL20" s="173">
        <v>58000</v>
      </c>
      <c r="AM20" s="176"/>
      <c r="AN20" s="165" t="s">
        <v>197</v>
      </c>
      <c r="AO20" s="177">
        <v>63000</v>
      </c>
    </row>
    <row r="21" spans="2:41" ht="14" x14ac:dyDescent="0.2">
      <c r="B21" s="4"/>
      <c r="G21" s="6"/>
      <c r="H21" s="4"/>
      <c r="I21" s="4"/>
      <c r="J21" s="4"/>
      <c r="K21" s="1"/>
      <c r="L21" s="1"/>
      <c r="M21" s="1"/>
      <c r="O21" s="4"/>
      <c r="P21" s="4"/>
      <c r="Q21" s="1"/>
      <c r="R21" s="4"/>
      <c r="S21" s="36"/>
      <c r="U21" s="11"/>
      <c r="V21" s="4"/>
      <c r="W21" s="4"/>
      <c r="X21" s="4"/>
      <c r="Y21" s="4"/>
      <c r="Z21" s="4"/>
      <c r="AA21" s="4"/>
      <c r="AB21" s="4"/>
      <c r="AC21" s="18"/>
      <c r="AD21" s="18"/>
      <c r="AE21" s="18"/>
      <c r="AF21" s="18"/>
      <c r="AG21" s="16"/>
      <c r="AH21" s="16"/>
      <c r="AJ21" s="21"/>
      <c r="AK21" s="172">
        <v>2</v>
      </c>
      <c r="AL21" s="173">
        <v>68000</v>
      </c>
      <c r="AM21" s="176">
        <v>63000</v>
      </c>
      <c r="AN21" s="165" t="s">
        <v>197</v>
      </c>
      <c r="AO21" s="177">
        <v>73000</v>
      </c>
    </row>
    <row r="22" spans="2:41" s="31" customFormat="1" ht="14" x14ac:dyDescent="0.2">
      <c r="B22" t="s">
        <v>201</v>
      </c>
      <c r="C22"/>
      <c r="D22"/>
      <c r="E22"/>
      <c r="F22"/>
      <c r="G22" s="37"/>
      <c r="H22"/>
      <c r="I22"/>
      <c r="J22"/>
      <c r="K22" s="51"/>
      <c r="L22" s="51"/>
      <c r="M22" s="51"/>
      <c r="N22"/>
      <c r="O22"/>
      <c r="P22"/>
      <c r="Q22" s="51"/>
      <c r="R22"/>
      <c r="S22" s="36"/>
      <c r="U22" s="11"/>
      <c r="V22" s="4"/>
      <c r="W22" s="4"/>
      <c r="X22" s="4"/>
      <c r="Y22" s="4"/>
      <c r="Z22" s="4"/>
      <c r="AA22" s="4"/>
      <c r="AB22" s="4"/>
      <c r="AC22" s="18"/>
      <c r="AD22" s="18"/>
      <c r="AE22" s="18"/>
      <c r="AF22" s="18"/>
      <c r="AG22" s="16"/>
      <c r="AH22" s="16"/>
      <c r="AJ22" s="21"/>
      <c r="AK22" s="172">
        <v>3</v>
      </c>
      <c r="AL22" s="173">
        <v>78000</v>
      </c>
      <c r="AM22" s="176">
        <v>73000</v>
      </c>
      <c r="AN22" s="165" t="s">
        <v>197</v>
      </c>
      <c r="AO22" s="177">
        <v>83000</v>
      </c>
    </row>
    <row r="23" spans="2:41" s="31" customFormat="1" ht="14" x14ac:dyDescent="0.2">
      <c r="B23" t="s">
        <v>202</v>
      </c>
      <c r="C23"/>
      <c r="D23"/>
      <c r="E23"/>
      <c r="F23"/>
      <c r="G23" s="37"/>
      <c r="H23"/>
      <c r="I23"/>
      <c r="J23"/>
      <c r="K23" s="51"/>
      <c r="L23" s="51"/>
      <c r="M23" s="51"/>
      <c r="N23"/>
      <c r="O23"/>
      <c r="P23"/>
      <c r="Q23" s="51"/>
      <c r="R23"/>
      <c r="S23" s="36"/>
      <c r="U23" s="11"/>
      <c r="V23" s="4"/>
      <c r="W23" s="4"/>
      <c r="X23" s="4"/>
      <c r="Y23" s="4"/>
      <c r="Z23" s="4"/>
      <c r="AA23" s="4"/>
      <c r="AB23" s="4"/>
      <c r="AC23" s="18"/>
      <c r="AD23" s="18"/>
      <c r="AE23" s="18"/>
      <c r="AF23" s="18"/>
      <c r="AG23" s="16"/>
      <c r="AH23" s="16"/>
      <c r="AJ23" s="21"/>
      <c r="AK23" s="172">
        <v>4</v>
      </c>
      <c r="AL23" s="173">
        <v>88000</v>
      </c>
      <c r="AM23" s="176">
        <v>83000</v>
      </c>
      <c r="AN23" s="165" t="s">
        <v>197</v>
      </c>
      <c r="AO23" s="177">
        <v>93000</v>
      </c>
    </row>
    <row r="24" spans="2:41" ht="14" x14ac:dyDescent="0.2">
      <c r="B24" s="219"/>
      <c r="C24" s="220"/>
      <c r="D24" s="220"/>
      <c r="E24" s="220"/>
      <c r="F24" s="220"/>
      <c r="G24" s="220"/>
      <c r="H24" s="220"/>
      <c r="I24" s="220"/>
      <c r="J24" s="220"/>
      <c r="K24" s="220"/>
      <c r="L24" s="220"/>
      <c r="M24" s="220"/>
      <c r="N24" s="220"/>
      <c r="O24" s="220"/>
      <c r="P24" s="220"/>
      <c r="Q24" s="220"/>
      <c r="R24" s="4"/>
      <c r="S24" s="36"/>
      <c r="U24" s="11"/>
      <c r="V24" s="4"/>
      <c r="W24" s="4"/>
      <c r="X24" s="4"/>
      <c r="Y24" s="214" t="s">
        <v>146</v>
      </c>
      <c r="Z24" s="214"/>
      <c r="AA24" s="214"/>
      <c r="AB24" s="214"/>
      <c r="AC24" s="214"/>
      <c r="AD24" s="214"/>
      <c r="AE24" s="18"/>
      <c r="AF24" s="18"/>
      <c r="AG24" s="16"/>
      <c r="AH24" s="16"/>
      <c r="AK24" s="172">
        <v>5</v>
      </c>
      <c r="AL24" s="173">
        <v>98000</v>
      </c>
      <c r="AM24" s="176">
        <v>93000</v>
      </c>
      <c r="AN24" s="165" t="s">
        <v>197</v>
      </c>
      <c r="AO24" s="177">
        <v>101000</v>
      </c>
    </row>
    <row r="25" spans="2:41" ht="14" x14ac:dyDescent="0.2">
      <c r="B25" s="4"/>
      <c r="C25" s="4"/>
      <c r="G25" s="6"/>
      <c r="H25" s="4"/>
      <c r="I25" s="4"/>
      <c r="J25" s="4"/>
      <c r="K25" s="1"/>
      <c r="L25" s="1"/>
      <c r="M25" s="1"/>
      <c r="N25" s="4"/>
      <c r="O25" s="4"/>
      <c r="P25" s="4"/>
      <c r="Q25" s="1"/>
      <c r="R25" s="4"/>
      <c r="S25" s="4"/>
      <c r="U25" s="4"/>
      <c r="V25" s="4"/>
      <c r="W25" s="4"/>
      <c r="X25" s="4"/>
      <c r="Y25" s="214"/>
      <c r="Z25" s="214"/>
      <c r="AA25" s="214"/>
      <c r="AB25" s="214"/>
      <c r="AC25" s="214"/>
      <c r="AD25" s="214"/>
      <c r="AE25" s="18"/>
      <c r="AF25" s="18"/>
      <c r="AG25" s="16"/>
      <c r="AH25" s="16"/>
      <c r="AK25" s="172">
        <v>6</v>
      </c>
      <c r="AL25" s="173">
        <v>104000</v>
      </c>
      <c r="AM25" s="176">
        <v>101000</v>
      </c>
      <c r="AN25" s="165" t="s">
        <v>197</v>
      </c>
      <c r="AO25" s="177">
        <v>107000</v>
      </c>
    </row>
    <row r="26" spans="2:41" ht="14" x14ac:dyDescent="0.2">
      <c r="B26" s="4" t="s">
        <v>65</v>
      </c>
      <c r="G26" s="6"/>
      <c r="H26" s="9"/>
      <c r="I26" s="4"/>
      <c r="J26" s="9"/>
      <c r="K26" s="1"/>
      <c r="L26" s="9"/>
      <c r="M26" s="8"/>
      <c r="N26" s="9"/>
      <c r="O26" s="58"/>
      <c r="P26" s="1"/>
      <c r="Q26" s="1"/>
      <c r="R26" s="4"/>
      <c r="S26" s="134" t="s">
        <v>217</v>
      </c>
      <c r="T26" s="64"/>
      <c r="U26" s="61"/>
      <c r="V26" s="61"/>
      <c r="W26" s="61"/>
      <c r="X26" s="61"/>
      <c r="Y26" s="215">
        <v>21040</v>
      </c>
      <c r="Z26" s="216"/>
      <c r="AA26" s="61" t="s">
        <v>80</v>
      </c>
      <c r="AB26" s="61"/>
      <c r="AC26" s="18"/>
      <c r="AD26" s="18"/>
      <c r="AE26" s="18"/>
      <c r="AF26" s="18"/>
      <c r="AG26" s="16"/>
      <c r="AH26" s="16"/>
      <c r="AK26" s="172">
        <v>7</v>
      </c>
      <c r="AL26" s="173">
        <v>110000</v>
      </c>
      <c r="AM26" s="176">
        <v>107000</v>
      </c>
      <c r="AN26" s="165" t="s">
        <v>197</v>
      </c>
      <c r="AO26" s="177">
        <v>114000</v>
      </c>
    </row>
    <row r="27" spans="2:41" ht="14" x14ac:dyDescent="0.2">
      <c r="B27" s="4"/>
      <c r="F27" s="182"/>
      <c r="G27" s="6"/>
      <c r="H27" s="9"/>
      <c r="I27" s="4"/>
      <c r="J27" s="9"/>
      <c r="K27" s="1"/>
      <c r="L27" s="9"/>
      <c r="M27" s="8"/>
      <c r="N27" s="9"/>
      <c r="O27" s="58" t="s">
        <v>152</v>
      </c>
      <c r="P27" s="1"/>
      <c r="Q27" s="1"/>
      <c r="R27" s="4"/>
      <c r="S27" s="134"/>
      <c r="T27" s="64"/>
      <c r="U27" s="64"/>
      <c r="V27" s="64"/>
      <c r="W27" s="64"/>
      <c r="X27" s="64"/>
      <c r="Y27" s="64"/>
      <c r="Z27" s="64"/>
      <c r="AA27" s="4"/>
      <c r="AB27" s="4"/>
      <c r="AC27" s="18"/>
      <c r="AD27" s="18"/>
      <c r="AE27" s="18"/>
      <c r="AF27" s="18"/>
      <c r="AG27" s="16"/>
      <c r="AH27" s="16"/>
      <c r="AK27" s="172">
        <v>8</v>
      </c>
      <c r="AL27" s="173">
        <v>118000</v>
      </c>
      <c r="AM27" s="176">
        <v>114000</v>
      </c>
      <c r="AN27" s="165" t="s">
        <v>197</v>
      </c>
      <c r="AO27" s="177">
        <v>122000</v>
      </c>
    </row>
    <row r="28" spans="2:41" ht="14" x14ac:dyDescent="0.2">
      <c r="B28" s="4"/>
      <c r="G28" s="126">
        <f>MIN(K20,$Y$26)</f>
        <v>11820</v>
      </c>
      <c r="H28" s="122" t="s">
        <v>14</v>
      </c>
      <c r="I28" s="129">
        <v>67</v>
      </c>
      <c r="J28" s="122" t="s">
        <v>15</v>
      </c>
      <c r="K28" s="123">
        <v>100</v>
      </c>
      <c r="L28" s="122"/>
      <c r="M28" s="124"/>
      <c r="N28" s="122" t="s">
        <v>38</v>
      </c>
      <c r="O28" s="242">
        <f>IF(G28="","",ROUNDDOWN(+$G$28*$I$28/$K$28,))</f>
        <v>7919</v>
      </c>
      <c r="P28" s="243"/>
      <c r="Q28" s="130" t="s">
        <v>160</v>
      </c>
      <c r="R28" s="4"/>
      <c r="S28" t="s">
        <v>151</v>
      </c>
      <c r="U28" s="4"/>
      <c r="V28" s="4"/>
      <c r="W28" s="4"/>
      <c r="X28" s="4"/>
      <c r="Y28" s="4"/>
      <c r="Z28" s="4"/>
      <c r="AA28" s="4"/>
      <c r="AB28" s="4"/>
      <c r="AC28" s="18"/>
      <c r="AD28" s="18"/>
      <c r="AE28" s="18"/>
      <c r="AF28" s="16"/>
      <c r="AG28" s="16"/>
      <c r="AK28" s="172">
        <v>9</v>
      </c>
      <c r="AL28" s="173">
        <v>126000</v>
      </c>
      <c r="AM28" s="178">
        <v>122000</v>
      </c>
      <c r="AN28" s="165" t="s">
        <v>197</v>
      </c>
      <c r="AO28" s="177">
        <v>130000</v>
      </c>
    </row>
    <row r="29" spans="2:41" ht="14" x14ac:dyDescent="0.2">
      <c r="B29" s="4"/>
      <c r="G29" s="6"/>
      <c r="H29" s="9"/>
      <c r="I29" s="4"/>
      <c r="J29" s="9"/>
      <c r="K29" s="1"/>
      <c r="L29" s="9"/>
      <c r="M29" s="8"/>
      <c r="N29" s="9"/>
      <c r="O29" s="244"/>
      <c r="P29" s="244"/>
      <c r="Q29" s="1"/>
      <c r="R29" s="4"/>
      <c r="S29" s="11"/>
      <c r="U29" s="4"/>
      <c r="V29" s="4"/>
      <c r="W29" s="4"/>
      <c r="X29" s="4"/>
      <c r="Y29" s="4"/>
      <c r="Z29" s="4"/>
      <c r="AA29" s="4"/>
      <c r="AB29" s="4"/>
      <c r="AC29" s="18"/>
      <c r="AD29" s="18"/>
      <c r="AE29" s="18"/>
      <c r="AF29" s="16"/>
      <c r="AG29" s="16"/>
      <c r="AK29" s="172">
        <v>10</v>
      </c>
      <c r="AL29" s="173">
        <v>134000</v>
      </c>
      <c r="AM29" s="176">
        <v>130000</v>
      </c>
      <c r="AN29" s="165" t="s">
        <v>197</v>
      </c>
      <c r="AO29" s="177">
        <v>138000</v>
      </c>
    </row>
    <row r="30" spans="2:41" ht="14" x14ac:dyDescent="0.2">
      <c r="B30" s="4"/>
      <c r="G30" s="59">
        <f>MIN(K20,$Y$26)</f>
        <v>11820</v>
      </c>
      <c r="H30" s="60" t="s">
        <v>14</v>
      </c>
      <c r="I30" s="61">
        <v>50</v>
      </c>
      <c r="J30" s="60" t="s">
        <v>15</v>
      </c>
      <c r="K30" s="62">
        <v>100</v>
      </c>
      <c r="L30" s="60"/>
      <c r="M30" s="63"/>
      <c r="N30" s="60" t="s">
        <v>38</v>
      </c>
      <c r="O30" s="240">
        <f>IF(G30="","",ROUNDDOWN(+$G$30*$I$30/$K$30,))</f>
        <v>5910</v>
      </c>
      <c r="P30" s="241"/>
      <c r="Q30" s="131" t="s">
        <v>161</v>
      </c>
      <c r="R30" s="4"/>
      <c r="S30" s="4"/>
      <c r="U30" s="4"/>
      <c r="V30" s="4"/>
      <c r="W30" s="4"/>
      <c r="X30" s="4"/>
      <c r="Y30" s="4"/>
      <c r="Z30" s="4"/>
      <c r="AA30" s="4"/>
      <c r="AB30" s="4"/>
      <c r="AC30" s="18"/>
      <c r="AD30" s="18"/>
      <c r="AE30" s="18"/>
      <c r="AF30" s="16"/>
      <c r="AG30" s="16"/>
      <c r="AK30" s="172">
        <v>11</v>
      </c>
      <c r="AL30" s="173">
        <v>142000</v>
      </c>
      <c r="AM30" s="176">
        <v>138000</v>
      </c>
      <c r="AN30" s="165" t="s">
        <v>197</v>
      </c>
      <c r="AO30" s="177">
        <v>146000</v>
      </c>
    </row>
    <row r="31" spans="2:41" ht="14" x14ac:dyDescent="0.2">
      <c r="B31" s="4"/>
      <c r="G31" s="127"/>
      <c r="H31" s="9"/>
      <c r="I31" s="4"/>
      <c r="J31" s="9"/>
      <c r="K31" s="24"/>
      <c r="L31" s="9"/>
      <c r="M31" s="125"/>
      <c r="N31" s="9"/>
      <c r="O31" s="128"/>
      <c r="P31" s="128"/>
      <c r="Q31" s="1"/>
      <c r="R31" s="4"/>
      <c r="S31" s="6">
        <f>O30</f>
        <v>5910</v>
      </c>
      <c r="U31" s="4"/>
      <c r="V31" s="4"/>
      <c r="W31" s="133">
        <f>+$W$9</f>
        <v>2022</v>
      </c>
      <c r="X31" s="133">
        <f>+$X$9</f>
        <v>10</v>
      </c>
      <c r="Y31" s="133"/>
      <c r="Z31" s="133">
        <f>+$W$9</f>
        <v>2022</v>
      </c>
      <c r="AA31" s="133">
        <f>+$X$9</f>
        <v>10</v>
      </c>
      <c r="AB31" s="133">
        <v>1</v>
      </c>
      <c r="AC31" s="135">
        <f>+$AC$9</f>
        <v>44861</v>
      </c>
      <c r="AD31" s="135">
        <f>IF(EOMONTH($AC31,0)&gt;$AD$8,$AD$8,EOMONTH($AC31,0))</f>
        <v>44865</v>
      </c>
      <c r="AE31" s="133">
        <f>NETWORKDAYS($AC31,$AD31,0)</f>
        <v>3</v>
      </c>
      <c r="AF31" s="133">
        <f t="shared" ref="AF31:AF43" si="0">IF($AE31&gt;=0,$AE31,"")</f>
        <v>3</v>
      </c>
      <c r="AG31" s="4"/>
      <c r="AK31" s="172">
        <v>12</v>
      </c>
      <c r="AL31" s="173">
        <v>150000</v>
      </c>
      <c r="AM31" s="176">
        <v>146000</v>
      </c>
      <c r="AN31" s="165" t="s">
        <v>197</v>
      </c>
      <c r="AO31" s="177">
        <v>155000</v>
      </c>
    </row>
    <row r="32" spans="2:41" ht="14" x14ac:dyDescent="0.2">
      <c r="G32" s="6"/>
      <c r="H32" s="9"/>
      <c r="I32" s="4"/>
      <c r="J32" s="9"/>
      <c r="K32" s="1"/>
      <c r="L32" s="9"/>
      <c r="M32" s="8"/>
      <c r="N32" s="9"/>
      <c r="O32" s="12"/>
      <c r="Q32" s="1"/>
      <c r="R32" s="4"/>
      <c r="S32" s="4"/>
      <c r="U32" s="4"/>
      <c r="V32" s="4"/>
      <c r="W32" s="137">
        <f t="shared" ref="W32:W37" si="1">IF($X31=12,$W31+1,$W31)</f>
        <v>2022</v>
      </c>
      <c r="X32" s="137">
        <f t="shared" ref="X32:X43" si="2">IF($X31=12,1,$X31+1)</f>
        <v>11</v>
      </c>
      <c r="Y32" s="133"/>
      <c r="Z32" s="133">
        <f t="shared" ref="Z32:Z43" si="3">+$W32</f>
        <v>2022</v>
      </c>
      <c r="AA32" s="133">
        <f t="shared" ref="AA32:AA43" si="4">+$X32</f>
        <v>11</v>
      </c>
      <c r="AB32" s="133">
        <f t="shared" ref="AB32:AB43" si="5">+$AB$31</f>
        <v>1</v>
      </c>
      <c r="AC32" s="135">
        <f t="shared" ref="AC32:AC43" si="6">DATE($Z32,$AA32,$AB32)</f>
        <v>44866</v>
      </c>
      <c r="AD32" s="135">
        <f t="shared" ref="AD32:AD37" si="7">IF(EOMONTH($AC32,0)&gt;$AD$9,$AD$9,EOMONTH($AC32,0))</f>
        <v>44895</v>
      </c>
      <c r="AE32" s="133">
        <f t="shared" ref="AE32:AE43" si="8">NETWORKDAYS($AC32,$AD32,0)</f>
        <v>22</v>
      </c>
      <c r="AF32" s="133">
        <f t="shared" si="0"/>
        <v>22</v>
      </c>
      <c r="AG32" s="4"/>
      <c r="AK32" s="172">
        <v>13</v>
      </c>
      <c r="AL32" s="174">
        <v>160000</v>
      </c>
      <c r="AM32" s="178">
        <v>155000</v>
      </c>
      <c r="AN32" s="165" t="s">
        <v>197</v>
      </c>
      <c r="AO32" s="179">
        <v>165000</v>
      </c>
    </row>
    <row r="33" spans="2:41" ht="14" x14ac:dyDescent="0.2">
      <c r="B33" s="4" t="s">
        <v>8</v>
      </c>
      <c r="G33" s="1"/>
      <c r="H33" s="4"/>
      <c r="I33" s="4"/>
      <c r="J33" s="4"/>
      <c r="K33" s="4"/>
      <c r="L33" s="4"/>
      <c r="M33" s="4"/>
      <c r="N33" s="4"/>
      <c r="O33" s="4"/>
      <c r="P33" s="4"/>
      <c r="Q33" s="1"/>
      <c r="R33" s="4"/>
      <c r="S33" s="4"/>
      <c r="U33" s="4"/>
      <c r="V33" s="4"/>
      <c r="W33" s="137">
        <f t="shared" si="1"/>
        <v>2022</v>
      </c>
      <c r="X33" s="137">
        <f t="shared" si="2"/>
        <v>12</v>
      </c>
      <c r="Y33" s="133"/>
      <c r="Z33" s="133">
        <f t="shared" si="3"/>
        <v>2022</v>
      </c>
      <c r="AA33" s="133">
        <f t="shared" si="4"/>
        <v>12</v>
      </c>
      <c r="AB33" s="133">
        <f t="shared" si="5"/>
        <v>1</v>
      </c>
      <c r="AC33" s="135">
        <f t="shared" si="6"/>
        <v>44896</v>
      </c>
      <c r="AD33" s="135">
        <f t="shared" si="7"/>
        <v>44926</v>
      </c>
      <c r="AE33" s="133">
        <f t="shared" si="8"/>
        <v>22</v>
      </c>
      <c r="AF33" s="133">
        <f t="shared" si="0"/>
        <v>22</v>
      </c>
      <c r="AG33" s="4"/>
      <c r="AK33" s="172">
        <v>14</v>
      </c>
      <c r="AL33" s="173">
        <v>170000</v>
      </c>
      <c r="AM33" s="176">
        <v>165000</v>
      </c>
      <c r="AN33" s="165" t="s">
        <v>197</v>
      </c>
      <c r="AO33" s="177">
        <v>175000</v>
      </c>
    </row>
    <row r="34" spans="2:41" ht="14" x14ac:dyDescent="0.2">
      <c r="G34" s="1"/>
      <c r="H34" s="4"/>
      <c r="I34" s="4"/>
      <c r="J34" s="4"/>
      <c r="K34" s="4"/>
      <c r="L34" s="4"/>
      <c r="M34" s="4"/>
      <c r="N34" s="4"/>
      <c r="O34" s="4"/>
      <c r="P34" s="4"/>
      <c r="Q34" s="1"/>
      <c r="R34" s="4"/>
      <c r="S34" s="4"/>
      <c r="U34" s="4"/>
      <c r="V34" s="4"/>
      <c r="W34" s="137">
        <f t="shared" si="1"/>
        <v>2023</v>
      </c>
      <c r="X34" s="137">
        <f t="shared" si="2"/>
        <v>1</v>
      </c>
      <c r="Y34" s="133"/>
      <c r="Z34" s="133">
        <f t="shared" si="3"/>
        <v>2023</v>
      </c>
      <c r="AA34" s="133">
        <f t="shared" si="4"/>
        <v>1</v>
      </c>
      <c r="AB34" s="133">
        <f t="shared" si="5"/>
        <v>1</v>
      </c>
      <c r="AC34" s="135">
        <f t="shared" si="6"/>
        <v>44927</v>
      </c>
      <c r="AD34" s="135">
        <f t="shared" si="7"/>
        <v>44957</v>
      </c>
      <c r="AE34" s="133">
        <f t="shared" si="8"/>
        <v>22</v>
      </c>
      <c r="AF34" s="133">
        <f t="shared" si="0"/>
        <v>22</v>
      </c>
      <c r="AG34" s="4"/>
      <c r="AK34" s="172">
        <v>15</v>
      </c>
      <c r="AL34" s="173">
        <v>180000</v>
      </c>
      <c r="AM34" s="176">
        <v>175000</v>
      </c>
      <c r="AN34" s="165" t="s">
        <v>197</v>
      </c>
      <c r="AO34" s="177">
        <v>185000</v>
      </c>
    </row>
    <row r="35" spans="2:41" ht="14" x14ac:dyDescent="0.2">
      <c r="G35" s="13" t="s">
        <v>9</v>
      </c>
      <c r="H35" s="4"/>
      <c r="I35" s="238" t="s">
        <v>10</v>
      </c>
      <c r="J35" s="239"/>
      <c r="K35" s="239"/>
      <c r="L35" s="1"/>
      <c r="M35" s="13"/>
      <c r="N35" s="4"/>
      <c r="O35" s="9" t="s">
        <v>11</v>
      </c>
      <c r="P35" s="4"/>
      <c r="Q35" s="12" t="s">
        <v>44</v>
      </c>
      <c r="R35" s="4"/>
      <c r="S35" s="4"/>
      <c r="U35" s="4"/>
      <c r="V35" s="4"/>
      <c r="W35" s="137">
        <f t="shared" si="1"/>
        <v>2023</v>
      </c>
      <c r="X35" s="137">
        <f t="shared" si="2"/>
        <v>2</v>
      </c>
      <c r="Y35" s="133"/>
      <c r="Z35" s="133">
        <f t="shared" si="3"/>
        <v>2023</v>
      </c>
      <c r="AA35" s="133">
        <f t="shared" si="4"/>
        <v>2</v>
      </c>
      <c r="AB35" s="133">
        <f t="shared" si="5"/>
        <v>1</v>
      </c>
      <c r="AC35" s="135">
        <f t="shared" si="6"/>
        <v>44958</v>
      </c>
      <c r="AD35" s="135">
        <f t="shared" si="7"/>
        <v>44985</v>
      </c>
      <c r="AE35" s="133">
        <f t="shared" si="8"/>
        <v>20</v>
      </c>
      <c r="AF35" s="133">
        <f t="shared" si="0"/>
        <v>20</v>
      </c>
      <c r="AG35" s="4"/>
      <c r="AK35" s="172">
        <v>16</v>
      </c>
      <c r="AL35" s="173">
        <v>190000</v>
      </c>
      <c r="AM35" s="176">
        <v>185000</v>
      </c>
      <c r="AN35" s="165" t="s">
        <v>197</v>
      </c>
      <c r="AO35" s="177">
        <v>195000</v>
      </c>
    </row>
    <row r="36" spans="2:41" ht="14" x14ac:dyDescent="0.2">
      <c r="G36" s="4"/>
      <c r="H36" s="4"/>
      <c r="I36" s="4"/>
      <c r="J36" s="4"/>
      <c r="K36" s="4"/>
      <c r="L36" s="4"/>
      <c r="M36" s="4"/>
      <c r="N36" s="4"/>
      <c r="O36" s="4"/>
      <c r="P36" s="4"/>
      <c r="Q36" s="1"/>
      <c r="R36" s="4"/>
      <c r="S36" s="4"/>
      <c r="U36" s="6"/>
      <c r="V36" s="4"/>
      <c r="W36" s="137">
        <f t="shared" si="1"/>
        <v>2023</v>
      </c>
      <c r="X36" s="137">
        <f>IF($X35=12,1,$X35+1)</f>
        <v>3</v>
      </c>
      <c r="Y36" s="133"/>
      <c r="Z36" s="133">
        <f t="shared" si="3"/>
        <v>2023</v>
      </c>
      <c r="AA36" s="133">
        <f t="shared" si="4"/>
        <v>3</v>
      </c>
      <c r="AB36" s="133">
        <f t="shared" si="5"/>
        <v>1</v>
      </c>
      <c r="AC36" s="135">
        <f t="shared" si="6"/>
        <v>44986</v>
      </c>
      <c r="AD36" s="135">
        <f t="shared" si="7"/>
        <v>45016</v>
      </c>
      <c r="AE36" s="133">
        <f t="shared" si="8"/>
        <v>23</v>
      </c>
      <c r="AF36" s="133">
        <f t="shared" si="0"/>
        <v>23</v>
      </c>
      <c r="AG36" s="4"/>
      <c r="AK36" s="172">
        <v>17</v>
      </c>
      <c r="AL36" s="173">
        <v>200000</v>
      </c>
      <c r="AM36" s="176">
        <v>195000</v>
      </c>
      <c r="AN36" s="165" t="s">
        <v>197</v>
      </c>
      <c r="AO36" s="177">
        <v>210000</v>
      </c>
    </row>
    <row r="37" spans="2:41" ht="14" x14ac:dyDescent="0.2">
      <c r="B37" s="137" t="s">
        <v>193</v>
      </c>
      <c r="C37" s="137">
        <f>IF($E$7="","",IF($O37="","",$W31-2018))</f>
        <v>4</v>
      </c>
      <c r="D37" s="137" t="s">
        <v>12</v>
      </c>
      <c r="E37" s="137">
        <f>IF($E$7="","",IF($O37="","",$X31))</f>
        <v>10</v>
      </c>
      <c r="F37" s="137" t="s">
        <v>13</v>
      </c>
      <c r="G37" s="183">
        <f t="shared" ref="G37:G49" si="9">IF(O37="","",$G$28)</f>
        <v>11820</v>
      </c>
      <c r="H37" s="133" t="s">
        <v>14</v>
      </c>
      <c r="I37" s="141">
        <v>67</v>
      </c>
      <c r="J37" s="133" t="s">
        <v>15</v>
      </c>
      <c r="K37" s="141">
        <f>IF($E$7="","",IF($O37="","",100))</f>
        <v>100</v>
      </c>
      <c r="L37" s="133"/>
      <c r="M37" s="142"/>
      <c r="N37" s="133" t="s">
        <v>16</v>
      </c>
      <c r="O37" s="133">
        <f>IF($E$7="","",IF(AF31="","",AF31))</f>
        <v>3</v>
      </c>
      <c r="P37" s="133" t="s">
        <v>17</v>
      </c>
      <c r="Q37" s="141">
        <f>IF($O37="",0,ROUNDDOWN($G37*$I37/$K37,)*$O37)</f>
        <v>23757</v>
      </c>
      <c r="R37" s="133" t="s">
        <v>18</v>
      </c>
      <c r="S37" s="4"/>
      <c r="U37" s="6"/>
      <c r="V37" s="4"/>
      <c r="W37" s="137">
        <f t="shared" si="1"/>
        <v>2023</v>
      </c>
      <c r="X37" s="137">
        <f>IF($X36=12,1,$X36+1)</f>
        <v>4</v>
      </c>
      <c r="Y37" s="133"/>
      <c r="Z37" s="133">
        <f t="shared" si="3"/>
        <v>2023</v>
      </c>
      <c r="AA37" s="133">
        <f t="shared" si="4"/>
        <v>4</v>
      </c>
      <c r="AB37" s="133">
        <f t="shared" si="5"/>
        <v>1</v>
      </c>
      <c r="AC37" s="135">
        <f t="shared" si="6"/>
        <v>45017</v>
      </c>
      <c r="AD37" s="135">
        <f t="shared" si="7"/>
        <v>45040</v>
      </c>
      <c r="AE37" s="133">
        <f t="shared" si="8"/>
        <v>16</v>
      </c>
      <c r="AF37" s="133">
        <f t="shared" si="0"/>
        <v>16</v>
      </c>
      <c r="AG37" s="4"/>
      <c r="AK37" s="172">
        <v>18</v>
      </c>
      <c r="AL37" s="173">
        <v>220000</v>
      </c>
      <c r="AM37" s="176">
        <v>210000</v>
      </c>
      <c r="AN37" s="165" t="s">
        <v>197</v>
      </c>
      <c r="AO37" s="177">
        <v>230000</v>
      </c>
    </row>
    <row r="38" spans="2:41" ht="14" x14ac:dyDescent="0.2">
      <c r="B38" s="137" t="s">
        <v>193</v>
      </c>
      <c r="C38" s="137">
        <f>IF($O38="","",$W32-2018)</f>
        <v>4</v>
      </c>
      <c r="D38" s="137" t="s">
        <v>12</v>
      </c>
      <c r="E38" s="137">
        <f t="shared" ref="E38:E44" si="10">IF($O38="","",$X32)</f>
        <v>11</v>
      </c>
      <c r="F38" s="137" t="s">
        <v>13</v>
      </c>
      <c r="G38" s="183">
        <f t="shared" si="9"/>
        <v>11820</v>
      </c>
      <c r="H38" s="133" t="s">
        <v>14</v>
      </c>
      <c r="I38" s="141">
        <v>67</v>
      </c>
      <c r="J38" s="133" t="s">
        <v>15</v>
      </c>
      <c r="K38" s="141">
        <f t="shared" ref="K38:K49" si="11">IF($O38="","",100)</f>
        <v>100</v>
      </c>
      <c r="L38" s="133"/>
      <c r="M38" s="142"/>
      <c r="N38" s="133" t="s">
        <v>16</v>
      </c>
      <c r="O38" s="133">
        <f t="shared" ref="O38:O44" si="12">IF(AF32="","",AF32)</f>
        <v>22</v>
      </c>
      <c r="P38" s="133" t="s">
        <v>17</v>
      </c>
      <c r="Q38" s="141">
        <f>IF($O38="",0,ROUNDDOWN($G38*$I38/$K38,)*$O38)</f>
        <v>174218</v>
      </c>
      <c r="R38" s="133" t="s">
        <v>18</v>
      </c>
      <c r="S38" s="4"/>
      <c r="U38" s="6"/>
      <c r="V38" s="4"/>
      <c r="W38" s="143">
        <f>YEAR(AC38)</f>
        <v>2023</v>
      </c>
      <c r="X38" s="143">
        <f>MONTH(AC38)</f>
        <v>4</v>
      </c>
      <c r="Y38" s="144"/>
      <c r="Z38" s="144">
        <f t="shared" si="3"/>
        <v>2023</v>
      </c>
      <c r="AA38" s="143">
        <f>MONTH(AC38)</f>
        <v>4</v>
      </c>
      <c r="AB38" s="144">
        <f t="shared" si="5"/>
        <v>1</v>
      </c>
      <c r="AC38" s="145">
        <f>(AD37+1)</f>
        <v>45041</v>
      </c>
      <c r="AD38" s="145">
        <f t="shared" ref="AD38:AD43" si="13">IF(EOMONTH($AC38,0)&gt;$AD$8,$AD$8,EOMONTH($AC38,0))</f>
        <v>45046</v>
      </c>
      <c r="AE38" s="144">
        <f t="shared" si="8"/>
        <v>4</v>
      </c>
      <c r="AF38" s="144">
        <f t="shared" si="0"/>
        <v>4</v>
      </c>
      <c r="AG38" s="4"/>
      <c r="AK38" s="172">
        <v>19</v>
      </c>
      <c r="AL38" s="173">
        <v>240000</v>
      </c>
      <c r="AM38" s="176">
        <v>230000</v>
      </c>
      <c r="AN38" s="165" t="s">
        <v>197</v>
      </c>
      <c r="AO38" s="177">
        <v>250000</v>
      </c>
    </row>
    <row r="39" spans="2:41" ht="14" x14ac:dyDescent="0.2">
      <c r="B39" s="137" t="s">
        <v>193</v>
      </c>
      <c r="C39" s="137">
        <f t="shared" ref="C39:C42" si="14">IF($O39="","",$W33-2018)</f>
        <v>4</v>
      </c>
      <c r="D39" s="137" t="s">
        <v>12</v>
      </c>
      <c r="E39" s="137">
        <f t="shared" si="10"/>
        <v>12</v>
      </c>
      <c r="F39" s="137" t="s">
        <v>13</v>
      </c>
      <c r="G39" s="183">
        <f t="shared" si="9"/>
        <v>11820</v>
      </c>
      <c r="H39" s="133" t="s">
        <v>14</v>
      </c>
      <c r="I39" s="141">
        <v>67</v>
      </c>
      <c r="J39" s="133" t="s">
        <v>15</v>
      </c>
      <c r="K39" s="141">
        <f t="shared" si="11"/>
        <v>100</v>
      </c>
      <c r="L39" s="133"/>
      <c r="M39" s="142"/>
      <c r="N39" s="133" t="s">
        <v>16</v>
      </c>
      <c r="O39" s="133">
        <f t="shared" si="12"/>
        <v>22</v>
      </c>
      <c r="P39" s="133" t="s">
        <v>17</v>
      </c>
      <c r="Q39" s="141">
        <f t="shared" ref="Q39:Q49" si="15">IF($O39="",0,ROUNDDOWN($G39*$I39/$K39,)*$O39)</f>
        <v>174218</v>
      </c>
      <c r="R39" s="133" t="s">
        <v>18</v>
      </c>
      <c r="S39" s="4"/>
      <c r="U39" s="6"/>
      <c r="V39" s="4"/>
      <c r="W39" s="139">
        <f>IF(X38=12,$W38+1,$W38)</f>
        <v>2023</v>
      </c>
      <c r="X39" s="139">
        <f>IF($X38=12,1,$X38+1)</f>
        <v>5</v>
      </c>
      <c r="Y39" s="140"/>
      <c r="Z39" s="140">
        <f t="shared" si="3"/>
        <v>2023</v>
      </c>
      <c r="AA39" s="140">
        <f t="shared" si="4"/>
        <v>5</v>
      </c>
      <c r="AB39" s="140">
        <f t="shared" si="5"/>
        <v>1</v>
      </c>
      <c r="AC39" s="138">
        <f t="shared" si="6"/>
        <v>45047</v>
      </c>
      <c r="AD39" s="138">
        <f t="shared" si="13"/>
        <v>45077</v>
      </c>
      <c r="AE39" s="140">
        <f t="shared" si="8"/>
        <v>23</v>
      </c>
      <c r="AF39" s="140">
        <f t="shared" si="0"/>
        <v>23</v>
      </c>
      <c r="AG39" s="4"/>
      <c r="AK39" s="172">
        <v>20</v>
      </c>
      <c r="AL39" s="173">
        <v>260000</v>
      </c>
      <c r="AM39" s="176">
        <v>250000</v>
      </c>
      <c r="AN39" s="165" t="s">
        <v>197</v>
      </c>
      <c r="AO39" s="177">
        <v>270000</v>
      </c>
    </row>
    <row r="40" spans="2:41" ht="14" x14ac:dyDescent="0.2">
      <c r="B40" s="137" t="s">
        <v>193</v>
      </c>
      <c r="C40" s="137">
        <f t="shared" si="14"/>
        <v>5</v>
      </c>
      <c r="D40" s="137" t="s">
        <v>12</v>
      </c>
      <c r="E40" s="137">
        <f t="shared" si="10"/>
        <v>1</v>
      </c>
      <c r="F40" s="137" t="s">
        <v>13</v>
      </c>
      <c r="G40" s="183">
        <f t="shared" si="9"/>
        <v>11820</v>
      </c>
      <c r="H40" s="133" t="s">
        <v>14</v>
      </c>
      <c r="I40" s="141">
        <v>67</v>
      </c>
      <c r="J40" s="133" t="s">
        <v>15</v>
      </c>
      <c r="K40" s="141">
        <f t="shared" si="11"/>
        <v>100</v>
      </c>
      <c r="L40" s="133"/>
      <c r="M40" s="142"/>
      <c r="N40" s="133" t="s">
        <v>16</v>
      </c>
      <c r="O40" s="133">
        <f t="shared" si="12"/>
        <v>22</v>
      </c>
      <c r="P40" s="133" t="s">
        <v>17</v>
      </c>
      <c r="Q40" s="141">
        <f t="shared" si="15"/>
        <v>174218</v>
      </c>
      <c r="R40" s="133" t="s">
        <v>18</v>
      </c>
      <c r="S40" s="4"/>
      <c r="U40" s="4"/>
      <c r="V40" s="4"/>
      <c r="W40" s="139">
        <f>IF($X39=12,$W39+1,$W39)</f>
        <v>2023</v>
      </c>
      <c r="X40" s="139">
        <f>IF($X39=12,1,$X39+1)</f>
        <v>6</v>
      </c>
      <c r="Y40" s="140"/>
      <c r="Z40" s="140">
        <f t="shared" si="3"/>
        <v>2023</v>
      </c>
      <c r="AA40" s="140">
        <f t="shared" si="4"/>
        <v>6</v>
      </c>
      <c r="AB40" s="140">
        <f t="shared" si="5"/>
        <v>1</v>
      </c>
      <c r="AC40" s="138">
        <f t="shared" si="6"/>
        <v>45078</v>
      </c>
      <c r="AD40" s="138">
        <f t="shared" si="13"/>
        <v>45107</v>
      </c>
      <c r="AE40" s="140">
        <f t="shared" si="8"/>
        <v>22</v>
      </c>
      <c r="AF40" s="140">
        <f t="shared" si="0"/>
        <v>22</v>
      </c>
      <c r="AG40" s="4"/>
      <c r="AK40" s="172">
        <v>21</v>
      </c>
      <c r="AL40" s="173">
        <v>280000</v>
      </c>
      <c r="AM40" s="176">
        <v>270000</v>
      </c>
      <c r="AN40" s="165" t="s">
        <v>197</v>
      </c>
      <c r="AO40" s="177">
        <v>290000</v>
      </c>
    </row>
    <row r="41" spans="2:41" ht="14" x14ac:dyDescent="0.2">
      <c r="B41" s="137" t="s">
        <v>193</v>
      </c>
      <c r="C41" s="137">
        <f t="shared" si="14"/>
        <v>5</v>
      </c>
      <c r="D41" s="137" t="s">
        <v>12</v>
      </c>
      <c r="E41" s="137">
        <f t="shared" si="10"/>
        <v>2</v>
      </c>
      <c r="F41" s="137" t="s">
        <v>13</v>
      </c>
      <c r="G41" s="183">
        <f t="shared" si="9"/>
        <v>11820</v>
      </c>
      <c r="H41" s="133" t="s">
        <v>14</v>
      </c>
      <c r="I41" s="141">
        <v>67</v>
      </c>
      <c r="J41" s="133" t="s">
        <v>15</v>
      </c>
      <c r="K41" s="141">
        <f t="shared" si="11"/>
        <v>100</v>
      </c>
      <c r="L41" s="133"/>
      <c r="M41" s="142"/>
      <c r="N41" s="133" t="s">
        <v>16</v>
      </c>
      <c r="O41" s="133">
        <f t="shared" si="12"/>
        <v>20</v>
      </c>
      <c r="P41" s="133" t="s">
        <v>17</v>
      </c>
      <c r="Q41" s="141">
        <f t="shared" si="15"/>
        <v>158380</v>
      </c>
      <c r="R41" s="133" t="s">
        <v>18</v>
      </c>
      <c r="S41" s="4"/>
      <c r="T41">
        <f>O37+O38+O39+O40+O41+O42+O45</f>
        <v>135</v>
      </c>
      <c r="U41" s="4"/>
      <c r="V41" s="4"/>
      <c r="W41" s="139">
        <f>IF($X40=12,$W40+1,$W40)</f>
        <v>2023</v>
      </c>
      <c r="X41" s="139">
        <f t="shared" si="2"/>
        <v>7</v>
      </c>
      <c r="Y41" s="140"/>
      <c r="Z41" s="140">
        <f t="shared" si="3"/>
        <v>2023</v>
      </c>
      <c r="AA41" s="140">
        <f t="shared" si="4"/>
        <v>7</v>
      </c>
      <c r="AB41" s="140">
        <f t="shared" si="5"/>
        <v>1</v>
      </c>
      <c r="AC41" s="138">
        <f t="shared" si="6"/>
        <v>45108</v>
      </c>
      <c r="AD41" s="138">
        <f t="shared" si="13"/>
        <v>45138</v>
      </c>
      <c r="AE41" s="140">
        <f t="shared" si="8"/>
        <v>21</v>
      </c>
      <c r="AF41" s="140">
        <f t="shared" si="0"/>
        <v>21</v>
      </c>
      <c r="AG41" s="4"/>
      <c r="AK41" s="172">
        <v>22</v>
      </c>
      <c r="AL41" s="173">
        <v>300000</v>
      </c>
      <c r="AM41" s="176">
        <v>290000</v>
      </c>
      <c r="AN41" s="165" t="s">
        <v>197</v>
      </c>
      <c r="AO41" s="177">
        <v>310000</v>
      </c>
    </row>
    <row r="42" spans="2:41" ht="14" x14ac:dyDescent="0.2">
      <c r="B42" s="137" t="s">
        <v>193</v>
      </c>
      <c r="C42" s="137">
        <f t="shared" si="14"/>
        <v>5</v>
      </c>
      <c r="D42" s="137" t="s">
        <v>12</v>
      </c>
      <c r="E42" s="137">
        <f t="shared" si="10"/>
        <v>3</v>
      </c>
      <c r="F42" s="137" t="s">
        <v>13</v>
      </c>
      <c r="G42" s="183">
        <f t="shared" si="9"/>
        <v>11820</v>
      </c>
      <c r="H42" s="133" t="s">
        <v>14</v>
      </c>
      <c r="I42" s="141">
        <v>67</v>
      </c>
      <c r="J42" s="133" t="s">
        <v>15</v>
      </c>
      <c r="K42" s="141">
        <f t="shared" si="11"/>
        <v>100</v>
      </c>
      <c r="L42" s="133"/>
      <c r="M42" s="142"/>
      <c r="N42" s="133" t="s">
        <v>16</v>
      </c>
      <c r="O42" s="133">
        <f t="shared" si="12"/>
        <v>23</v>
      </c>
      <c r="P42" s="133" t="s">
        <v>17</v>
      </c>
      <c r="Q42" s="141">
        <f t="shared" si="15"/>
        <v>182137</v>
      </c>
      <c r="R42" s="133" t="s">
        <v>18</v>
      </c>
      <c r="S42" s="4"/>
      <c r="T42" t="e">
        <f>O46+O47+O48+O49</f>
        <v>#VALUE!</v>
      </c>
      <c r="U42" s="4"/>
      <c r="V42" s="4"/>
      <c r="W42" s="139">
        <f>IF($X41=12,$W41+1,$W41)</f>
        <v>2023</v>
      </c>
      <c r="X42" s="139">
        <f t="shared" si="2"/>
        <v>8</v>
      </c>
      <c r="Y42" s="140"/>
      <c r="Z42" s="140">
        <f t="shared" si="3"/>
        <v>2023</v>
      </c>
      <c r="AA42" s="140">
        <f t="shared" si="4"/>
        <v>8</v>
      </c>
      <c r="AB42" s="140">
        <f t="shared" si="5"/>
        <v>1</v>
      </c>
      <c r="AC42" s="138">
        <f t="shared" si="6"/>
        <v>45139</v>
      </c>
      <c r="AD42" s="138">
        <f t="shared" si="13"/>
        <v>45169</v>
      </c>
      <c r="AE42" s="140">
        <f t="shared" si="8"/>
        <v>23</v>
      </c>
      <c r="AF42" s="140">
        <f t="shared" si="0"/>
        <v>23</v>
      </c>
      <c r="AG42" s="4"/>
      <c r="AK42" s="172">
        <v>23</v>
      </c>
      <c r="AL42" s="173">
        <v>320000</v>
      </c>
      <c r="AM42" s="176">
        <v>310000</v>
      </c>
      <c r="AN42" s="165" t="s">
        <v>197</v>
      </c>
      <c r="AO42" s="177">
        <v>330000</v>
      </c>
    </row>
    <row r="43" spans="2:41" ht="14" x14ac:dyDescent="0.2">
      <c r="B43" s="137" t="s">
        <v>193</v>
      </c>
      <c r="C43" s="137">
        <f>IF($O43="","",$W37-2018)</f>
        <v>5</v>
      </c>
      <c r="D43" s="137" t="s">
        <v>12</v>
      </c>
      <c r="E43" s="137">
        <f t="shared" si="10"/>
        <v>4</v>
      </c>
      <c r="F43" s="137" t="s">
        <v>13</v>
      </c>
      <c r="G43" s="183">
        <f t="shared" si="9"/>
        <v>11820</v>
      </c>
      <c r="H43" s="133" t="s">
        <v>14</v>
      </c>
      <c r="I43" s="141">
        <v>67</v>
      </c>
      <c r="J43" s="133" t="s">
        <v>15</v>
      </c>
      <c r="K43" s="141">
        <f t="shared" si="11"/>
        <v>100</v>
      </c>
      <c r="L43" s="133"/>
      <c r="M43" s="142"/>
      <c r="N43" s="133" t="s">
        <v>16</v>
      </c>
      <c r="O43" s="133">
        <f t="shared" si="12"/>
        <v>16</v>
      </c>
      <c r="P43" s="133" t="s">
        <v>17</v>
      </c>
      <c r="Q43" s="141">
        <f t="shared" si="15"/>
        <v>126704</v>
      </c>
      <c r="R43" s="133" t="s">
        <v>18</v>
      </c>
      <c r="S43" s="4">
        <f>IF(ISERROR(IF(E42=E44,O42+O44,O42)),"",IF(E42=E44,O42+O44,O42))</f>
        <v>23</v>
      </c>
      <c r="T43" t="e">
        <f>SUM(T41:T42)</f>
        <v>#VALUE!</v>
      </c>
      <c r="U43" s="149">
        <f>IF(E42=E44,Q42+Q44,Q42)</f>
        <v>182137</v>
      </c>
      <c r="V43" s="4"/>
      <c r="W43" s="139">
        <f>IF($X42=12,$W42+1,$W42)</f>
        <v>2023</v>
      </c>
      <c r="X43" s="139">
        <f t="shared" si="2"/>
        <v>9</v>
      </c>
      <c r="Y43" s="140"/>
      <c r="Z43" s="140">
        <f t="shared" si="3"/>
        <v>2023</v>
      </c>
      <c r="AA43" s="140">
        <f t="shared" si="4"/>
        <v>9</v>
      </c>
      <c r="AB43" s="140">
        <f t="shared" si="5"/>
        <v>1</v>
      </c>
      <c r="AC43" s="138">
        <f t="shared" si="6"/>
        <v>45170</v>
      </c>
      <c r="AD43" s="138">
        <f t="shared" si="13"/>
        <v>45169</v>
      </c>
      <c r="AE43" s="140">
        <f t="shared" si="8"/>
        <v>-2</v>
      </c>
      <c r="AF43" s="140" t="str">
        <f t="shared" si="0"/>
        <v/>
      </c>
      <c r="AG43" s="4"/>
      <c r="AK43" s="172">
        <v>24</v>
      </c>
      <c r="AL43" s="173">
        <v>340000</v>
      </c>
      <c r="AM43" s="176">
        <v>330000</v>
      </c>
      <c r="AN43" s="165" t="s">
        <v>197</v>
      </c>
      <c r="AO43" s="177">
        <v>350000</v>
      </c>
    </row>
    <row r="44" spans="2:41" ht="14" x14ac:dyDescent="0.2">
      <c r="B44" s="139" t="s">
        <v>193</v>
      </c>
      <c r="C44" s="137">
        <f t="shared" ref="C44:C49" si="16">IF($O44="","",$W38-2018)</f>
        <v>5</v>
      </c>
      <c r="D44" s="139" t="s">
        <v>12</v>
      </c>
      <c r="E44" s="139">
        <f t="shared" si="10"/>
        <v>4</v>
      </c>
      <c r="F44" s="139" t="s">
        <v>13</v>
      </c>
      <c r="G44" s="183">
        <f t="shared" si="9"/>
        <v>11820</v>
      </c>
      <c r="H44" s="140" t="s">
        <v>14</v>
      </c>
      <c r="I44" s="146">
        <v>50</v>
      </c>
      <c r="J44" s="140" t="s">
        <v>15</v>
      </c>
      <c r="K44" s="146">
        <f t="shared" si="11"/>
        <v>100</v>
      </c>
      <c r="L44" s="140"/>
      <c r="M44" s="147"/>
      <c r="N44" s="140" t="s">
        <v>16</v>
      </c>
      <c r="O44" s="140">
        <f t="shared" si="12"/>
        <v>4</v>
      </c>
      <c r="P44" s="140" t="s">
        <v>17</v>
      </c>
      <c r="Q44" s="146">
        <f t="shared" si="15"/>
        <v>23640</v>
      </c>
      <c r="R44" s="140" t="s">
        <v>18</v>
      </c>
      <c r="S44">
        <f>IF(ISERROR(IF(E43=E44,O43+O44,O44)),"",IF(E43=E44,O43+O44,O44))</f>
        <v>20</v>
      </c>
      <c r="U44" s="150">
        <f>IF(E43=E44,Q43+Q44,Q44)</f>
        <v>150344</v>
      </c>
      <c r="AE44" s="15"/>
      <c r="AK44" s="172">
        <v>25</v>
      </c>
      <c r="AL44" s="173">
        <v>360000</v>
      </c>
      <c r="AM44" s="176">
        <v>350000</v>
      </c>
      <c r="AN44" s="165" t="s">
        <v>197</v>
      </c>
      <c r="AO44" s="177">
        <v>370000</v>
      </c>
    </row>
    <row r="45" spans="2:41" ht="14" x14ac:dyDescent="0.2">
      <c r="B45" s="139" t="s">
        <v>193</v>
      </c>
      <c r="C45" s="137">
        <f t="shared" si="16"/>
        <v>5</v>
      </c>
      <c r="D45" s="139" t="s">
        <v>12</v>
      </c>
      <c r="E45" s="139">
        <f>IF($O45="","",X39)</f>
        <v>5</v>
      </c>
      <c r="F45" s="139" t="s">
        <v>13</v>
      </c>
      <c r="G45" s="183">
        <f t="shared" si="9"/>
        <v>11820</v>
      </c>
      <c r="H45" s="140" t="s">
        <v>14</v>
      </c>
      <c r="I45" s="146">
        <v>50</v>
      </c>
      <c r="J45" s="140" t="s">
        <v>15</v>
      </c>
      <c r="K45" s="146">
        <f t="shared" si="11"/>
        <v>100</v>
      </c>
      <c r="L45" s="140"/>
      <c r="M45" s="147"/>
      <c r="N45" s="140" t="s">
        <v>16</v>
      </c>
      <c r="O45" s="140">
        <f>IF(AF39="","",AF39)</f>
        <v>23</v>
      </c>
      <c r="P45" s="140" t="s">
        <v>17</v>
      </c>
      <c r="Q45" s="146">
        <f t="shared" si="15"/>
        <v>135930</v>
      </c>
      <c r="R45" s="140" t="s">
        <v>18</v>
      </c>
      <c r="AE45" s="15"/>
      <c r="AK45" s="172">
        <v>26</v>
      </c>
      <c r="AL45" s="173">
        <v>380000</v>
      </c>
      <c r="AM45" s="176">
        <v>370000</v>
      </c>
      <c r="AN45" s="165" t="s">
        <v>197</v>
      </c>
      <c r="AO45" s="177">
        <v>395000</v>
      </c>
    </row>
    <row r="46" spans="2:41" ht="14.25" customHeight="1" x14ac:dyDescent="0.2">
      <c r="B46" s="139" t="s">
        <v>193</v>
      </c>
      <c r="C46" s="137">
        <f t="shared" si="16"/>
        <v>5</v>
      </c>
      <c r="D46" s="139" t="s">
        <v>12</v>
      </c>
      <c r="E46" s="139">
        <f>IF($O46="","",$X40)</f>
        <v>6</v>
      </c>
      <c r="F46" s="139" t="s">
        <v>13</v>
      </c>
      <c r="G46" s="183">
        <f t="shared" si="9"/>
        <v>11820</v>
      </c>
      <c r="H46" s="140" t="s">
        <v>14</v>
      </c>
      <c r="I46" s="146">
        <v>50</v>
      </c>
      <c r="J46" s="140" t="s">
        <v>15</v>
      </c>
      <c r="K46" s="146">
        <f t="shared" si="11"/>
        <v>100</v>
      </c>
      <c r="L46" s="140"/>
      <c r="M46" s="147"/>
      <c r="N46" s="140" t="s">
        <v>16</v>
      </c>
      <c r="O46" s="140">
        <f>IF(AF40="","",AF40)</f>
        <v>22</v>
      </c>
      <c r="P46" s="140" t="s">
        <v>17</v>
      </c>
      <c r="Q46" s="146">
        <f t="shared" si="15"/>
        <v>130020</v>
      </c>
      <c r="R46" s="140" t="s">
        <v>18</v>
      </c>
      <c r="AD46" s="19"/>
      <c r="AE46" s="20"/>
      <c r="AF46" s="20">
        <f>SUM(AF31:AF45)</f>
        <v>221</v>
      </c>
      <c r="AG46" s="20"/>
      <c r="AI46" s="136"/>
      <c r="AK46" s="172">
        <v>27</v>
      </c>
      <c r="AL46" s="173">
        <v>410000</v>
      </c>
      <c r="AM46" s="176">
        <v>395000</v>
      </c>
      <c r="AN46" s="165" t="s">
        <v>197</v>
      </c>
      <c r="AO46" s="177">
        <v>425000</v>
      </c>
    </row>
    <row r="47" spans="2:41" ht="14.25" customHeight="1" x14ac:dyDescent="0.2">
      <c r="B47" s="139" t="s">
        <v>193</v>
      </c>
      <c r="C47" s="137">
        <f t="shared" si="16"/>
        <v>5</v>
      </c>
      <c r="D47" s="139" t="s">
        <v>12</v>
      </c>
      <c r="E47" s="139">
        <f>IF($O47="","",$X41)</f>
        <v>7</v>
      </c>
      <c r="F47" s="139" t="s">
        <v>13</v>
      </c>
      <c r="G47" s="183">
        <f t="shared" si="9"/>
        <v>11820</v>
      </c>
      <c r="H47" s="140" t="s">
        <v>14</v>
      </c>
      <c r="I47" s="146">
        <v>50</v>
      </c>
      <c r="J47" s="140" t="s">
        <v>15</v>
      </c>
      <c r="K47" s="146">
        <f t="shared" si="11"/>
        <v>100</v>
      </c>
      <c r="L47" s="140"/>
      <c r="M47" s="147"/>
      <c r="N47" s="140" t="s">
        <v>16</v>
      </c>
      <c r="O47" s="140">
        <f>IF(AF41="","",AF41)</f>
        <v>21</v>
      </c>
      <c r="P47" s="140" t="s">
        <v>17</v>
      </c>
      <c r="Q47" s="146">
        <f t="shared" si="15"/>
        <v>124110</v>
      </c>
      <c r="R47" s="140" t="s">
        <v>18</v>
      </c>
      <c r="S47" s="1"/>
      <c r="U47" s="1"/>
      <c r="V47" s="1"/>
      <c r="W47" s="1"/>
      <c r="X47" s="1"/>
      <c r="Y47" s="1"/>
      <c r="Z47" s="1"/>
      <c r="AA47" s="1"/>
      <c r="AB47" s="1"/>
      <c r="AC47" s="19"/>
      <c r="AD47" s="136"/>
      <c r="AE47" s="136"/>
      <c r="AF47" s="136"/>
      <c r="AG47" s="136"/>
      <c r="AH47" s="136"/>
      <c r="AK47" s="172">
        <v>28</v>
      </c>
      <c r="AL47" s="173">
        <v>440000</v>
      </c>
      <c r="AM47" s="176">
        <v>425000</v>
      </c>
      <c r="AN47" s="165" t="s">
        <v>197</v>
      </c>
      <c r="AO47" s="177">
        <v>455000</v>
      </c>
    </row>
    <row r="48" spans="2:41" ht="14.25" customHeight="1" x14ac:dyDescent="0.2">
      <c r="B48" s="139" t="s">
        <v>193</v>
      </c>
      <c r="C48" s="137">
        <f t="shared" si="16"/>
        <v>5</v>
      </c>
      <c r="D48" s="139" t="s">
        <v>12</v>
      </c>
      <c r="E48" s="139">
        <f>IF($O48="","",$X42)</f>
        <v>8</v>
      </c>
      <c r="F48" s="139" t="s">
        <v>13</v>
      </c>
      <c r="G48" s="183">
        <f t="shared" si="9"/>
        <v>11820</v>
      </c>
      <c r="H48" s="140" t="s">
        <v>14</v>
      </c>
      <c r="I48" s="146">
        <v>50</v>
      </c>
      <c r="J48" s="140" t="s">
        <v>15</v>
      </c>
      <c r="K48" s="146">
        <f t="shared" si="11"/>
        <v>100</v>
      </c>
      <c r="L48" s="140"/>
      <c r="M48" s="147"/>
      <c r="N48" s="140" t="s">
        <v>16</v>
      </c>
      <c r="O48" s="140">
        <f>IF(AF42="","",AF42)</f>
        <v>23</v>
      </c>
      <c r="P48" s="140" t="s">
        <v>17</v>
      </c>
      <c r="Q48" s="146">
        <f t="shared" si="15"/>
        <v>135930</v>
      </c>
      <c r="R48" s="140" t="s">
        <v>18</v>
      </c>
      <c r="S48" s="136" t="s">
        <v>150</v>
      </c>
      <c r="T48" s="136"/>
      <c r="U48" s="136"/>
      <c r="V48" s="136"/>
      <c r="W48" s="136"/>
      <c r="X48" s="136"/>
      <c r="Y48" s="136"/>
      <c r="Z48" s="136"/>
      <c r="AA48" s="136"/>
      <c r="AB48" s="136"/>
      <c r="AC48" s="136"/>
      <c r="AK48" s="172">
        <v>29</v>
      </c>
      <c r="AL48" s="173">
        <v>470000</v>
      </c>
      <c r="AM48" s="176">
        <v>455000</v>
      </c>
      <c r="AN48" s="165" t="s">
        <v>197</v>
      </c>
      <c r="AO48" s="177">
        <v>485000</v>
      </c>
    </row>
    <row r="49" spans="2:41" ht="14.25" customHeight="1" x14ac:dyDescent="0.2">
      <c r="B49" s="139" t="s">
        <v>193</v>
      </c>
      <c r="C49" s="137" t="str">
        <f t="shared" si="16"/>
        <v/>
      </c>
      <c r="D49" s="139" t="s">
        <v>12</v>
      </c>
      <c r="E49" s="139" t="str">
        <f>IF($O49="","",$X43)</f>
        <v/>
      </c>
      <c r="F49" s="139" t="s">
        <v>13</v>
      </c>
      <c r="G49" s="183" t="str">
        <f t="shared" si="9"/>
        <v/>
      </c>
      <c r="H49" s="140" t="s">
        <v>14</v>
      </c>
      <c r="I49" s="146">
        <v>50</v>
      </c>
      <c r="J49" s="140" t="s">
        <v>15</v>
      </c>
      <c r="K49" s="146" t="str">
        <f t="shared" si="11"/>
        <v/>
      </c>
      <c r="L49" s="140"/>
      <c r="M49" s="147"/>
      <c r="N49" s="140" t="s">
        <v>16</v>
      </c>
      <c r="O49" s="140" t="str">
        <f>IF(AF43="","",AF43)</f>
        <v/>
      </c>
      <c r="P49" s="140" t="s">
        <v>17</v>
      </c>
      <c r="Q49" s="146">
        <f t="shared" si="15"/>
        <v>0</v>
      </c>
      <c r="R49" s="140" t="s">
        <v>18</v>
      </c>
      <c r="S49" s="121" t="s">
        <v>156</v>
      </c>
      <c r="AK49" s="172">
        <v>30</v>
      </c>
      <c r="AL49" s="173">
        <v>500000</v>
      </c>
      <c r="AM49" s="176">
        <v>485000</v>
      </c>
      <c r="AN49" s="165" t="s">
        <v>197</v>
      </c>
      <c r="AO49" s="177">
        <v>515000</v>
      </c>
    </row>
    <row r="50" spans="2:41" ht="14" x14ac:dyDescent="0.2">
      <c r="G50" s="1"/>
      <c r="H50" s="4"/>
      <c r="I50" s="4"/>
      <c r="J50" s="4"/>
      <c r="K50" s="4"/>
      <c r="L50" s="4"/>
      <c r="M50" s="4"/>
      <c r="N50" s="4"/>
      <c r="O50" s="4"/>
      <c r="P50" s="4"/>
      <c r="Q50" s="1"/>
      <c r="AK50" s="172">
        <v>31</v>
      </c>
      <c r="AL50" s="173">
        <v>530000</v>
      </c>
      <c r="AM50" s="176">
        <v>515000</v>
      </c>
      <c r="AN50" s="165" t="s">
        <v>197</v>
      </c>
      <c r="AO50" s="177">
        <v>545000</v>
      </c>
    </row>
    <row r="51" spans="2:41" ht="14" x14ac:dyDescent="0.2">
      <c r="G51" s="1"/>
      <c r="H51" s="4"/>
      <c r="I51" s="4"/>
      <c r="J51" s="4"/>
      <c r="K51" s="4"/>
      <c r="L51" s="213" t="s">
        <v>19</v>
      </c>
      <c r="M51" s="213"/>
      <c r="N51" s="213"/>
      <c r="O51" s="213"/>
      <c r="P51" s="213"/>
      <c r="Q51" s="1">
        <f>SUM(O37:O49)</f>
        <v>221</v>
      </c>
      <c r="AK51" s="172">
        <v>32</v>
      </c>
      <c r="AL51" s="173">
        <v>560000</v>
      </c>
      <c r="AM51" s="176">
        <v>545000</v>
      </c>
      <c r="AN51" s="165" t="s">
        <v>197</v>
      </c>
      <c r="AO51" s="177">
        <v>575000</v>
      </c>
    </row>
    <row r="52" spans="2:41" ht="14" x14ac:dyDescent="0.2">
      <c r="G52" s="1"/>
      <c r="H52" s="4"/>
      <c r="I52" s="4"/>
      <c r="J52" s="4"/>
      <c r="K52" s="4"/>
      <c r="L52" s="4"/>
      <c r="M52" s="4"/>
      <c r="N52" s="4"/>
      <c r="O52" s="4"/>
      <c r="P52" s="4"/>
      <c r="Q52" s="1"/>
      <c r="AK52" s="172">
        <v>33</v>
      </c>
      <c r="AL52" s="173">
        <v>590000</v>
      </c>
      <c r="AM52" s="176">
        <v>575000</v>
      </c>
      <c r="AN52" s="165" t="s">
        <v>197</v>
      </c>
      <c r="AO52" s="177">
        <v>605000</v>
      </c>
    </row>
    <row r="53" spans="2:41" ht="14" x14ac:dyDescent="0.2">
      <c r="G53" s="1"/>
      <c r="H53" s="4"/>
      <c r="I53" s="4"/>
      <c r="J53" s="4"/>
      <c r="K53" s="4"/>
      <c r="L53" s="213" t="s">
        <v>20</v>
      </c>
      <c r="M53" s="213"/>
      <c r="N53" s="213"/>
      <c r="O53" s="213"/>
      <c r="P53" s="213"/>
      <c r="Q53" s="1">
        <f>SUM(Q37:Q49)</f>
        <v>1563262</v>
      </c>
      <c r="R53" t="s">
        <v>49</v>
      </c>
      <c r="AK53" s="172">
        <v>34</v>
      </c>
      <c r="AL53" s="173">
        <v>620000</v>
      </c>
      <c r="AM53" s="176">
        <v>605000</v>
      </c>
      <c r="AN53" s="165" t="s">
        <v>197</v>
      </c>
      <c r="AO53" s="177">
        <v>635000</v>
      </c>
    </row>
    <row r="54" spans="2:41" ht="14" x14ac:dyDescent="0.2">
      <c r="G54" s="4"/>
      <c r="H54" s="4"/>
      <c r="I54" s="4"/>
      <c r="J54" s="4"/>
      <c r="K54" s="4"/>
      <c r="L54" s="4"/>
      <c r="M54" s="4"/>
      <c r="N54" s="4"/>
      <c r="O54" s="4"/>
      <c r="P54" s="4"/>
      <c r="Q54" s="1"/>
      <c r="AK54" s="172">
        <v>35</v>
      </c>
      <c r="AL54" s="173">
        <v>650000</v>
      </c>
      <c r="AM54" s="176">
        <v>635000</v>
      </c>
      <c r="AN54" s="165" t="s">
        <v>197</v>
      </c>
      <c r="AO54" s="177">
        <v>665000</v>
      </c>
    </row>
    <row r="55" spans="2:41" ht="14" x14ac:dyDescent="0.2">
      <c r="G55" s="4"/>
      <c r="H55" s="4"/>
      <c r="I55" s="4"/>
      <c r="J55" s="4"/>
      <c r="K55" s="4"/>
      <c r="L55" s="4"/>
      <c r="M55" s="4"/>
      <c r="N55" s="4"/>
      <c r="O55" s="4"/>
      <c r="P55" s="4"/>
      <c r="Q55" s="38"/>
      <c r="AK55" s="172">
        <v>36</v>
      </c>
      <c r="AL55" s="173">
        <v>680000</v>
      </c>
      <c r="AM55" s="176">
        <v>665000</v>
      </c>
      <c r="AN55" s="165" t="s">
        <v>197</v>
      </c>
      <c r="AO55" s="177">
        <v>695000</v>
      </c>
    </row>
    <row r="56" spans="2:41" x14ac:dyDescent="0.2">
      <c r="K56" s="36"/>
      <c r="L56" s="212"/>
      <c r="M56" s="212"/>
      <c r="Q56" s="37"/>
      <c r="AK56" s="172">
        <v>37</v>
      </c>
      <c r="AL56" s="173">
        <v>710000</v>
      </c>
      <c r="AM56" s="176">
        <v>695000</v>
      </c>
      <c r="AN56" s="165" t="s">
        <v>197</v>
      </c>
      <c r="AO56" s="177">
        <v>730000</v>
      </c>
    </row>
    <row r="57" spans="2:41" ht="14" x14ac:dyDescent="0.2">
      <c r="G57" s="4"/>
      <c r="H57" s="4"/>
      <c r="I57" s="4"/>
      <c r="J57" s="4"/>
      <c r="K57" s="4"/>
      <c r="L57" s="4"/>
      <c r="M57" s="4"/>
      <c r="N57" s="4"/>
      <c r="O57" s="4"/>
      <c r="P57" s="4"/>
      <c r="Q57" s="1"/>
      <c r="AK57" s="172">
        <v>38</v>
      </c>
      <c r="AL57" s="173">
        <v>750000</v>
      </c>
      <c r="AM57" s="176">
        <v>730000</v>
      </c>
      <c r="AN57" s="165" t="s">
        <v>197</v>
      </c>
      <c r="AO57" s="177">
        <v>770000</v>
      </c>
    </row>
    <row r="58" spans="2:41" ht="14" x14ac:dyDescent="0.2">
      <c r="G58" s="4"/>
      <c r="H58" s="4"/>
      <c r="I58" s="4"/>
      <c r="J58" s="4"/>
      <c r="K58" s="4"/>
      <c r="L58" s="4"/>
      <c r="M58" s="4"/>
      <c r="N58" s="4"/>
      <c r="O58" s="4"/>
      <c r="P58" s="4"/>
      <c r="Q58" s="1"/>
      <c r="AK58" s="172">
        <v>39</v>
      </c>
      <c r="AL58" s="173">
        <v>790000</v>
      </c>
      <c r="AM58" s="176">
        <v>770000</v>
      </c>
      <c r="AN58" s="165" t="s">
        <v>197</v>
      </c>
      <c r="AO58" s="177">
        <v>810000</v>
      </c>
    </row>
    <row r="59" spans="2:41" x14ac:dyDescent="0.2">
      <c r="AK59" s="172">
        <v>40</v>
      </c>
      <c r="AL59" s="173">
        <v>830000</v>
      </c>
      <c r="AM59" s="176">
        <v>810000</v>
      </c>
      <c r="AN59" s="165" t="s">
        <v>197</v>
      </c>
      <c r="AO59" s="177">
        <v>855000</v>
      </c>
    </row>
    <row r="60" spans="2:41" ht="14" x14ac:dyDescent="0.2">
      <c r="B60" s="225"/>
      <c r="C60" s="220"/>
      <c r="D60" s="220"/>
      <c r="E60" s="220"/>
      <c r="F60" s="9"/>
      <c r="G60" s="4"/>
      <c r="H60" s="4"/>
      <c r="I60" s="4"/>
      <c r="J60" s="4"/>
      <c r="K60" s="4"/>
      <c r="L60" s="4"/>
      <c r="M60" s="4"/>
      <c r="N60" s="4"/>
      <c r="O60" s="4"/>
      <c r="P60" s="4"/>
      <c r="Q60" s="24"/>
      <c r="AK60" s="172">
        <v>41</v>
      </c>
      <c r="AL60" s="173">
        <v>880000</v>
      </c>
      <c r="AM60" s="176">
        <v>855000</v>
      </c>
      <c r="AN60" s="165" t="s">
        <v>197</v>
      </c>
      <c r="AO60" s="177">
        <v>905000</v>
      </c>
    </row>
    <row r="61" spans="2:41" x14ac:dyDescent="0.2">
      <c r="AK61" s="172">
        <v>42</v>
      </c>
      <c r="AL61" s="173">
        <v>930000</v>
      </c>
      <c r="AM61" s="176">
        <v>905000</v>
      </c>
      <c r="AN61" s="165" t="s">
        <v>197</v>
      </c>
      <c r="AO61" s="177">
        <v>955000</v>
      </c>
    </row>
    <row r="62" spans="2:41" x14ac:dyDescent="0.2">
      <c r="AK62" s="172">
        <v>43</v>
      </c>
      <c r="AL62" s="173">
        <v>980000</v>
      </c>
      <c r="AM62" s="176">
        <v>955000</v>
      </c>
      <c r="AN62" s="165" t="s">
        <v>197</v>
      </c>
      <c r="AO62" s="177">
        <v>1005000</v>
      </c>
    </row>
    <row r="63" spans="2:41" x14ac:dyDescent="0.2">
      <c r="AK63" s="172">
        <v>44</v>
      </c>
      <c r="AL63" s="173">
        <v>1030000</v>
      </c>
      <c r="AM63" s="176">
        <v>1005000</v>
      </c>
      <c r="AN63" s="165" t="s">
        <v>197</v>
      </c>
      <c r="AO63" s="177">
        <v>1055000</v>
      </c>
    </row>
    <row r="64" spans="2:41" x14ac:dyDescent="0.2">
      <c r="AK64" s="172">
        <v>45</v>
      </c>
      <c r="AL64" s="173">
        <v>1090000</v>
      </c>
      <c r="AM64" s="176">
        <v>1055000</v>
      </c>
      <c r="AN64" s="165" t="s">
        <v>197</v>
      </c>
      <c r="AO64" s="177">
        <v>1115000</v>
      </c>
    </row>
    <row r="65" spans="37:41" x14ac:dyDescent="0.2">
      <c r="AK65" s="172">
        <v>46</v>
      </c>
      <c r="AL65" s="173">
        <v>1150000</v>
      </c>
      <c r="AM65" s="176">
        <v>1115000</v>
      </c>
      <c r="AN65" s="165" t="s">
        <v>197</v>
      </c>
      <c r="AO65" s="177">
        <v>1175000</v>
      </c>
    </row>
    <row r="66" spans="37:41" x14ac:dyDescent="0.2">
      <c r="AK66" s="172">
        <v>47</v>
      </c>
      <c r="AL66" s="173">
        <v>1210000</v>
      </c>
      <c r="AM66" s="176">
        <v>1175000</v>
      </c>
      <c r="AN66" s="165" t="s">
        <v>197</v>
      </c>
      <c r="AO66" s="177">
        <v>1235000</v>
      </c>
    </row>
    <row r="67" spans="37:41" x14ac:dyDescent="0.2">
      <c r="AK67" s="172">
        <v>48</v>
      </c>
      <c r="AL67" s="173">
        <v>1270000</v>
      </c>
      <c r="AM67" s="176">
        <v>1235000</v>
      </c>
      <c r="AN67" s="165" t="s">
        <v>197</v>
      </c>
      <c r="AO67" s="177">
        <v>1295000</v>
      </c>
    </row>
    <row r="68" spans="37:41" x14ac:dyDescent="0.2">
      <c r="AK68" s="172">
        <v>49</v>
      </c>
      <c r="AL68" s="173">
        <v>1330000</v>
      </c>
      <c r="AM68" s="176">
        <v>1295000</v>
      </c>
      <c r="AN68" s="165" t="s">
        <v>197</v>
      </c>
      <c r="AO68" s="177">
        <v>1355000</v>
      </c>
    </row>
    <row r="69" spans="37:41" x14ac:dyDescent="0.2">
      <c r="AK69" s="172">
        <v>50</v>
      </c>
      <c r="AL69" s="173">
        <v>1390000</v>
      </c>
      <c r="AM69" s="176">
        <v>1355000</v>
      </c>
      <c r="AN69" s="165" t="s">
        <v>197</v>
      </c>
      <c r="AO69" s="177"/>
    </row>
    <row r="70" spans="37:41" x14ac:dyDescent="0.2">
      <c r="AK70" s="169"/>
      <c r="AL70" s="168"/>
    </row>
    <row r="71" spans="37:41" ht="14" x14ac:dyDescent="0.2">
      <c r="AK71" s="39" t="s">
        <v>21</v>
      </c>
      <c r="AL71" s="41" t="s">
        <v>66</v>
      </c>
      <c r="AM71" s="56" t="s">
        <v>72</v>
      </c>
    </row>
    <row r="72" spans="37:41" ht="14" x14ac:dyDescent="0.2">
      <c r="AK72" s="39" t="s">
        <v>22</v>
      </c>
      <c r="AL72" s="41" t="s">
        <v>67</v>
      </c>
      <c r="AM72" s="54" t="s">
        <v>73</v>
      </c>
    </row>
    <row r="73" spans="37:41" ht="14" x14ac:dyDescent="0.2">
      <c r="AK73" s="39" t="s">
        <v>23</v>
      </c>
      <c r="AL73" s="41" t="s">
        <v>50</v>
      </c>
      <c r="AM73" s="54" t="s">
        <v>74</v>
      </c>
    </row>
    <row r="74" spans="37:41" ht="14" x14ac:dyDescent="0.2">
      <c r="AK74" s="39" t="s">
        <v>24</v>
      </c>
      <c r="AL74" s="41" t="s">
        <v>68</v>
      </c>
      <c r="AM74" s="54" t="s">
        <v>75</v>
      </c>
    </row>
    <row r="75" spans="37:41" ht="14" x14ac:dyDescent="0.2">
      <c r="AK75" s="39"/>
      <c r="AL75" s="41" t="s">
        <v>69</v>
      </c>
      <c r="AM75" s="52"/>
    </row>
    <row r="76" spans="37:41" ht="14" x14ac:dyDescent="0.2">
      <c r="AK76" s="39"/>
      <c r="AL76" s="41" t="s">
        <v>70</v>
      </c>
      <c r="AM76" s="52"/>
    </row>
    <row r="77" spans="37:41" ht="14" x14ac:dyDescent="0.2">
      <c r="AK77" s="39"/>
      <c r="AL77" s="41" t="s">
        <v>71</v>
      </c>
      <c r="AM77" s="52"/>
    </row>
    <row r="78" spans="37:41" ht="14" x14ac:dyDescent="0.2">
      <c r="AK78" s="39" t="s">
        <v>25</v>
      </c>
      <c r="AL78" s="41" t="s">
        <v>55</v>
      </c>
      <c r="AM78" s="52" t="s">
        <v>41</v>
      </c>
    </row>
    <row r="79" spans="37:41" ht="14" x14ac:dyDescent="0.2">
      <c r="AK79" s="39" t="s">
        <v>26</v>
      </c>
      <c r="AL79" s="41" t="s">
        <v>33</v>
      </c>
      <c r="AM79" s="52" t="s">
        <v>42</v>
      </c>
    </row>
    <row r="80" spans="37:41" ht="14" x14ac:dyDescent="0.2">
      <c r="AK80" s="39" t="s">
        <v>27</v>
      </c>
      <c r="AL80" s="41"/>
      <c r="AM80" s="54" t="s">
        <v>76</v>
      </c>
    </row>
    <row r="81" spans="37:39" ht="14" x14ac:dyDescent="0.2">
      <c r="AK81" s="39"/>
      <c r="AL81" s="41"/>
      <c r="AM81" s="52"/>
    </row>
    <row r="82" spans="37:39" ht="14" x14ac:dyDescent="0.2">
      <c r="AK82" s="39" t="s">
        <v>28</v>
      </c>
      <c r="AL82" s="41"/>
      <c r="AM82" s="54" t="s">
        <v>77</v>
      </c>
    </row>
    <row r="83" spans="37:39" ht="14" x14ac:dyDescent="0.2">
      <c r="AK83" s="40" t="s">
        <v>29</v>
      </c>
      <c r="AL83" s="41"/>
      <c r="AM83" s="54" t="s">
        <v>78</v>
      </c>
    </row>
    <row r="84" spans="37:39" ht="14" x14ac:dyDescent="0.2">
      <c r="AK84" s="40"/>
      <c r="AL84" s="41"/>
      <c r="AM84" s="53"/>
    </row>
    <row r="85" spans="37:39" x14ac:dyDescent="0.2">
      <c r="AK85" s="39" t="s">
        <v>30</v>
      </c>
      <c r="AM85" s="54" t="s">
        <v>79</v>
      </c>
    </row>
    <row r="86" spans="37:39" x14ac:dyDescent="0.2">
      <c r="AK86" s="39" t="s">
        <v>31</v>
      </c>
    </row>
    <row r="87" spans="37:39" x14ac:dyDescent="0.2">
      <c r="AK87" s="39"/>
    </row>
    <row r="88" spans="37:39" x14ac:dyDescent="0.2">
      <c r="AK88" s="39" t="s">
        <v>32</v>
      </c>
    </row>
  </sheetData>
  <sheetProtection algorithmName="SHA-512" hashValue="l5BBfGS2849QcxhAnLQqN5m3xbUa0QG6Kc3UeNd+hYVo62NcnrIkNZyh1u0U3DbRme2l4ZKCA80u1xNrU3FZgg==" saltValue="LV4Lw+E+RHEUlHZBiuW4Ow==" spinCount="100000" sheet="1" selectLockedCells="1" selectUnlockedCells="1"/>
  <mergeCells count="34">
    <mergeCell ref="N3:Q3"/>
    <mergeCell ref="B4:C4"/>
    <mergeCell ref="E4:F4"/>
    <mergeCell ref="B5:C5"/>
    <mergeCell ref="E5:G5"/>
    <mergeCell ref="M5:Q5"/>
    <mergeCell ref="E7:G7"/>
    <mergeCell ref="I7:M7"/>
    <mergeCell ref="E8:G8"/>
    <mergeCell ref="I8:M8"/>
    <mergeCell ref="B9:D9"/>
    <mergeCell ref="E9:G9"/>
    <mergeCell ref="I9:M9"/>
    <mergeCell ref="AF9:AH9"/>
    <mergeCell ref="AF10:AH10"/>
    <mergeCell ref="B11:E11"/>
    <mergeCell ref="F12:G12"/>
    <mergeCell ref="B15:E15"/>
    <mergeCell ref="AK16:AL16"/>
    <mergeCell ref="AM16:AO17"/>
    <mergeCell ref="AK17:AL17"/>
    <mergeCell ref="B60:E60"/>
    <mergeCell ref="L56:M56"/>
    <mergeCell ref="O28:P28"/>
    <mergeCell ref="O29:P29"/>
    <mergeCell ref="O30:P30"/>
    <mergeCell ref="I35:K35"/>
    <mergeCell ref="L51:P51"/>
    <mergeCell ref="L53:P53"/>
    <mergeCell ref="Y26:Z26"/>
    <mergeCell ref="F16:G16"/>
    <mergeCell ref="K20:L20"/>
    <mergeCell ref="B24:Q24"/>
    <mergeCell ref="Y24:AD25"/>
  </mergeCells>
  <phoneticPr fontId="3"/>
  <conditionalFormatting sqref="N3:Q3">
    <cfRule type="cellIs" dxfId="1" priority="1" stopIfTrue="1" operator="equal">
      <formula>9777</formula>
    </cfRule>
  </conditionalFormatting>
  <conditionalFormatting sqref="AE10">
    <cfRule type="expression" dxfId="0" priority="2" stopIfTrue="1">
      <formula>ISERROR($AE$10)</formula>
    </cfRule>
  </conditionalFormatting>
  <dataValidations count="6">
    <dataValidation allowBlank="1" showErrorMessage="1" prompt="l_x000a_" sqref="G30:G31" xr:uid="{00000000-0002-0000-0200-000000000000}"/>
    <dataValidation allowBlank="1" showErrorMessage="1" sqref="Q32" xr:uid="{00000000-0002-0000-0200-000001000000}"/>
    <dataValidation allowBlank="1" showInputMessage="1" showErrorMessage="1" promptTitle="育休期間" prompt="西暦でお願いします。ここで入力するのは辞令上の育休期間です" sqref="E7:G7" xr:uid="{00000000-0002-0000-0200-000002000000}"/>
    <dataValidation type="list" allowBlank="1" showInputMessage="1" showErrorMessage="1" sqref="I16" xr:uid="{00000000-0002-0000-0200-000003000000}">
      <formula1>$AK$20:$AK$65</formula1>
    </dataValidation>
    <dataValidation type="list" allowBlank="1" showInputMessage="1" showErrorMessage="1" sqref="I12" xr:uid="{00000000-0002-0000-0200-000004000000}">
      <formula1>$AM$66:$AM$80</formula1>
    </dataValidation>
    <dataValidation type="list" allowBlank="1" showInputMessage="1" showErrorMessage="1" sqref="F12:G12" xr:uid="{00000000-0002-0000-0200-000005000000}">
      <formula1>$AK$66:$AK$83</formula1>
    </dataValidation>
  </dataValidations>
  <pageMargins left="0.78740157480314965" right="0.51181102362204722" top="0.98425196850393704" bottom="0.98425196850393704" header="0.51181102362204722" footer="0.51181102362204722"/>
  <pageSetup paperSize="9" orientation="portrait" verticalDpi="300" r:id="rId1"/>
  <headerFooter alignWithMargins="0"/>
  <drawing r:id="rId2"/>
  <legacyDrawing r:id="rId3"/>
  <controls>
    <mc:AlternateContent xmlns:mc="http://schemas.openxmlformats.org/markup-compatibility/2006">
      <mc:Choice Requires="x14">
        <control shapeId="471041" r:id="rId4" name="SpinButton3">
          <controlPr defaultSize="0" autoLine="0" r:id="rId5">
            <anchor moveWithCells="1">
              <from>
                <xdr:col>16</xdr:col>
                <xdr:colOff>514350</xdr:colOff>
                <xdr:row>34</xdr:row>
                <xdr:rowOff>31750</xdr:rowOff>
              </from>
              <to>
                <xdr:col>16</xdr:col>
                <xdr:colOff>590550</xdr:colOff>
                <xdr:row>34</xdr:row>
                <xdr:rowOff>107950</xdr:rowOff>
              </to>
            </anchor>
          </controlPr>
        </control>
      </mc:Choice>
      <mc:Fallback>
        <control shapeId="471041" r:id="rId4" name="SpinButton3"/>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①　計算書</vt:lpstr>
      <vt:lpstr>②　申請書</vt:lpstr>
      <vt:lpstr>③入力例</vt:lpstr>
      <vt:lpstr>'①　計算書'!Print_Area</vt:lpstr>
      <vt:lpstr>'②　申請書'!Print_Area</vt:lpstr>
      <vt:lpstr>③入力例!Print_Area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育児休業手当金計算</dc:title>
  <dc:creator>MM</dc:creator>
  <cp:lastModifiedBy>0007083</cp:lastModifiedBy>
  <cp:lastPrinted>2025-11-19T07:29:27Z</cp:lastPrinted>
  <dcterms:created xsi:type="dcterms:W3CDTF">2004-10-14T06:09:42Z</dcterms:created>
  <dcterms:modified xsi:type="dcterms:W3CDTF">2025-11-19T07:29:45Z</dcterms:modified>
</cp:coreProperties>
</file>