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F702B750-E900-4EB0-BE7B-E0F6DAC004AC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様式１(交付申請書) " sheetId="7" r:id="rId1"/>
    <sheet name="入力用①" sheetId="3" r:id="rId2"/>
    <sheet name="※【必ずご確認ください】計画書記載例" sheetId="10" r:id="rId3"/>
    <sheet name="入力用②（事業計画書）" sheetId="9" r:id="rId4"/>
    <sheet name="データ集計" sheetId="5" state="hidden" r:id="rId5"/>
  </sheets>
  <definedNames>
    <definedName name="_xlnm.Print_Area" localSheetId="2">※【必ずご確認ください】計画書記載例!$A$1:$I$21</definedName>
    <definedName name="_xlnm.Print_Area" localSheetId="1">入力用①!$A$1:$D$32</definedName>
    <definedName name="_xlnm.Print_Area" localSheetId="3">'入力用②（事業計画書）'!$A$2:$I$38</definedName>
    <definedName name="_xlnm.Print_Area" localSheetId="0">'様式１(交付申請書) '!$A$1:$G$39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4" i="9" l="1"/>
  <c r="M34" i="9"/>
  <c r="N34" i="9"/>
  <c r="Q34" i="9"/>
  <c r="S34" i="9" s="1"/>
  <c r="R34" i="9"/>
  <c r="L35" i="9"/>
  <c r="N35" i="9" s="1"/>
  <c r="M35" i="9"/>
  <c r="Q35" i="9"/>
  <c r="R35" i="9"/>
  <c r="L36" i="9"/>
  <c r="N36" i="9" s="1"/>
  <c r="M36" i="9"/>
  <c r="Q36" i="9"/>
  <c r="R36" i="9"/>
  <c r="L20" i="9"/>
  <c r="M20" i="9"/>
  <c r="Q20" i="9"/>
  <c r="R20" i="9"/>
  <c r="L21" i="9"/>
  <c r="M21" i="9"/>
  <c r="Q21" i="9"/>
  <c r="R21" i="9"/>
  <c r="L22" i="9"/>
  <c r="M22" i="9"/>
  <c r="Q22" i="9"/>
  <c r="R22" i="9"/>
  <c r="L23" i="9"/>
  <c r="M23" i="9"/>
  <c r="Q23" i="9"/>
  <c r="S23" i="9" s="1"/>
  <c r="R23" i="9"/>
  <c r="L24" i="9"/>
  <c r="N24" i="9" s="1"/>
  <c r="M24" i="9"/>
  <c r="Q24" i="9"/>
  <c r="R24" i="9"/>
  <c r="S24" i="9" s="1"/>
  <c r="L25" i="9"/>
  <c r="M25" i="9"/>
  <c r="Q25" i="9"/>
  <c r="R25" i="9"/>
  <c r="L26" i="9"/>
  <c r="M26" i="9"/>
  <c r="Q26" i="9"/>
  <c r="R26" i="9"/>
  <c r="L27" i="9"/>
  <c r="M27" i="9"/>
  <c r="Q27" i="9"/>
  <c r="R27" i="9"/>
  <c r="L28" i="9"/>
  <c r="M28" i="9"/>
  <c r="Q28" i="9"/>
  <c r="R28" i="9"/>
  <c r="S28" i="9"/>
  <c r="L29" i="9"/>
  <c r="M29" i="9"/>
  <c r="Q29" i="9"/>
  <c r="R29" i="9"/>
  <c r="S29" i="9" s="1"/>
  <c r="L30" i="9"/>
  <c r="M30" i="9"/>
  <c r="Q30" i="9"/>
  <c r="R30" i="9"/>
  <c r="L31" i="9"/>
  <c r="M31" i="9"/>
  <c r="Q31" i="9"/>
  <c r="R31" i="9"/>
  <c r="S31" i="9"/>
  <c r="L32" i="9"/>
  <c r="M32" i="9"/>
  <c r="Q32" i="9"/>
  <c r="R32" i="9"/>
  <c r="L33" i="9"/>
  <c r="M33" i="9"/>
  <c r="Q33" i="9"/>
  <c r="R33" i="9"/>
  <c r="L13" i="9"/>
  <c r="M13" i="9"/>
  <c r="Q13" i="9"/>
  <c r="R13" i="9"/>
  <c r="L14" i="9"/>
  <c r="M14" i="9"/>
  <c r="Q14" i="9"/>
  <c r="R14" i="9"/>
  <c r="L15" i="9"/>
  <c r="M15" i="9"/>
  <c r="Q15" i="9"/>
  <c r="R15" i="9"/>
  <c r="L16" i="9"/>
  <c r="M16" i="9"/>
  <c r="Q16" i="9"/>
  <c r="R16" i="9"/>
  <c r="L17" i="9"/>
  <c r="M17" i="9"/>
  <c r="Q17" i="9"/>
  <c r="R17" i="9"/>
  <c r="L18" i="9"/>
  <c r="M18" i="9"/>
  <c r="Q18" i="9"/>
  <c r="R18" i="9"/>
  <c r="L19" i="9"/>
  <c r="M19" i="9"/>
  <c r="Q19" i="9"/>
  <c r="R19" i="9"/>
  <c r="R12" i="9"/>
  <c r="Q12" i="9"/>
  <c r="M12" i="9"/>
  <c r="L12" i="9"/>
  <c r="F10" i="7"/>
  <c r="F15" i="7"/>
  <c r="F14" i="7"/>
  <c r="F12" i="7"/>
  <c r="F9" i="7"/>
  <c r="F11" i="7"/>
  <c r="C6" i="9"/>
  <c r="I20" i="10"/>
  <c r="H20" i="10"/>
  <c r="G20" i="10"/>
  <c r="D15" i="7"/>
  <c r="D14" i="7"/>
  <c r="F13" i="7"/>
  <c r="D13" i="7"/>
  <c r="N28" i="9" l="1"/>
  <c r="N23" i="9"/>
  <c r="I23" i="9" s="1"/>
  <c r="N22" i="9"/>
  <c r="S26" i="9"/>
  <c r="N25" i="9"/>
  <c r="I24" i="9"/>
  <c r="N12" i="9"/>
  <c r="I12" i="9" s="1"/>
  <c r="S30" i="9"/>
  <c r="N29" i="9"/>
  <c r="N20" i="9"/>
  <c r="N30" i="9"/>
  <c r="I30" i="9" s="1"/>
  <c r="S35" i="9"/>
  <c r="I35" i="9" s="1"/>
  <c r="I28" i="9"/>
  <c r="N21" i="9"/>
  <c r="S25" i="9"/>
  <c r="S20" i="9"/>
  <c r="I34" i="9"/>
  <c r="S27" i="9"/>
  <c r="N32" i="9"/>
  <c r="N27" i="9"/>
  <c r="S36" i="9"/>
  <c r="I36" i="9" s="1"/>
  <c r="I29" i="9"/>
  <c r="S21" i="9"/>
  <c r="S33" i="9"/>
  <c r="N31" i="9"/>
  <c r="I31" i="9" s="1"/>
  <c r="N26" i="9"/>
  <c r="I26" i="9" s="1"/>
  <c r="S32" i="9"/>
  <c r="I32" i="9" s="1"/>
  <c r="N33" i="9"/>
  <c r="S22" i="9"/>
  <c r="N15" i="9"/>
  <c r="S15" i="9"/>
  <c r="S19" i="9"/>
  <c r="N19" i="9"/>
  <c r="N13" i="9"/>
  <c r="S16" i="9"/>
  <c r="S13" i="9"/>
  <c r="N17" i="9"/>
  <c r="S12" i="9"/>
  <c r="S14" i="9"/>
  <c r="S18" i="9"/>
  <c r="N18" i="9"/>
  <c r="S17" i="9"/>
  <c r="N16" i="9"/>
  <c r="N14" i="9"/>
  <c r="H37" i="9"/>
  <c r="G37" i="9"/>
  <c r="I22" i="9" l="1"/>
  <c r="I20" i="9"/>
  <c r="I25" i="9"/>
  <c r="I33" i="9"/>
  <c r="I27" i="9"/>
  <c r="I21" i="9"/>
  <c r="I15" i="9"/>
  <c r="I13" i="9"/>
  <c r="I16" i="9"/>
  <c r="I14" i="9"/>
  <c r="C29" i="7" l="1"/>
  <c r="D12" i="7"/>
  <c r="I19" i="9" l="1"/>
  <c r="I18" i="9"/>
  <c r="D11" i="7"/>
  <c r="I17" i="9" l="1"/>
  <c r="I37" i="9" l="1"/>
  <c r="C31" i="7" s="1"/>
  <c r="H9" i="5"/>
  <c r="H10" i="5"/>
  <c r="H11" i="5"/>
  <c r="H12" i="5"/>
  <c r="H8" i="5"/>
  <c r="G9" i="5"/>
  <c r="G10" i="5"/>
  <c r="G11" i="5"/>
  <c r="G12" i="5"/>
  <c r="E9" i="5"/>
  <c r="E10" i="5"/>
  <c r="E11" i="5"/>
  <c r="E12" i="5"/>
  <c r="E8" i="5"/>
  <c r="D9" i="5"/>
  <c r="D10" i="5"/>
  <c r="D11" i="5"/>
  <c r="D12" i="5"/>
  <c r="D8" i="5"/>
  <c r="C9" i="5"/>
  <c r="C10" i="5"/>
  <c r="C11" i="5"/>
  <c r="C12" i="5"/>
  <c r="C8" i="5"/>
  <c r="G8" i="5"/>
  <c r="F12" i="5"/>
  <c r="F11" i="5"/>
  <c r="F10" i="5"/>
  <c r="F9" i="5"/>
  <c r="F8" i="5"/>
  <c r="B9" i="5"/>
  <c r="B10" i="5"/>
  <c r="B11" i="5"/>
  <c r="B12" i="5"/>
  <c r="B8" i="5"/>
  <c r="I11" i="5" l="1"/>
  <c r="I9" i="5"/>
  <c r="I12" i="5"/>
  <c r="I10" i="5" l="1"/>
  <c r="X3" i="5"/>
  <c r="J3" i="5"/>
  <c r="E3" i="5"/>
  <c r="F25" i="7"/>
  <c r="C25" i="7"/>
  <c r="F4" i="7"/>
  <c r="I8" i="5" l="1"/>
  <c r="W3" i="5" l="1"/>
  <c r="V3" i="5"/>
  <c r="S3" i="5"/>
  <c r="P3" i="5"/>
  <c r="Q3" i="5" l="1"/>
  <c r="R3" i="5"/>
  <c r="D3" i="5"/>
  <c r="C3" i="5"/>
  <c r="F3" i="5" l="1"/>
  <c r="G3" i="5"/>
</calcChain>
</file>

<file path=xl/sharedStrings.xml><?xml version="1.0" encoding="utf-8"?>
<sst xmlns="http://schemas.openxmlformats.org/spreadsheetml/2006/main" count="220" uniqueCount="164">
  <si>
    <t>番号</t>
    <rPh sb="0" eb="2">
      <t>バンゴウ</t>
    </rPh>
    <phoneticPr fontId="1"/>
  </si>
  <si>
    <t>住所</t>
    <rPh sb="0" eb="2">
      <t>ジュウショ</t>
    </rPh>
    <phoneticPr fontId="1"/>
  </si>
  <si>
    <t>所属する事業所の住所</t>
    <rPh sb="0" eb="2">
      <t>ショゾク</t>
    </rPh>
    <rPh sb="4" eb="7">
      <t>ジギョウショ</t>
    </rPh>
    <rPh sb="8" eb="10">
      <t>ジュウショ</t>
    </rPh>
    <phoneticPr fontId="1"/>
  </si>
  <si>
    <t>氏名</t>
    <rPh sb="0" eb="2">
      <t>シメイ</t>
    </rPh>
    <phoneticPr fontId="1"/>
  </si>
  <si>
    <t>申請年度の奨学金返還予定総額</t>
    <rPh sb="0" eb="2">
      <t>シンセイ</t>
    </rPh>
    <rPh sb="2" eb="4">
      <t>ネンド</t>
    </rPh>
    <rPh sb="5" eb="8">
      <t>ショウガクキン</t>
    </rPh>
    <rPh sb="8" eb="10">
      <t>ヘンカン</t>
    </rPh>
    <rPh sb="10" eb="12">
      <t>ヨテイ</t>
    </rPh>
    <rPh sb="12" eb="14">
      <t>ソウガク</t>
    </rPh>
    <phoneticPr fontId="1"/>
  </si>
  <si>
    <t>補助金申請額</t>
    <rPh sb="0" eb="3">
      <t>ホジョキン</t>
    </rPh>
    <rPh sb="3" eb="6">
      <t>シンセイガク</t>
    </rPh>
    <phoneticPr fontId="1"/>
  </si>
  <si>
    <t>※行が足りない場合は追加すること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</si>
  <si>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（単位：円）</t>
    <rPh sb="1" eb="3">
      <t>タンイ</t>
    </rPh>
    <rPh sb="4" eb="5">
      <t>エン</t>
    </rPh>
    <phoneticPr fontId="1"/>
  </si>
  <si>
    <t>２　支援計画</t>
    <rPh sb="2" eb="4">
      <t>シエン</t>
    </rPh>
    <rPh sb="4" eb="6">
      <t>ケイカク</t>
    </rPh>
    <phoneticPr fontId="1"/>
  </si>
  <si>
    <t>合計</t>
    <rPh sb="0" eb="2">
      <t>ゴウケイ</t>
    </rPh>
    <phoneticPr fontId="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</si>
  <si>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</si>
  <si>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１　支給内容</t>
    <rPh sb="2" eb="4">
      <t>シキュウ</t>
    </rPh>
    <rPh sb="4" eb="6">
      <t>ナイヨウ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</si>
  <si>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</si>
  <si>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支給方法</t>
    <rPh sb="0" eb="2">
      <t>シキュウ</t>
    </rPh>
    <rPh sb="2" eb="4">
      <t>ホウホウ</t>
    </rPh>
    <phoneticPr fontId="1"/>
  </si>
  <si>
    <t>支給予定期間</t>
    <rPh sb="0" eb="2">
      <t>シキュウ</t>
    </rPh>
    <rPh sb="2" eb="4">
      <t>ヨテイ</t>
    </rPh>
    <rPh sb="4" eb="6">
      <t>キカン</t>
    </rPh>
    <phoneticPr fontId="1"/>
  </si>
  <si>
    <t>支給条件</t>
    <rPh sb="0" eb="2">
      <t>シキュウ</t>
    </rPh>
    <rPh sb="2" eb="4">
      <t>ジョウケン</t>
    </rPh>
    <phoneticPr fontId="1"/>
  </si>
  <si>
    <t>支給回数</t>
    <rPh sb="0" eb="2">
      <t>シキュウ</t>
    </rPh>
    <rPh sb="2" eb="4">
      <t>カイスウ</t>
    </rPh>
    <phoneticPr fontId="1"/>
  </si>
  <si>
    <t>※対象従業員の職種等によって支援内容が異なる場合は、詳細が分かるようにすること（詳細は別紙とすることも可）</t>
    <rPh sb="1" eb="3">
      <t>タイショウ</t>
    </rPh>
    <rPh sb="3" eb="6">
      <t>ジュウギョウイン</t>
    </rPh>
    <rPh sb="7" eb="9">
      <t>ショクシュ</t>
    </rPh>
    <rPh sb="9" eb="10">
      <t>トウ</t>
    </rPh>
    <rPh sb="14" eb="16">
      <t>シエン</t>
    </rPh>
    <rPh sb="16" eb="18">
      <t>ナイヨウ</t>
    </rPh>
    <rPh sb="19" eb="20">
      <t>コト</t>
    </rPh>
    <rPh sb="22" eb="24">
      <t>バアイ</t>
    </rPh>
    <rPh sb="26" eb="28">
      <t>ショウサイ</t>
    </rPh>
    <rPh sb="29" eb="30">
      <t>ワ</t>
    </rPh>
    <rPh sb="40" eb="42">
      <t>ショウサイ</t>
    </rPh>
    <rPh sb="43" eb="45">
      <t>ベッシ</t>
    </rPh>
    <rPh sb="51" eb="52">
      <t>カ</t>
    </rPh>
    <phoneticPr fontId="1"/>
  </si>
  <si>
    <t>１２回</t>
    <rPh sb="2" eb="3">
      <t>カイ</t>
    </rPh>
    <phoneticPr fontId="1"/>
  </si>
  <si>
    <t>令和○年４月～令和○年３月</t>
    <phoneticPr fontId="1"/>
  </si>
  <si>
    <t>正社員、入社10年以内、従業員負担の半額を支援</t>
    <rPh sb="0" eb="3">
      <t>セイシャイン</t>
    </rPh>
    <rPh sb="4" eb="6">
      <t>ニュウシャ</t>
    </rPh>
    <rPh sb="8" eb="9">
      <t>ネン</t>
    </rPh>
    <rPh sb="9" eb="11">
      <t>イナイ</t>
    </rPh>
    <rPh sb="12" eb="15">
      <t>ジュウギョウイン</t>
    </rPh>
    <rPh sb="15" eb="17">
      <t>フタン</t>
    </rPh>
    <rPh sb="18" eb="20">
      <t>ハンガク</t>
    </rPh>
    <rPh sb="21" eb="23">
      <t>シエン</t>
    </rPh>
    <phoneticPr fontId="1"/>
  </si>
  <si>
    <t>aaaa/bb/cc</t>
    <phoneticPr fontId="1"/>
  </si>
  <si>
    <t>dddd/ee/ff</t>
    <phoneticPr fontId="1"/>
  </si>
  <si>
    <t>gggg/hh/ii</t>
    <phoneticPr fontId="1"/>
  </si>
  <si>
    <t>○○市○○</t>
    <rPh sb="0" eb="3">
      <t>マルマルシ</t>
    </rPh>
    <phoneticPr fontId="1"/>
  </si>
  <si>
    <t>○○町○○</t>
    <rPh sb="2" eb="3">
      <t>チョウ</t>
    </rPh>
    <phoneticPr fontId="1"/>
  </si>
  <si>
    <t>○○村○○</t>
    <rPh sb="2" eb="3">
      <t>ソン</t>
    </rPh>
    <phoneticPr fontId="1"/>
  </si>
  <si>
    <t>事　業　計　画　書（記載例）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rPh sb="10" eb="13">
      <t>キサイレイ</t>
    </rPh>
    <phoneticPr fontId="1"/>
  </si>
  <si>
    <t>A</t>
    <phoneticPr fontId="1"/>
  </si>
  <si>
    <t>B</t>
    <phoneticPr fontId="1"/>
  </si>
  <si>
    <t>C</t>
    <phoneticPr fontId="1"/>
  </si>
  <si>
    <t>事業者の住所</t>
  </si>
  <si>
    <t>　　　　　　　　　　　　　　　</t>
  </si>
  <si>
    <t xml:space="preserve">  </t>
  </si>
  <si>
    <t>交付申請書</t>
  </si>
  <si>
    <t>記</t>
  </si>
  <si>
    <t>　　　</t>
  </si>
  <si>
    <t>事業者名</t>
    <rPh sb="0" eb="4">
      <t>ジギョウシャメイ</t>
    </rPh>
    <phoneticPr fontId="1"/>
  </si>
  <si>
    <t>事業所住所</t>
    <rPh sb="0" eb="5">
      <t>ジギョウショジュウショ</t>
    </rPh>
    <phoneticPr fontId="1"/>
  </si>
  <si>
    <t>No</t>
    <phoneticPr fontId="1"/>
  </si>
  <si>
    <t>企　業　名</t>
    <rPh sb="0" eb="1">
      <t>キ</t>
    </rPh>
    <rPh sb="2" eb="3">
      <t>ゴウ</t>
    </rPh>
    <rPh sb="4" eb="5">
      <t>メイ</t>
    </rPh>
    <phoneticPr fontId="1"/>
  </si>
  <si>
    <t>業種</t>
    <rPh sb="0" eb="2">
      <t>ギョウシュ</t>
    </rPh>
    <phoneticPr fontId="1"/>
  </si>
  <si>
    <t>人数</t>
    <rPh sb="0" eb="2">
      <t>ニンズウ</t>
    </rPh>
    <phoneticPr fontId="1"/>
  </si>
  <si>
    <t>企業支援額</t>
    <rPh sb="0" eb="2">
      <t>キギョウ</t>
    </rPh>
    <rPh sb="2" eb="4">
      <t>シエン</t>
    </rPh>
    <rPh sb="4" eb="5">
      <t>ガク</t>
    </rPh>
    <phoneticPr fontId="1"/>
  </si>
  <si>
    <t>交付予定額</t>
    <rPh sb="0" eb="2">
      <t>コウフ</t>
    </rPh>
    <rPh sb="2" eb="4">
      <t>ヨテイ</t>
    </rPh>
    <rPh sb="4" eb="5">
      <t>ガク</t>
    </rPh>
    <phoneticPr fontId="1"/>
  </si>
  <si>
    <t>認証取得の有無</t>
    <rPh sb="0" eb="2">
      <t>ニンショウ</t>
    </rPh>
    <rPh sb="2" eb="4">
      <t>シュトク</t>
    </rPh>
    <rPh sb="5" eb="7">
      <t>ウム</t>
    </rPh>
    <phoneticPr fontId="1"/>
  </si>
  <si>
    <t>支援方法</t>
    <rPh sb="0" eb="2">
      <t>シエン</t>
    </rPh>
    <rPh sb="2" eb="4">
      <t>ホウホウ</t>
    </rPh>
    <phoneticPr fontId="1"/>
  </si>
  <si>
    <t>支給時期</t>
    <rPh sb="0" eb="2">
      <t>シキュウ</t>
    </rPh>
    <rPh sb="2" eb="4">
      <t>ジキ</t>
    </rPh>
    <phoneticPr fontId="1"/>
  </si>
  <si>
    <t>交付決定日</t>
    <rPh sb="0" eb="2">
      <t>コウフ</t>
    </rPh>
    <rPh sb="2" eb="5">
      <t>ケッテイビ</t>
    </rPh>
    <phoneticPr fontId="1"/>
  </si>
  <si>
    <t>文書
番号</t>
    <rPh sb="0" eb="2">
      <t>ブンショ</t>
    </rPh>
    <rPh sb="3" eb="5">
      <t>バンゴウ</t>
    </rPh>
    <phoneticPr fontId="1"/>
  </si>
  <si>
    <t>代表者名</t>
    <rPh sb="0" eb="3">
      <t>ダイヒョウシャ</t>
    </rPh>
    <rPh sb="3" eb="4">
      <t>メイ</t>
    </rPh>
    <phoneticPr fontId="1"/>
  </si>
  <si>
    <t>住所２</t>
    <rPh sb="0" eb="2">
      <t>ジュウショ</t>
    </rPh>
    <phoneticPr fontId="1"/>
  </si>
  <si>
    <t>交付申請日</t>
    <rPh sb="0" eb="2">
      <t>コウフ</t>
    </rPh>
    <rPh sb="2" eb="4">
      <t>シンセイ</t>
    </rPh>
    <rPh sb="4" eb="5">
      <t>ビ</t>
    </rPh>
    <phoneticPr fontId="1"/>
  </si>
  <si>
    <t>残予算</t>
    <rPh sb="0" eb="1">
      <t>ザン</t>
    </rPh>
    <rPh sb="1" eb="3">
      <t>ヨサン</t>
    </rPh>
    <phoneticPr fontId="1"/>
  </si>
  <si>
    <t>負担行為
済額</t>
    <rPh sb="0" eb="2">
      <t>フタン</t>
    </rPh>
    <rPh sb="2" eb="4">
      <t>コウイ</t>
    </rPh>
    <rPh sb="5" eb="6">
      <t>ズ</t>
    </rPh>
    <rPh sb="6" eb="7">
      <t>ガク</t>
    </rPh>
    <phoneticPr fontId="1"/>
  </si>
  <si>
    <t>担当</t>
    <rPh sb="0" eb="2">
      <t>タントウ</t>
    </rPh>
    <phoneticPr fontId="1"/>
  </si>
  <si>
    <t>担当メール</t>
    <rPh sb="0" eb="2">
      <t>タントウ</t>
    </rPh>
    <phoneticPr fontId="1"/>
  </si>
  <si>
    <t>電話番号</t>
    <rPh sb="0" eb="2">
      <t>デンワ</t>
    </rPh>
    <rPh sb="2" eb="4">
      <t>バンゴウ</t>
    </rPh>
    <phoneticPr fontId="1"/>
  </si>
  <si>
    <t>-</t>
    <phoneticPr fontId="1"/>
  </si>
  <si>
    <t>　沖縄県知事　殿</t>
    <phoneticPr fontId="1"/>
  </si>
  <si>
    <t>（備考）１　別途指定された書類を添付すること。</t>
    <phoneticPr fontId="1"/>
  </si>
  <si>
    <t>　　　　２　用紙の大きさは、日本工業規格A列４とする。</t>
    <phoneticPr fontId="1"/>
  </si>
  <si>
    <t>１　補助事業の実施期間　　</t>
    <phoneticPr fontId="1"/>
  </si>
  <si>
    <t>から</t>
    <phoneticPr fontId="1"/>
  </si>
  <si>
    <t>３　補助対象経費の総額</t>
    <phoneticPr fontId="1"/>
  </si>
  <si>
    <t>円</t>
    <rPh sb="0" eb="1">
      <t>エン</t>
    </rPh>
    <phoneticPr fontId="1"/>
  </si>
  <si>
    <t>４　補助金交付申請額</t>
    <phoneticPr fontId="1"/>
  </si>
  <si>
    <t>申請日</t>
    <rPh sb="0" eb="3">
      <t>シンセイビ</t>
    </rPh>
    <phoneticPr fontId="1"/>
  </si>
  <si>
    <t>事業所住所②（アパート名）</t>
    <rPh sb="0" eb="5">
      <t>ジギョウショジュウショ</t>
    </rPh>
    <rPh sb="11" eb="12">
      <t>メイ</t>
    </rPh>
    <phoneticPr fontId="1"/>
  </si>
  <si>
    <t>記入例</t>
    <rPh sb="0" eb="3">
      <t>キニュウレイ</t>
    </rPh>
    <phoneticPr fontId="1"/>
  </si>
  <si>
    <t>入力欄</t>
    <rPh sb="0" eb="3">
      <t>ニュウリョクラン</t>
    </rPh>
    <phoneticPr fontId="1"/>
  </si>
  <si>
    <t>ご担当者様メールアドレス</t>
    <rPh sb="1" eb="5">
      <t>タントウシャサマ</t>
    </rPh>
    <phoneticPr fontId="1"/>
  </si>
  <si>
    <t>今年度の支援開始日</t>
    <rPh sb="0" eb="3">
      <t>コンネンド</t>
    </rPh>
    <rPh sb="4" eb="6">
      <t>シエン</t>
    </rPh>
    <rPh sb="6" eb="9">
      <t>カイシビ</t>
    </rPh>
    <phoneticPr fontId="1"/>
  </si>
  <si>
    <t>今年度の支援最終日</t>
    <rPh sb="4" eb="6">
      <t>シエン</t>
    </rPh>
    <phoneticPr fontId="1"/>
  </si>
  <si>
    <t>対象人数</t>
    <rPh sb="0" eb="4">
      <t>タイショウニンズウ</t>
    </rPh>
    <phoneticPr fontId="1"/>
  </si>
  <si>
    <t>３人</t>
    <rPh sb="1" eb="2">
      <t>ニン</t>
    </rPh>
    <phoneticPr fontId="1"/>
  </si>
  <si>
    <t>建設業</t>
    <rPh sb="0" eb="3">
      <t>ケンセツギョウ</t>
    </rPh>
    <phoneticPr fontId="1"/>
  </si>
  <si>
    <t>●●●＠●●●</t>
    <phoneticPr fontId="1"/>
  </si>
  <si>
    <t>有</t>
    <rPh sb="0" eb="1">
      <t>アリ</t>
    </rPh>
    <phoneticPr fontId="1"/>
  </si>
  <si>
    <t>５　添付書類　　　　　　　</t>
    <phoneticPr fontId="1"/>
  </si>
  <si>
    <t>２　事業計画書　　　　　　　</t>
    <phoneticPr fontId="1"/>
  </si>
  <si>
    <t>別添のとおり</t>
    <rPh sb="0" eb="2">
      <t>ベッテン</t>
    </rPh>
    <phoneticPr fontId="1"/>
  </si>
  <si>
    <t>氏名</t>
  </si>
  <si>
    <t>生年月日
 （西暦）</t>
  </si>
  <si>
    <t>住所</t>
  </si>
  <si>
    <t>採用年月日
 （西暦）</t>
  </si>
  <si>
    <t>企業名</t>
    <rPh sb="0" eb="2">
      <t>キギョウ</t>
    </rPh>
    <rPh sb="2" eb="3">
      <t>メイ</t>
    </rPh>
    <phoneticPr fontId="1"/>
  </si>
  <si>
    <t>申請年度の奨学金返還予定総額</t>
  </si>
  <si>
    <t>手当等の年間支給予定額</t>
  </si>
  <si>
    <t>補助金申請額</t>
  </si>
  <si>
    <t>○○株式会社</t>
    <rPh sb="2" eb="6">
      <t>カブシキガイシャ</t>
    </rPh>
    <phoneticPr fontId="1"/>
  </si>
  <si>
    <t>沖縄県那覇市泉崎1-1-1</t>
    <rPh sb="0" eb="3">
      <t>オキナワケン</t>
    </rPh>
    <rPh sb="3" eb="5">
      <t>ナハ</t>
    </rPh>
    <rPh sb="5" eb="6">
      <t>シ</t>
    </rPh>
    <rPh sb="6" eb="8">
      <t>イズミザキ</t>
    </rPh>
    <phoneticPr fontId="1"/>
  </si>
  <si>
    <t>098-000-0000</t>
    <phoneticPr fontId="1"/>
  </si>
  <si>
    <t>ご担当部署電話番号</t>
    <rPh sb="1" eb="5">
      <t>タントウブショ</t>
    </rPh>
    <rPh sb="5" eb="9">
      <t>デンワバンゴウ</t>
    </rPh>
    <phoneticPr fontId="1"/>
  </si>
  <si>
    <t>会社電話番号</t>
    <rPh sb="0" eb="2">
      <t>カイシャ</t>
    </rPh>
    <rPh sb="2" eb="6">
      <t>デンワバンゴウ</t>
    </rPh>
    <phoneticPr fontId="1"/>
  </si>
  <si>
    <t>沖縄県庁〇階</t>
    <rPh sb="0" eb="4">
      <t>オキナワケンチョウ</t>
    </rPh>
    <rPh sb="5" eb="6">
      <t>カイ</t>
    </rPh>
    <phoneticPr fontId="1"/>
  </si>
  <si>
    <t>認証企業</t>
    <rPh sb="0" eb="2">
      <t>ニンショウ</t>
    </rPh>
    <rPh sb="2" eb="4">
      <t>キギョウ</t>
    </rPh>
    <phoneticPr fontId="1"/>
  </si>
  <si>
    <t>通常企業（認証無）</t>
    <rPh sb="0" eb="2">
      <t>ツウジョウ</t>
    </rPh>
    <rPh sb="2" eb="4">
      <t>キギョウ</t>
    </rPh>
    <rPh sb="5" eb="7">
      <t>ニンショウ</t>
    </rPh>
    <rPh sb="7" eb="8">
      <t>ナシ</t>
    </rPh>
    <phoneticPr fontId="1"/>
  </si>
  <si>
    <t>補助上限額</t>
    <rPh sb="0" eb="2">
      <t>ホジョ</t>
    </rPh>
    <rPh sb="2" eb="5">
      <t>ジョウゲンガク</t>
    </rPh>
    <phoneticPr fontId="1"/>
  </si>
  <si>
    <t>補助額</t>
    <rPh sb="0" eb="3">
      <t>ホジョガク</t>
    </rPh>
    <phoneticPr fontId="1"/>
  </si>
  <si>
    <t>　（１）沖縄県所得向上応援企業認証制度要綱に基づく認証</t>
    <phoneticPr fontId="1"/>
  </si>
  <si>
    <t>　（２）沖縄県人材育成企業認証制度要綱に基づく認証</t>
    <phoneticPr fontId="1"/>
  </si>
  <si>
    <t>　（３）沖縄県ワーク・ライフ・バランス企業認証制度要綱に基づく認証</t>
    <phoneticPr fontId="1"/>
  </si>
  <si>
    <t>　（４）中小企業等経営強化法(平成11年3月31日号外法律第18号)第14 条第３項に基づく承認</t>
    <phoneticPr fontId="1"/>
  </si>
  <si>
    <r>
      <t>沖縄県所得向上応援企業認証等の有無</t>
    </r>
    <r>
      <rPr>
        <sz val="11"/>
        <color rgb="FFFF0000"/>
        <rFont val="游ゴシック"/>
        <family val="3"/>
        <charset val="128"/>
        <scheme val="minor"/>
      </rPr>
      <t>※</t>
    </r>
    <rPh sb="0" eb="3">
      <t>オキナワケン</t>
    </rPh>
    <rPh sb="3" eb="5">
      <t>ニンショウ</t>
    </rPh>
    <rPh sb="6" eb="8">
      <t>ウム</t>
    </rPh>
    <rPh sb="13" eb="14">
      <t>トウ</t>
    </rPh>
    <phoneticPr fontId="1"/>
  </si>
  <si>
    <t>行をコピーする場合はこの列までコピーすること</t>
    <rPh sb="0" eb="1">
      <t>ギョウ</t>
    </rPh>
    <rPh sb="7" eb="9">
      <t>バアイ</t>
    </rPh>
    <rPh sb="12" eb="13">
      <t>レツ</t>
    </rPh>
    <phoneticPr fontId="1"/>
  </si>
  <si>
    <t>沖縄　次郎</t>
    <rPh sb="0" eb="2">
      <t>オキナワ</t>
    </rPh>
    <rPh sb="3" eb="5">
      <t>ジロウ</t>
    </rPh>
    <phoneticPr fontId="1"/>
  </si>
  <si>
    <t>代表取締役　沖縄　太郎</t>
    <rPh sb="0" eb="5">
      <t>ダイヒョウトリシマリヤク</t>
    </rPh>
    <rPh sb="6" eb="8">
      <t>オキナワ</t>
    </rPh>
    <rPh sb="9" eb="11">
      <t>タロウ</t>
    </rPh>
    <phoneticPr fontId="1"/>
  </si>
  <si>
    <t>代表者役職・氏名</t>
    <rPh sb="0" eb="3">
      <t>ダイヒョウシャ</t>
    </rPh>
    <rPh sb="3" eb="5">
      <t>ヤクショク</t>
    </rPh>
    <rPh sb="6" eb="8">
      <t>シメイ</t>
    </rPh>
    <phoneticPr fontId="1"/>
  </si>
  <si>
    <t>郵便番号</t>
    <rPh sb="0" eb="4">
      <t>ユウビンバンゴウ</t>
    </rPh>
    <phoneticPr fontId="1"/>
  </si>
  <si>
    <t>事業所郵便番号</t>
    <rPh sb="3" eb="7">
      <t>ユウビンバンゴウ</t>
    </rPh>
    <phoneticPr fontId="1"/>
  </si>
  <si>
    <t>申請年度の奨学金返還予定総額
（ア）</t>
    <rPh sb="0" eb="2">
      <t>シンセイ</t>
    </rPh>
    <rPh sb="2" eb="4">
      <t>ネンド</t>
    </rPh>
    <rPh sb="5" eb="8">
      <t>ショウガクキン</t>
    </rPh>
    <rPh sb="8" eb="10">
      <t>ヘンカン</t>
    </rPh>
    <rPh sb="10" eb="12">
      <t>ヨテイ</t>
    </rPh>
    <rPh sb="12" eb="14">
      <t>ソウガク</t>
    </rPh>
    <phoneticPr fontId="1"/>
  </si>
  <si>
    <t>補助金申請額
（ウ）</t>
    <rPh sb="0" eb="3">
      <t>ホジョキン</t>
    </rPh>
    <rPh sb="3" eb="6">
      <t>シンセイガク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</si>
  <si>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</si>
  <si>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</si>
  <si>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</si>
  <si>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</si>
  <si>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</si>
  <si>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</si>
  <si>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900-0021</t>
    <phoneticPr fontId="1"/>
  </si>
  <si>
    <t>※「沖縄県所得向上応援企業認証等」とは以下のいずれかの認証等のことをいう</t>
    <rPh sb="19" eb="21">
      <t>イカ</t>
    </rPh>
    <rPh sb="27" eb="29">
      <t>ニンショウ</t>
    </rPh>
    <rPh sb="29" eb="30">
      <t>トウ</t>
    </rPh>
    <phoneticPr fontId="1"/>
  </si>
  <si>
    <t>取得している認証制度（下記の番号を記入）</t>
    <rPh sb="0" eb="2">
      <t>シュトク</t>
    </rPh>
    <rPh sb="6" eb="10">
      <t>ニンショウセイド</t>
    </rPh>
    <rPh sb="11" eb="13">
      <t>カキ</t>
    </rPh>
    <rPh sb="14" eb="16">
      <t>バンゴウ</t>
    </rPh>
    <rPh sb="17" eb="19">
      <t>キニュウ</t>
    </rPh>
    <phoneticPr fontId="1"/>
  </si>
  <si>
    <t>(1),(3)</t>
    <phoneticPr fontId="1"/>
  </si>
  <si>
    <t>①</t>
    <phoneticPr fontId="1"/>
  </si>
  <si>
    <t>②</t>
    <phoneticPr fontId="1"/>
  </si>
  <si>
    <t>主な事業内容</t>
    <rPh sb="0" eb="1">
      <t>オモ</t>
    </rPh>
    <rPh sb="2" eb="6">
      <t>ジギョウナイヨウ</t>
    </rPh>
    <phoneticPr fontId="1"/>
  </si>
  <si>
    <t>医療・福祉</t>
    <rPh sb="0" eb="2">
      <t>イリョウ</t>
    </rPh>
    <rPh sb="3" eb="5">
      <t>フクシ</t>
    </rPh>
    <phoneticPr fontId="1"/>
  </si>
  <si>
    <t>製造業</t>
    <rPh sb="0" eb="3">
      <t>セイゾウギョウ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</si>
  <si>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</si>
  <si>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サービス業</t>
    <rPh sb="4" eb="5">
      <t>ギョウ</t>
    </rPh>
    <phoneticPr fontId="1"/>
  </si>
  <si>
    <t>卸売・小売業</t>
    <rPh sb="0" eb="2">
      <t>オロシウリ</t>
    </rPh>
    <rPh sb="3" eb="5">
      <t>コウリ</t>
    </rPh>
    <rPh sb="5" eb="6">
      <t>ギョウ</t>
    </rPh>
    <phoneticPr fontId="1"/>
  </si>
  <si>
    <t>専門・技術サービス業</t>
    <rPh sb="0" eb="2">
      <t>センモン</t>
    </rPh>
    <rPh sb="3" eb="5">
      <t>ギジュツ</t>
    </rPh>
    <rPh sb="9" eb="10">
      <t>ギョウ</t>
    </rPh>
    <phoneticPr fontId="1"/>
  </si>
  <si>
    <t>物品賃貸業</t>
    <rPh sb="0" eb="2">
      <t>ブッピン</t>
    </rPh>
    <rPh sb="2" eb="5">
      <t>チンタイギョウ</t>
    </rPh>
    <phoneticPr fontId="1"/>
  </si>
  <si>
    <t>保険業・金融業</t>
    <rPh sb="0" eb="3">
      <t>ホケンギョウ</t>
    </rPh>
    <rPh sb="4" eb="7">
      <t>キンユウギョウ</t>
    </rPh>
    <phoneticPr fontId="1"/>
  </si>
  <si>
    <t>農業・林業</t>
    <rPh sb="0" eb="2">
      <t>ノウギョウ</t>
    </rPh>
    <rPh sb="3" eb="5">
      <t>リンギョウ</t>
    </rPh>
    <phoneticPr fontId="1"/>
  </si>
  <si>
    <t>不動産業</t>
    <rPh sb="0" eb="3">
      <t>フドウサン</t>
    </rPh>
    <rPh sb="3" eb="4">
      <t>ギョウ</t>
    </rPh>
    <phoneticPr fontId="1"/>
  </si>
  <si>
    <t>電気・ガス・水道業</t>
    <rPh sb="0" eb="2">
      <t>デンキ</t>
    </rPh>
    <rPh sb="6" eb="8">
      <t>スイドウ</t>
    </rPh>
    <rPh sb="8" eb="9">
      <t>ギョウ</t>
    </rPh>
    <phoneticPr fontId="1"/>
  </si>
  <si>
    <t>その他</t>
    <rPh sb="2" eb="3">
      <t>タ</t>
    </rPh>
    <phoneticPr fontId="1"/>
  </si>
  <si>
    <t>資本金</t>
    <rPh sb="0" eb="3">
      <t>シホンキン</t>
    </rPh>
    <phoneticPr fontId="1"/>
  </si>
  <si>
    <t>5,000万円</t>
    <rPh sb="5" eb="7">
      <t>マンエン</t>
    </rPh>
    <phoneticPr fontId="1"/>
  </si>
  <si>
    <t>従業員数</t>
    <rPh sb="0" eb="4">
      <t>ジュウギョウインスウ</t>
    </rPh>
    <phoneticPr fontId="1"/>
  </si>
  <si>
    <t>50名</t>
    <rPh sb="2" eb="3">
      <t>メイ</t>
    </rPh>
    <phoneticPr fontId="1"/>
  </si>
  <si>
    <t>建設業、情報通信業など</t>
    <phoneticPr fontId="1"/>
  </si>
  <si>
    <t>業種（リストの中から選択）</t>
    <rPh sb="0" eb="2">
      <t>ギョウシュ</t>
    </rPh>
    <rPh sb="7" eb="8">
      <t>ナカ</t>
    </rPh>
    <rPh sb="10" eb="12">
      <t>センタク</t>
    </rPh>
    <phoneticPr fontId="1"/>
  </si>
  <si>
    <t>建設設計、システム開発など</t>
    <rPh sb="0" eb="4">
      <t>ケンセツセッケイ</t>
    </rPh>
    <rPh sb="9" eb="11">
      <t>カイハツ</t>
    </rPh>
    <phoneticPr fontId="1"/>
  </si>
  <si>
    <t>様式第１号（第７条関係）</t>
    <phoneticPr fontId="1"/>
  </si>
  <si>
    <t>沖縄県奨学金代理返還支援事業補助金</t>
    <rPh sb="6" eb="8">
      <t>ダイリ</t>
    </rPh>
    <phoneticPr fontId="1"/>
  </si>
  <si>
    <t>　沖縄県奨学金代理返還支援事業補助金交付要綱第７条第１項に基づき、下記のとおり申請します。</t>
    <rPh sb="7" eb="9">
      <t>ダイリ</t>
    </rPh>
    <phoneticPr fontId="1"/>
  </si>
  <si>
    <t>３回</t>
    <rPh sb="1" eb="2">
      <t>カイ</t>
    </rPh>
    <phoneticPr fontId="1"/>
  </si>
  <si>
    <t>　（５）おきなわSDGｓ認証制度実施要綱に基づく認証</t>
    <rPh sb="12" eb="16">
      <t>ニンショウセイド</t>
    </rPh>
    <rPh sb="16" eb="20">
      <t>ジッシヨウコウ</t>
    </rPh>
    <rPh sb="21" eb="22">
      <t>モト</t>
    </rPh>
    <rPh sb="24" eb="26">
      <t>ニンショウ</t>
    </rPh>
    <phoneticPr fontId="1"/>
  </si>
  <si>
    <t>申請年度末時点の年齢</t>
    <rPh sb="0" eb="5">
      <t>シンセイネンドマツ</t>
    </rPh>
    <rPh sb="5" eb="7">
      <t>ジテン</t>
    </rPh>
    <rPh sb="8" eb="10">
      <t>ネンレイ</t>
    </rPh>
    <phoneticPr fontId="1"/>
  </si>
  <si>
    <t>申請年度末時点の年齢</t>
    <rPh sb="0" eb="4">
      <t>シンセイネンド</t>
    </rPh>
    <rPh sb="4" eb="5">
      <t>マツ</t>
    </rPh>
    <rPh sb="5" eb="7">
      <t>ジテン</t>
    </rPh>
    <rPh sb="8" eb="10">
      <t>ネンレイ</t>
    </rPh>
    <phoneticPr fontId="1"/>
  </si>
  <si>
    <t>○○歳</t>
    <rPh sb="2" eb="3">
      <t>サイ</t>
    </rPh>
    <phoneticPr fontId="1"/>
  </si>
  <si>
    <t>過去申請済回数</t>
    <rPh sb="0" eb="2">
      <t>カコ</t>
    </rPh>
    <rPh sb="2" eb="5">
      <t>シンセイズ</t>
    </rPh>
    <rPh sb="5" eb="7">
      <t>カイスウ</t>
    </rPh>
    <phoneticPr fontId="1"/>
  </si>
  <si>
    <t>代理返済等の年間予定額</t>
    <rPh sb="0" eb="4">
      <t>ダイリヘンサイ</t>
    </rPh>
    <rPh sb="4" eb="5">
      <t>トウ</t>
    </rPh>
    <rPh sb="6" eb="8">
      <t>ネンカン</t>
    </rPh>
    <rPh sb="8" eb="11">
      <t>ヨテイガク</t>
    </rPh>
    <phoneticPr fontId="1"/>
  </si>
  <si>
    <t>代理返済等の年間予定額
（イ）</t>
    <rPh sb="0" eb="4">
      <t>ダイリヘンサイ</t>
    </rPh>
    <rPh sb="4" eb="5">
      <t>トウ</t>
    </rPh>
    <rPh sb="6" eb="8">
      <t>ネンカン</t>
    </rPh>
    <rPh sb="8" eb="11">
      <t>ヨテイガク</t>
    </rPh>
    <phoneticPr fontId="1"/>
  </si>
  <si>
    <t>○○銀行○○支店普通口座</t>
    <rPh sb="2" eb="4">
      <t>ギンコウ</t>
    </rPh>
    <rPh sb="6" eb="8">
      <t>シテン</t>
    </rPh>
    <rPh sb="8" eb="10">
      <t>フツウ</t>
    </rPh>
    <rPh sb="10" eb="12">
      <t>コウザ</t>
    </rPh>
    <phoneticPr fontId="1"/>
  </si>
  <si>
    <t>補助金受け取り予定口座　銀行名・支店名・預金種目</t>
    <rPh sb="0" eb="3">
      <t>ホジョキン</t>
    </rPh>
    <rPh sb="3" eb="4">
      <t>ウ</t>
    </rPh>
    <rPh sb="5" eb="6">
      <t>ト</t>
    </rPh>
    <rPh sb="7" eb="9">
      <t>ヨテイ</t>
    </rPh>
    <rPh sb="9" eb="11">
      <t>コウザ</t>
    </rPh>
    <rPh sb="12" eb="15">
      <t>ギンコウメイ</t>
    </rPh>
    <rPh sb="16" eb="19">
      <t>シテンメイ</t>
    </rPh>
    <rPh sb="20" eb="24">
      <t>ヨキンシュモク</t>
    </rPh>
    <phoneticPr fontId="1"/>
  </si>
  <si>
    <t>補助金受け取り予定口座　口座番号</t>
    <rPh sb="0" eb="3">
      <t>ホジョキン</t>
    </rPh>
    <rPh sb="3" eb="4">
      <t>ウ</t>
    </rPh>
    <rPh sb="5" eb="6">
      <t>ト</t>
    </rPh>
    <rPh sb="7" eb="9">
      <t>ヨテイ</t>
    </rPh>
    <rPh sb="9" eb="11">
      <t>コウザ</t>
    </rPh>
    <rPh sb="12" eb="16">
      <t>コウザバンゴウ</t>
    </rPh>
    <phoneticPr fontId="1"/>
  </si>
  <si>
    <t>補助金受け取り予定口座　口座名義人</t>
    <rPh sb="0" eb="3">
      <t>ホジョキン</t>
    </rPh>
    <rPh sb="3" eb="4">
      <t>ウ</t>
    </rPh>
    <rPh sb="5" eb="6">
      <t>ト</t>
    </rPh>
    <rPh sb="7" eb="9">
      <t>ヨテイ</t>
    </rPh>
    <rPh sb="9" eb="11">
      <t>コウザ</t>
    </rPh>
    <rPh sb="12" eb="14">
      <t>コウザ</t>
    </rPh>
    <rPh sb="14" eb="17">
      <t>メイギニン</t>
    </rPh>
    <phoneticPr fontId="1"/>
  </si>
  <si>
    <t>○○株式会社代表取締役○○　○○</t>
    <rPh sb="2" eb="6">
      <t>カブシキガイシャ</t>
    </rPh>
    <rPh sb="6" eb="11">
      <t>ダイヒョウトリシマリヤク</t>
    </rPh>
    <phoneticPr fontId="1"/>
  </si>
  <si>
    <t>担当者氏名(フルネーム)</t>
    <rPh sb="0" eb="5">
      <t>タントウシャシメイ</t>
    </rPh>
    <phoneticPr fontId="1"/>
  </si>
  <si>
    <t>毎月代理返済</t>
    <rPh sb="0" eb="2">
      <t>マイツキ</t>
    </rPh>
    <rPh sb="2" eb="6">
      <t>ダイリヘンサイ</t>
    </rPh>
    <phoneticPr fontId="1"/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</si>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</sst>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gge&quot;年&quot;m&quot;月&quot;d&quot;日&quot;;@"/>
    <numFmt numFmtId="178" formatCode="#"/>
    <numFmt numFmtId="179" formatCode="&quot;〒&quot;0"/>
    <numFmt numFmtId="180" formatCode="[$]ggge&quot;年&quot;m&quot;月&quot;d&quot;日&quot;;@" x16r2:formatCode16="[$-ja-JP-x-gannen]ggge&quot;年&quot;m&quot;月&quot;d&quot;日&quot;;@"/>
  </numFmts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0.5"/>
      <color rgb="FFFF0000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38" fontId="14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58" fontId="0" fillId="0" borderId="0" xfId="0" applyNumberFormat="1">
      <alignment vertical="center"/>
    </xf>
    <xf numFmtId="178" fontId="0" fillId="0" borderId="0" xfId="0" applyNumberFormat="1">
      <alignment vertical="center"/>
    </xf>
    <xf numFmtId="38" fontId="0" fillId="0" borderId="0" xfId="1" applyFont="1">
      <alignment vertical="center"/>
    </xf>
    <xf numFmtId="0" fontId="8" fillId="0" borderId="0" xfId="0" applyFont="1" applyAlignment="1">
      <alignment horizontal="left" vertical="center"/>
    </xf>
    <xf numFmtId="177" fontId="12" fillId="0" borderId="0" xfId="0" applyNumberFormat="1" applyFont="1" applyAlignment="1">
      <alignment horizontal="right" vertical="center"/>
    </xf>
    <xf numFmtId="0" fontId="11" fillId="0" borderId="0" xfId="0" applyFont="1">
      <alignment vertical="center"/>
    </xf>
    <xf numFmtId="178" fontId="11" fillId="0" borderId="0" xfId="0" applyNumberFormat="1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58" fontId="11" fillId="0" borderId="0" xfId="0" applyNumberFormat="1" applyFont="1" applyAlignment="1">
      <alignment horizontal="left" vertical="center"/>
    </xf>
    <xf numFmtId="0" fontId="8" fillId="0" borderId="0" xfId="0" applyFont="1">
      <alignment vertical="center"/>
    </xf>
    <xf numFmtId="38" fontId="11" fillId="0" borderId="0" xfId="1" applyFont="1" applyProtection="1">
      <alignment vertical="center"/>
    </xf>
    <xf numFmtId="38" fontId="0" fillId="0" borderId="0" xfId="1" applyFont="1" applyProtection="1">
      <alignment vertical="center"/>
    </xf>
    <xf numFmtId="0" fontId="15" fillId="2" borderId="1" xfId="0" applyFont="1" applyFill="1" applyBorder="1" applyProtection="1">
      <alignment vertical="center"/>
      <protection locked="0"/>
    </xf>
    <xf numFmtId="49" fontId="15" fillId="2" borderId="1" xfId="0" applyNumberFormat="1" applyFont="1" applyFill="1" applyBorder="1" applyProtection="1">
      <alignment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4" borderId="0" xfId="0" applyFill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>
      <alignment vertical="center"/>
    </xf>
    <xf numFmtId="58" fontId="0" fillId="0" borderId="1" xfId="0" applyNumberForma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15" fillId="0" borderId="1" xfId="0" applyFont="1" applyBorder="1">
      <alignment vertical="center"/>
    </xf>
    <xf numFmtId="49" fontId="15" fillId="0" borderId="1" xfId="0" applyNumberFormat="1" applyFont="1" applyBorder="1">
      <alignment vertical="center"/>
    </xf>
    <xf numFmtId="177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58" fontId="15" fillId="0" borderId="1" xfId="0" applyNumberFormat="1" applyFont="1" applyBorder="1" applyAlignment="1">
      <alignment horizontal="left" vertical="center"/>
    </xf>
    <xf numFmtId="0" fontId="13" fillId="0" borderId="0" xfId="0" applyFont="1">
      <alignment vertical="center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76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38" fontId="0" fillId="0" borderId="4" xfId="1" applyFont="1" applyBorder="1" applyProtection="1">
      <alignment vertical="center"/>
    </xf>
    <xf numFmtId="0" fontId="0" fillId="0" borderId="4" xfId="0" applyBorder="1">
      <alignment vertical="center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176" fontId="6" fillId="3" borderId="1" xfId="0" applyNumberFormat="1" applyFont="1" applyFill="1" applyBorder="1" applyAlignment="1">
      <alignment horizontal="center" vertical="center"/>
    </xf>
    <xf numFmtId="0" fontId="9" fillId="0" borderId="1" xfId="0" applyFont="1" applyBorder="1">
      <alignment vertical="center"/>
    </xf>
    <xf numFmtId="58" fontId="15" fillId="2" borderId="1" xfId="0" applyNumberFormat="1" applyFont="1" applyFill="1" applyBorder="1" applyAlignment="1" applyProtection="1">
      <alignment horizontal="left" vertical="center"/>
      <protection locked="0"/>
    </xf>
    <xf numFmtId="180" fontId="15" fillId="2" borderId="1" xfId="0" applyNumberFormat="1" applyFont="1" applyFill="1" applyBorder="1" applyAlignment="1" applyProtection="1">
      <alignment horizontal="left" vertical="center"/>
      <protection locked="0"/>
    </xf>
    <xf numFmtId="0" fontId="15" fillId="2" borderId="1" xfId="0" applyFont="1" applyFill="1" applyBorder="1" applyAlignment="1" applyProtection="1">
      <alignment horizontal="left" vertical="center"/>
      <protection locked="0"/>
    </xf>
    <xf numFmtId="0" fontId="15" fillId="2" borderId="0" xfId="0" applyFont="1" applyFill="1" applyAlignment="1" applyProtection="1">
      <alignment horizontal="left" vertical="center"/>
      <protection locked="0"/>
    </xf>
    <xf numFmtId="0" fontId="9" fillId="0" borderId="0" xfId="0" applyFont="1">
      <alignment vertical="center"/>
    </xf>
    <xf numFmtId="0" fontId="0" fillId="0" borderId="0" xfId="0" applyAlignment="1" applyProtection="1">
      <alignment horizontal="left" vertical="center"/>
      <protection locked="0"/>
    </xf>
    <xf numFmtId="0" fontId="19" fillId="0" borderId="1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178" fontId="11" fillId="0" borderId="0" xfId="0" applyNumberFormat="1" applyFont="1" applyAlignment="1">
      <alignment horizontal="left" vertical="center" shrinkToFit="1"/>
    </xf>
    <xf numFmtId="179" fontId="11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Protection="1">
      <alignment vertical="center"/>
      <protection locked="0"/>
    </xf>
    <xf numFmtId="177" fontId="5" fillId="3" borderId="1" xfId="0" applyNumberFormat="1" applyFont="1" applyFill="1" applyBorder="1">
      <alignment vertical="center"/>
    </xf>
    <xf numFmtId="0" fontId="6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136071</xdr:colOff>
      <xdr:row>5</xdr:row>
      <xdr:rowOff>0</xdr:rowOff>
    </xdr:from>
    <xdr:to>
      <xdr:col>17</xdr:col>
      <xdr:colOff>242772</xdr:colOff>
      <xdr:row>9</xdr:row>
      <xdr:rowOff>107383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0C9BED-FB61-4169-A3A5-36F414031EEE}"/>
            </a:ext>
          </a:extLst>
        </xdr:cNvPr>
        <xdr:cNvSpPr txBox="1"/>
      </xdr:nvSpPr>
      <xdr:spPr>
        <a:xfrm>
          <a:off x="6517821" y="1387929"/>
          <a:ext cx="6638130" cy="1032668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入力用①に必要事項を記載することで本様式は自動的に作成されます。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入力用①②に必要事項記入後、本様式と事業計画書</a:t>
          </a:r>
          <a:r>
            <a:rPr kumimoji="1" lang="en-US" altLang="ja-JP" sz="1400" b="1">
              <a:solidFill>
                <a:srgbClr val="FF0000"/>
              </a:solidFill>
            </a:rPr>
            <a:t>(</a:t>
          </a:r>
          <a:r>
            <a:rPr kumimoji="1" lang="ja-JP" altLang="en-US" sz="1400" b="1">
              <a:solidFill>
                <a:srgbClr val="FF0000"/>
              </a:solidFill>
            </a:rPr>
            <a:t>入力用②</a:t>
          </a:r>
          <a:r>
            <a:rPr kumimoji="1" lang="en-US" altLang="ja-JP" sz="1400" b="1">
              <a:solidFill>
                <a:srgbClr val="FF0000"/>
              </a:solidFill>
            </a:rPr>
            <a:t>)</a:t>
          </a:r>
          <a:r>
            <a:rPr kumimoji="1" lang="ja-JP" altLang="en-US" sz="1400" b="1">
              <a:solidFill>
                <a:srgbClr val="FF0000"/>
              </a:solidFill>
            </a:rPr>
            <a:t>を県に提出してください。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可能な限り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本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様式の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エクセルデータをそのまま提出</a:t>
          </a:r>
          <a:r>
            <a:rPr kumimoji="1" lang="ja-JP" altLang="en-US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してください。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279398</xdr:colOff>
      <xdr:row>2</xdr:row>
      <xdr:rowOff>161924</xdr:rowOff>
    </xdr:from>
    <xdr:to>
      <xdr:col>26</xdr:col>
      <xdr:colOff>272142</xdr:colOff>
      <xdr:row>8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D8F80F4-01F0-423D-919C-046A86FD4965}"/>
            </a:ext>
          </a:extLst>
        </xdr:cNvPr>
        <xdr:cNvSpPr/>
      </xdr:nvSpPr>
      <xdr:spPr>
        <a:xfrm>
          <a:off x="9842498" y="784224"/>
          <a:ext cx="11219544" cy="2276476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「２　支援計画」作成のポイント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申請年度の奨学金返還予定額（ア）</a:t>
          </a:r>
          <a:r>
            <a:rPr kumimoji="1" lang="ja-JP" altLang="en-US" sz="1200">
              <a:solidFill>
                <a:sysClr val="windowText" lastClr="000000"/>
              </a:solidFill>
            </a:rPr>
            <a:t>は、年度途中の申請でも</a:t>
          </a:r>
          <a:r>
            <a:rPr kumimoji="1" lang="ja-JP" altLang="en-US" sz="1200" u="sng">
              <a:solidFill>
                <a:srgbClr val="FF0000"/>
              </a:solidFill>
            </a:rPr>
            <a:t>１年分として記載</a:t>
          </a:r>
          <a:r>
            <a:rPr kumimoji="1" lang="ja-JP" altLang="en-US" sz="1200">
              <a:solidFill>
                <a:sysClr val="windowText" lastClr="000000"/>
              </a:solidFill>
            </a:rPr>
            <a:t>して下さい、また、複数の奨学金を同時に返還している場合は合算して下さい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代理返済等の年間予定額（イ）</a:t>
          </a:r>
          <a:r>
            <a:rPr kumimoji="1" lang="ja-JP" altLang="en-US" sz="1200">
              <a:solidFill>
                <a:sysClr val="windowText" lastClr="000000"/>
              </a:solidFill>
            </a:rPr>
            <a:t>は</a:t>
          </a:r>
          <a:r>
            <a:rPr kumimoji="1" lang="ja-JP" altLang="en-US" sz="1200" u="sng">
              <a:solidFill>
                <a:srgbClr val="FF0000"/>
              </a:solidFill>
            </a:rPr>
            <a:t>申請した月以降の年度内で代理返済等を行う額を記載</a:t>
          </a:r>
          <a:r>
            <a:rPr kumimoji="1" lang="ja-JP" altLang="en-US" sz="1200">
              <a:solidFill>
                <a:sysClr val="windowText" lastClr="000000"/>
              </a:solidFill>
            </a:rPr>
            <a:t>して下さい（</a:t>
          </a:r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年度途中に申請する場合は申請以降に代理返済等を行う額）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補助金申請額（ウ）</a:t>
          </a:r>
          <a:r>
            <a:rPr kumimoji="1" lang="ja-JP" altLang="en-US" sz="1200">
              <a:solidFill>
                <a:sysClr val="windowText" lastClr="000000"/>
              </a:solidFill>
            </a:rPr>
            <a:t>は下記のとおり自動で算出されます。</a:t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en-US" altLang="ja-JP" sz="1200"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</a:rPr>
            <a:t>補助金額算出の流れ</a:t>
          </a:r>
          <a:r>
            <a:rPr kumimoji="1" lang="en-US" altLang="ja-JP" sz="1200">
              <a:solidFill>
                <a:sysClr val="windowText" lastClr="000000"/>
              </a:solidFill>
            </a:rPr>
            <a:t>】</a:t>
          </a: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従業員の年間返済額（毎月返済額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×12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か月）に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を掛けて補助対象となる額を算出（①）、手当等の年間支給予定額を算出（②）、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①と②のうち低い額に対し</a:t>
          </a:r>
          <a:r>
            <a:rPr kumimoji="0" lang="en-US" altLang="ja-JP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（認証企業は</a:t>
          </a:r>
          <a:r>
            <a:rPr kumimoji="0" lang="en-US" altLang="ja-JP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3/4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）をかけた額（③）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と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上限額９万円（認証企業は</a:t>
          </a:r>
          <a:r>
            <a:rPr kumimoji="0" lang="en-US" altLang="ja-JP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13.5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万円）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を比較し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低い額が県の補助金額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となります。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1220258</xdr:colOff>
      <xdr:row>20</xdr:row>
      <xdr:rowOff>109009</xdr:rowOff>
    </xdr:from>
    <xdr:to>
      <xdr:col>7</xdr:col>
      <xdr:colOff>338667</xdr:colOff>
      <xdr:row>23</xdr:row>
      <xdr:rowOff>42334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69AF9B39-5643-40CD-9954-44ED095421A7}"/>
            </a:ext>
          </a:extLst>
        </xdr:cNvPr>
        <xdr:cNvSpPr/>
      </xdr:nvSpPr>
      <xdr:spPr>
        <a:xfrm>
          <a:off x="7221008" y="8103659"/>
          <a:ext cx="356659" cy="638175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311150</xdr:colOff>
      <xdr:row>20</xdr:row>
      <xdr:rowOff>120650</xdr:rowOff>
    </xdr:from>
    <xdr:to>
      <xdr:col>8</xdr:col>
      <xdr:colOff>670984</xdr:colOff>
      <xdr:row>23</xdr:row>
      <xdr:rowOff>57150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890E11F0-B6B2-44C8-9333-ECD08977718D}"/>
            </a:ext>
          </a:extLst>
        </xdr:cNvPr>
        <xdr:cNvSpPr/>
      </xdr:nvSpPr>
      <xdr:spPr>
        <a:xfrm>
          <a:off x="8712200" y="8115300"/>
          <a:ext cx="359834" cy="641350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501650</xdr:colOff>
      <xdr:row>23</xdr:row>
      <xdr:rowOff>60322</xdr:rowOff>
    </xdr:from>
    <xdr:to>
      <xdr:col>7</xdr:col>
      <xdr:colOff>612321</xdr:colOff>
      <xdr:row>27</xdr:row>
      <xdr:rowOff>190500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554CF42-EAA1-4ECC-ABE2-1075440240ED}"/>
            </a:ext>
          </a:extLst>
        </xdr:cNvPr>
        <xdr:cNvSpPr/>
      </xdr:nvSpPr>
      <xdr:spPr>
        <a:xfrm>
          <a:off x="6502400" y="8768893"/>
          <a:ext cx="1348921" cy="1055464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交付申請書の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補助対象経費の総額と一致</a:t>
          </a:r>
        </a:p>
      </xdr:txBody>
    </xdr:sp>
    <xdr:clientData/>
  </xdr:twoCellAnchor>
  <xdr:twoCellAnchor>
    <xdr:from>
      <xdr:col>7</xdr:col>
      <xdr:colOff>773642</xdr:colOff>
      <xdr:row>23</xdr:row>
      <xdr:rowOff>88896</xdr:rowOff>
    </xdr:from>
    <xdr:to>
      <xdr:col>9</xdr:col>
      <xdr:colOff>136072</xdr:colOff>
      <xdr:row>28</xdr:row>
      <xdr:rowOff>122463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B3DDFA51-9415-4D0F-AE6F-4F094C2202F6}"/>
            </a:ext>
          </a:extLst>
        </xdr:cNvPr>
        <xdr:cNvSpPr/>
      </xdr:nvSpPr>
      <xdr:spPr>
        <a:xfrm>
          <a:off x="8012642" y="8797467"/>
          <a:ext cx="1675644" cy="1190175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交付申請書の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補助金交付申請額と一致</a:t>
          </a:r>
        </a:p>
      </xdr:txBody>
    </xdr:sp>
    <xdr:clientData/>
  </xdr:twoCellAnchor>
  <xdr:twoCellAnchor>
    <xdr:from>
      <xdr:col>9</xdr:col>
      <xdr:colOff>240997</xdr:colOff>
      <xdr:row>9</xdr:row>
      <xdr:rowOff>19502</xdr:rowOff>
    </xdr:from>
    <xdr:to>
      <xdr:col>29</xdr:col>
      <xdr:colOff>544285</xdr:colOff>
      <xdr:row>55</xdr:row>
      <xdr:rowOff>66675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100F4C56-EDF4-4633-90D2-F124690CACFC}"/>
            </a:ext>
          </a:extLst>
        </xdr:cNvPr>
        <xdr:cNvSpPr/>
      </xdr:nvSpPr>
      <xdr:spPr>
        <a:xfrm>
          <a:off x="9793211" y="3244395"/>
          <a:ext cx="13366145" cy="12933137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</a:rPr>
            <a:t>（例１）従業員返還額の</a:t>
          </a:r>
          <a:r>
            <a:rPr kumimoji="1" lang="ja-JP" altLang="en-US" sz="1200" b="1" u="sng">
              <a:solidFill>
                <a:sysClr val="windowText" lastClr="000000"/>
              </a:solidFill>
            </a:rPr>
            <a:t>全額を支援</a:t>
          </a:r>
          <a:r>
            <a:rPr kumimoji="1" lang="ja-JP" altLang="en-US" sz="1200" b="1" u="none">
              <a:solidFill>
                <a:sysClr val="windowText" lastClr="000000"/>
              </a:solidFill>
            </a:rPr>
            <a:t>する場合</a:t>
          </a:r>
          <a:endParaRPr kumimoji="1" lang="en-US" altLang="ja-JP" sz="12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従業員Ａさん：年間返済額</a:t>
          </a:r>
          <a:r>
            <a:rPr kumimoji="1" lang="en-US" altLang="ja-JP" sz="1200">
              <a:solidFill>
                <a:sysClr val="windowText" lastClr="000000"/>
              </a:solidFill>
            </a:rPr>
            <a:t>24</a:t>
          </a:r>
          <a:r>
            <a:rPr kumimoji="1" lang="ja-JP" altLang="en-US" sz="1200">
              <a:solidFill>
                <a:sysClr val="windowText" lastClr="000000"/>
              </a:solidFill>
            </a:rPr>
            <a:t>万円（</a:t>
          </a:r>
          <a:r>
            <a:rPr kumimoji="1" lang="ja-JP" altLang="en-US" sz="1200" u="sng">
              <a:solidFill>
                <a:srgbClr val="FF0000"/>
              </a:solidFill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</a:rPr>
            <a:t>1/2</a:t>
          </a:r>
          <a:r>
            <a:rPr kumimoji="1" lang="ja-JP" altLang="en-US" sz="1200" u="sng">
              <a:solidFill>
                <a:srgbClr val="FF0000"/>
              </a:solidFill>
            </a:rPr>
            <a:t>→</a:t>
          </a:r>
          <a:r>
            <a:rPr kumimoji="1" lang="en-US" altLang="ja-JP" sz="1200" u="sng">
              <a:solidFill>
                <a:srgbClr val="FF0000"/>
              </a:solidFill>
            </a:rPr>
            <a:t>12</a:t>
          </a:r>
          <a:r>
            <a:rPr kumimoji="1" lang="ja-JP" altLang="en-US" sz="1200" u="sng">
              <a:solidFill>
                <a:srgbClr val="FF0000"/>
              </a:solidFill>
            </a:rPr>
            <a:t>万円</a:t>
          </a:r>
          <a:r>
            <a:rPr kumimoji="1" lang="ja-JP" altLang="en-US" sz="1200">
              <a:solidFill>
                <a:sysClr val="windowText" lastClr="000000"/>
              </a:solidFill>
            </a:rPr>
            <a:t>）、</a:t>
          </a:r>
          <a:r>
            <a:rPr kumimoji="1" lang="ja-JP" altLang="en-US" sz="1200">
              <a:solidFill>
                <a:srgbClr val="FF0000"/>
              </a:solidFill>
            </a:rPr>
            <a:t>企業支援</a:t>
          </a:r>
          <a:r>
            <a:rPr kumimoji="1" lang="en-US" altLang="ja-JP" sz="1200">
              <a:solidFill>
                <a:srgbClr val="FF0000"/>
              </a:solidFill>
            </a:rPr>
            <a:t>24</a:t>
          </a:r>
          <a:r>
            <a:rPr kumimoji="1" lang="ja-JP" altLang="en-US" sz="1200">
              <a:solidFill>
                <a:srgbClr val="FF0000"/>
              </a:solidFill>
            </a:rPr>
            <a:t>万円（</a:t>
          </a:r>
          <a:r>
            <a:rPr kumimoji="1" lang="ja-JP" altLang="en-US" sz="1200" u="sng">
              <a:solidFill>
                <a:srgbClr val="FF0000"/>
              </a:solidFill>
            </a:rPr>
            <a:t>②</a:t>
          </a:r>
          <a:r>
            <a:rPr kumimoji="1" lang="ja-JP" altLang="en-US" sz="1200">
              <a:solidFill>
                <a:srgbClr val="FF0000"/>
              </a:solidFill>
            </a:rPr>
            <a:t>）　</a:t>
          </a:r>
          <a:r>
            <a:rPr kumimoji="1" lang="ja-JP" altLang="en-US" sz="1200">
              <a:solidFill>
                <a:sysClr val="windowText" lastClr="000000"/>
              </a:solidFill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</a:rPr>
            <a:t>24</a:t>
          </a:r>
          <a:r>
            <a:rPr kumimoji="1" lang="ja-JP" altLang="en-US" sz="1200">
              <a:solidFill>
                <a:sysClr val="windowText" lastClr="000000"/>
              </a:solidFill>
            </a:rPr>
            <a:t>万円を比較すると①が低くなるため、①にさらに</a:t>
          </a:r>
          <a:r>
            <a:rPr kumimoji="1" lang="en-US" altLang="ja-JP" sz="1200">
              <a:solidFill>
                <a:sysClr val="windowText" lastClr="000000"/>
              </a:solidFill>
            </a:rPr>
            <a:t>1/2</a:t>
          </a:r>
          <a:r>
            <a:rPr kumimoji="1" lang="ja-JP" altLang="en-US" sz="1200">
              <a:solidFill>
                <a:sysClr val="windowText" lastClr="000000"/>
              </a:solidFill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</a:rPr>
            <a:t>6</a:t>
          </a:r>
          <a:r>
            <a:rPr kumimoji="1" lang="ja-JP" altLang="en-US" sz="1200" u="sng">
              <a:solidFill>
                <a:srgbClr val="FF0000"/>
              </a:solidFill>
            </a:rPr>
            <a:t>万円（③）</a:t>
          </a:r>
          <a:r>
            <a:rPr kumimoji="1" lang="ja-JP" altLang="en-US" sz="1200">
              <a:solidFill>
                <a:sysClr val="windowText" lastClr="000000"/>
              </a:solidFill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</a:rPr>
            <a:t>9</a:t>
          </a:r>
          <a:r>
            <a:rPr kumimoji="1" lang="ja-JP" altLang="en-US" sz="1200">
              <a:solidFill>
                <a:sysClr val="windowText" lastClr="000000"/>
              </a:solidFill>
            </a:rPr>
            <a:t>万円を比較すると③の方が低くなるため、</a:t>
          </a:r>
          <a:r>
            <a:rPr kumimoji="1" lang="ja-JP" altLang="en-US" sz="1200" u="sng">
              <a:solidFill>
                <a:srgbClr val="FF0000"/>
              </a:solidFill>
            </a:rPr>
            <a:t>６万円が県補助額</a:t>
          </a:r>
          <a:r>
            <a:rPr kumimoji="1" lang="ja-JP" altLang="en-US" sz="1200">
              <a:solidFill>
                <a:sysClr val="windowText" lastClr="000000"/>
              </a:solidFill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認証企業の場合は、①に</a:t>
          </a:r>
          <a:r>
            <a:rPr kumimoji="1" lang="en-US" altLang="ja-JP" sz="1200">
              <a:solidFill>
                <a:srgbClr val="FF0000"/>
              </a:solidFill>
            </a:rPr>
            <a:t>3/4</a:t>
          </a:r>
          <a:r>
            <a:rPr kumimoji="1" lang="ja-JP" altLang="en-US" sz="1200">
              <a:solidFill>
                <a:sysClr val="windowText" lastClr="000000"/>
              </a:solidFill>
            </a:rPr>
            <a:t>をかけた</a:t>
          </a:r>
          <a:r>
            <a:rPr kumimoji="1" lang="ja-JP" altLang="en-US" sz="1200" u="sng">
              <a:solidFill>
                <a:srgbClr val="FF0000"/>
              </a:solidFill>
            </a:rPr>
            <a:t>９万円（③）</a:t>
          </a:r>
          <a:r>
            <a:rPr kumimoji="1" lang="ja-JP" altLang="en-US" sz="1200">
              <a:solidFill>
                <a:sysClr val="windowText" lastClr="000000"/>
              </a:solidFill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</a:rPr>
            <a:t>13.5</a:t>
          </a:r>
          <a:r>
            <a:rPr kumimoji="1" lang="ja-JP" altLang="en-US" sz="1200">
              <a:solidFill>
                <a:sysClr val="windowText" lastClr="000000"/>
              </a:solidFill>
            </a:rPr>
            <a:t>万円を比較し、</a:t>
          </a:r>
          <a:r>
            <a:rPr kumimoji="1" lang="ja-JP" altLang="en-US" sz="1200" u="sng">
              <a:solidFill>
                <a:srgbClr val="FF0000"/>
              </a:solidFill>
            </a:rPr>
            <a:t>９万円が県の補助額</a:t>
          </a:r>
          <a:r>
            <a:rPr kumimoji="1" lang="ja-JP" altLang="en-US" sz="1200">
              <a:solidFill>
                <a:sysClr val="windowText" lastClr="000000"/>
              </a:solidFill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</a:rPr>
          </a:b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従業員Ｂさん</a:t>
          </a:r>
          <a:r>
            <a:rPr kumimoji="1" lang="ja-JP" altLang="en-US" sz="1400">
              <a:solidFill>
                <a:sysClr val="windowText" lastClr="000000"/>
              </a:solidFill>
            </a:rPr>
            <a:t>：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万円を比較すると①が低くなるため、①にさらに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上限額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の方が低くなるため、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認証企業の場合は、①に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（例２）従業員返還額の</a:t>
          </a:r>
          <a:r>
            <a:rPr kumimoji="1" lang="ja-JP" alt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半額を支援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する場合</a:t>
          </a:r>
          <a:endParaRPr kumimoji="1" lang="en-US" altLang="ja-JP" sz="12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を比較すると同額の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ため、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同額のため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万円を比較すると同額のため、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万円を比較すると同額のため、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が算出され、③と上限額９万円を比較すると上限額の方が低くなるため、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認証企業の場合は、①に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 b="1" u="none">
              <a:solidFill>
                <a:sysClr val="windowText" lastClr="000000"/>
              </a:solidFill>
              <a:effectLst/>
            </a:rPr>
            <a:t>（例３）従業員返還額の</a:t>
          </a:r>
          <a:r>
            <a:rPr lang="en-US" altLang="ja-JP" sz="1200" b="1" u="sng">
              <a:solidFill>
                <a:sysClr val="windowText" lastClr="000000"/>
              </a:solidFill>
              <a:effectLst/>
            </a:rPr>
            <a:t>1/3</a:t>
          </a:r>
          <a:r>
            <a:rPr lang="ja-JP" altLang="en-US" sz="1200" b="1" u="sng">
              <a:solidFill>
                <a:sysClr val="windowText" lastClr="000000"/>
              </a:solidFill>
              <a:effectLst/>
            </a:rPr>
            <a:t>を支援</a:t>
          </a:r>
          <a:r>
            <a:rPr lang="ja-JP" altLang="en-US" sz="1200" b="1" u="none">
              <a:solidFill>
                <a:sysClr val="windowText" lastClr="000000"/>
              </a:solidFill>
              <a:effectLst/>
            </a:rPr>
            <a:t>する場合</a:t>
          </a:r>
          <a:endParaRPr lang="en-US" altLang="ja-JP" sz="1200" b="1" u="none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Ｅ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が低くなるため、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万円を比較すると③の方が低くなるため、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が低くなるため、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が算出され、③と上限額９万円を比較すると上限額の方が低くなるため、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認証企業の場合は、①に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）従業員返還額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にかかわらず</a:t>
          </a:r>
          <a:r>
            <a:rPr kumimoji="1" lang="ja-JP" alt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毎月定額を</a:t>
          </a:r>
          <a:r>
            <a:rPr kumimoji="1" lang="ja-JP" altLang="ja-JP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支援</a:t>
          </a: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する場合</a:t>
          </a:r>
          <a:endParaRPr lang="ja-JP" altLang="ja-JP" sz="1400" b="1" u="none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Ｇ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（企業負担毎月１万円）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同額のため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③の方が低くなるため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認証企業の場合は、②に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Ｈ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さん（企業負担毎月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万円）：年間返済額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万円を比較すると②が低くなるため、②にさらに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万円を比較すると同額のため、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認証企業の場合は、②に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さん（企業負担毎月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万円）：年間返済額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が低くなるため、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万円を比較すると同額のため、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認証企業の場合は、②に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年度途中で支援開始</a:t>
          </a:r>
          <a:r>
            <a:rPr kumimoji="1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する場合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の補助額算定方法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＜例＞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（１）年間返済額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万円（月返済額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1.5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万円）の従業員に対し、毎月１万円の支援を、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ア）６月から開始した場合、①９万円（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×1/2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）、②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６～３月分）　→　  補助金額  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4.5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万円（①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×1/2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　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認証企業は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6.75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（①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×3/4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イ）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月から開始した場合、①９万円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、②４万円（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×12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～３月分）　→　  補助金額   ２万円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認証企業は   ３万円 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×3/4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（２）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年間返済額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万円（月返済額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万円）の従業員に対し、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毎月半額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の支援を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ウ）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６月から開始した場合、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６～３月分）　→　  補助金額  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＞上限９万円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認証企業は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×3/4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＞上限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月から開始した場合、①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）、②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～３月分）　→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補助金額  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上限９万円）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認証企業は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６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×3/4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＜上限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br>
            <a:rPr lang="en-US" altLang="ja-JP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255361</xdr:colOff>
      <xdr:row>19</xdr:row>
      <xdr:rowOff>149679</xdr:rowOff>
    </xdr:from>
    <xdr:to>
      <xdr:col>3</xdr:col>
      <xdr:colOff>636267</xdr:colOff>
      <xdr:row>23</xdr:row>
      <xdr:rowOff>115648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B48014C5-0030-7628-9710-E560D9462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6111" y="7769679"/>
          <a:ext cx="384081" cy="1054540"/>
        </a:xfrm>
        <a:prstGeom prst="rect">
          <a:avLst/>
        </a:prstGeom>
      </xdr:spPr>
    </xdr:pic>
    <xdr:clientData/>
  </xdr:twoCellAnchor>
  <xdr:twoCellAnchor>
    <xdr:from>
      <xdr:col>2</xdr:col>
      <xdr:colOff>734786</xdr:colOff>
      <xdr:row>23</xdr:row>
      <xdr:rowOff>183243</xdr:rowOff>
    </xdr:from>
    <xdr:to>
      <xdr:col>4</xdr:col>
      <xdr:colOff>843643</xdr:colOff>
      <xdr:row>29</xdr:row>
      <xdr:rowOff>217714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5B717CC9-941A-4E17-8A90-6E02FF3B8517}"/>
            </a:ext>
          </a:extLst>
        </xdr:cNvPr>
        <xdr:cNvSpPr/>
      </xdr:nvSpPr>
      <xdr:spPr>
        <a:xfrm>
          <a:off x="1973036" y="8891814"/>
          <a:ext cx="2013857" cy="1422400"/>
        </a:xfrm>
        <a:prstGeom prst="rect">
          <a:avLst/>
        </a:prstGeom>
        <a:solidFill>
          <a:srgbClr val="FFC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（例）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令和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年度の申請の場合、令和９年３月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日時点の年齢を入力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G37"/>
  <sheetViews>
    <sheetView view="pageBreakPreview" zoomScale="115" zoomScaleNormal="100" zoomScaleSheetLayoutView="115" workbookViewId="0">
      <selection activeCell="A6" sqref="A6"/>
    </sheetView>
  </sheetViews>
  <sheetFormatPr defaultRowHeight="18" x14ac:dyDescent="0.55000000000000004"/>
  <cols>
    <col min="1" max="1" width="14.08203125" customWidth="1"/>
    <col min="2" max="2" width="6.6640625" customWidth="1"/>
    <col min="3" max="3" width="16.83203125" customWidth="1"/>
    <col min="5" max="5" width="11.08203125" customWidth="1"/>
    <col min="6" max="6" width="19.25" bestFit="1" customWidth="1"/>
    <col min="7" max="7" width="7.75" customWidth="1"/>
  </cols>
  <sheetData>
    <row r="2" spans="1:7" x14ac:dyDescent="0.55000000000000004">
      <c r="A2" s="69" t="s">
        <v>145</v>
      </c>
      <c r="B2" s="69"/>
      <c r="C2" s="69"/>
    </row>
    <row r="4" spans="1:7" x14ac:dyDescent="0.55000000000000004">
      <c r="B4" s="22"/>
      <c r="F4" s="23">
        <f>入力用①!C3</f>
        <v>0</v>
      </c>
    </row>
    <row r="6" spans="1:7" x14ac:dyDescent="0.55000000000000004">
      <c r="A6" s="22" t="s">
        <v>59</v>
      </c>
      <c r="B6" s="22"/>
    </row>
    <row r="9" spans="1:7" x14ac:dyDescent="0.55000000000000004">
      <c r="C9" s="22" t="s">
        <v>32</v>
      </c>
      <c r="D9" s="24" t="s">
        <v>109</v>
      </c>
      <c r="F9" s="72">
        <f>入力用①!C5</f>
        <v>0</v>
      </c>
      <c r="G9" s="72"/>
    </row>
    <row r="10" spans="1:7" x14ac:dyDescent="0.55000000000000004">
      <c r="D10" s="24" t="s">
        <v>31</v>
      </c>
      <c r="E10" s="24"/>
      <c r="F10" s="71">
        <f>入力用①!C6</f>
        <v>0</v>
      </c>
      <c r="G10" s="71"/>
    </row>
    <row r="11" spans="1:7" x14ac:dyDescent="0.55000000000000004">
      <c r="B11" s="22" t="s">
        <v>33</v>
      </c>
      <c r="D11" s="24" t="str">
        <f>IF(入力用①!$C$7="","事業者名","")</f>
        <v>事業者名</v>
      </c>
      <c r="E11" s="24"/>
      <c r="F11" s="71">
        <f>IF(入力用①!$C$7="",入力用①!$C$4,入力用①!$C$7)</f>
        <v>0</v>
      </c>
      <c r="G11" s="71"/>
    </row>
    <row r="12" spans="1:7" x14ac:dyDescent="0.55000000000000004">
      <c r="B12" s="22"/>
      <c r="D12" s="24" t="str">
        <f>IF(入力用①!$C$7="","代表者の役職・氏名","事業者名")</f>
        <v>代表者の役職・氏名</v>
      </c>
      <c r="E12" s="24"/>
      <c r="F12" s="71">
        <f>IF(入力用①!$C$7="",入力用①!C8,入力用①!C4)</f>
        <v>0</v>
      </c>
      <c r="G12" s="71"/>
    </row>
    <row r="13" spans="1:7" x14ac:dyDescent="0.55000000000000004">
      <c r="D13" s="24" t="str">
        <f>IF(入力用①!$C$7="","担当者氏名","代表者の役職・氏名")</f>
        <v>担当者氏名</v>
      </c>
      <c r="E13" s="24"/>
      <c r="F13" s="71">
        <f>IF(入力用①!C7="",入力用①!C11,入力用①!C8)</f>
        <v>0</v>
      </c>
      <c r="G13" s="71"/>
    </row>
    <row r="14" spans="1:7" x14ac:dyDescent="0.55000000000000004">
      <c r="D14" s="24" t="str">
        <f>IF(入力用①!$C$7="","電話番号","担当者氏名")</f>
        <v>電話番号</v>
      </c>
      <c r="F14" s="71">
        <f>IF(入力用①!$C$7="",入力用①!C12,入力用①!C11)</f>
        <v>0</v>
      </c>
      <c r="G14" s="71"/>
    </row>
    <row r="15" spans="1:7" x14ac:dyDescent="0.55000000000000004">
      <c r="D15" s="24" t="str">
        <f>IF(入力用①!$C$7="","","電話番号")</f>
        <v/>
      </c>
      <c r="F15" s="71" t="str">
        <f>IF(入力用①!$C$7="","",入力用①!C12)</f>
        <v/>
      </c>
      <c r="G15" s="71"/>
    </row>
    <row r="16" spans="1:7" x14ac:dyDescent="0.55000000000000004">
      <c r="D16" s="24"/>
      <c r="F16" s="25"/>
      <c r="G16" s="25"/>
    </row>
    <row r="17" spans="1:6" x14ac:dyDescent="0.55000000000000004">
      <c r="B17" s="26"/>
      <c r="D17" t="s">
        <v>163</v>
      </c>
    </row>
    <row r="18" spans="1:6" x14ac:dyDescent="0.55000000000000004">
      <c r="B18" s="26"/>
      <c r="D18" s="26" t="s">
        <v>146</v>
      </c>
    </row>
    <row r="19" spans="1:6" x14ac:dyDescent="0.55000000000000004">
      <c r="D19" s="26" t="s">
        <v>34</v>
      </c>
    </row>
    <row r="20" spans="1:6" x14ac:dyDescent="0.55000000000000004">
      <c r="B20" s="22"/>
    </row>
    <row r="21" spans="1:6" x14ac:dyDescent="0.55000000000000004">
      <c r="A21" s="22" t="s">
        <v>147</v>
      </c>
    </row>
    <row r="22" spans="1:6" x14ac:dyDescent="0.55000000000000004">
      <c r="B22" s="26"/>
    </row>
    <row r="23" spans="1:6" x14ac:dyDescent="0.55000000000000004">
      <c r="D23" s="26" t="s">
        <v>35</v>
      </c>
    </row>
    <row r="24" spans="1:6" x14ac:dyDescent="0.55000000000000004">
      <c r="B24" s="27" t="s">
        <v>36</v>
      </c>
    </row>
    <row r="25" spans="1:6" x14ac:dyDescent="0.55000000000000004">
      <c r="A25" s="22" t="s">
        <v>62</v>
      </c>
      <c r="C25" s="28">
        <f>入力用①!C13</f>
        <v>0</v>
      </c>
      <c r="D25" s="70" t="s">
        <v>63</v>
      </c>
      <c r="E25" s="70"/>
      <c r="F25" s="28">
        <f>入力用①!C14</f>
        <v>0</v>
      </c>
    </row>
    <row r="26" spans="1:6" x14ac:dyDescent="0.55000000000000004">
      <c r="B26" s="27"/>
    </row>
    <row r="27" spans="1:6" x14ac:dyDescent="0.55000000000000004">
      <c r="A27" s="22" t="s">
        <v>80</v>
      </c>
      <c r="C27" s="24" t="s">
        <v>81</v>
      </c>
    </row>
    <row r="28" spans="1:6" x14ac:dyDescent="0.55000000000000004">
      <c r="B28" s="29"/>
    </row>
    <row r="29" spans="1:6" x14ac:dyDescent="0.55000000000000004">
      <c r="A29" s="29" t="s">
        <v>64</v>
      </c>
      <c r="B29" s="29"/>
      <c r="C29" s="30">
        <f>'入力用②（事業計画書）'!H37</f>
        <v>0</v>
      </c>
      <c r="E29" s="24" t="s">
        <v>65</v>
      </c>
    </row>
    <row r="30" spans="1:6" x14ac:dyDescent="0.55000000000000004">
      <c r="B30" s="29"/>
      <c r="C30" s="31"/>
    </row>
    <row r="31" spans="1:6" x14ac:dyDescent="0.55000000000000004">
      <c r="A31" s="29" t="s">
        <v>66</v>
      </c>
      <c r="B31" s="29"/>
      <c r="C31" s="30">
        <f>'入力用②（事業計画書）'!I37</f>
        <v>0</v>
      </c>
      <c r="E31" s="24" t="s">
        <v>65</v>
      </c>
    </row>
    <row r="32" spans="1:6" x14ac:dyDescent="0.55000000000000004">
      <c r="B32" s="29"/>
    </row>
    <row r="33" spans="1:3" x14ac:dyDescent="0.55000000000000004">
      <c r="A33" s="29" t="s">
        <v>79</v>
      </c>
      <c r="C33" s="24" t="s">
        <v>81</v>
      </c>
    </row>
    <row r="35" spans="1:3" x14ac:dyDescent="0.55000000000000004">
      <c r="A35" s="24" t="s">
        <v>60</v>
      </c>
      <c r="B35" s="29"/>
    </row>
    <row r="36" spans="1:3" x14ac:dyDescent="0.55000000000000004">
      <c r="A36" s="24" t="s">
        <v>61</v>
      </c>
      <c r="B36" s="29"/>
    </row>
    <row r="37" spans="1:3" x14ac:dyDescent="0.55000000000000004">
      <c r="B37" s="29"/>
    </row>
  </sheetData>
  <sheetProtection algorithmName="SHA-512" hashValue="EhnIRppY6BeQ4dWMWADn6Lmd98OR6kQ6dYl0vwCmT9gz+69Qf/vyd7wlkKUjhIei/Mr8Sb+aedX8X7vNZ/wYcw==" saltValue="HH/IVH9NlvvkH3U/Py53eA==" spinCount="100000" sheet="1" objects="1" scenarios="1"/>
  <mergeCells count="9">
    <mergeCell ref="A2:C2"/>
    <mergeCell ref="D25:E25"/>
    <mergeCell ref="F10:G10"/>
    <mergeCell ref="F11:G11"/>
    <mergeCell ref="F12:G12"/>
    <mergeCell ref="F13:G13"/>
    <mergeCell ref="F14:G14"/>
    <mergeCell ref="F15:G15"/>
    <mergeCell ref="F9:G9"/>
  </mergeCells>
  <phoneticPr fontId="1"/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2:I34"/>
  <sheetViews>
    <sheetView tabSelected="1" view="pageBreakPreview" zoomScale="82" zoomScaleNormal="100" zoomScaleSheetLayoutView="82" workbookViewId="0">
      <selection activeCell="I6" sqref="I6"/>
    </sheetView>
  </sheetViews>
  <sheetFormatPr defaultRowHeight="18" x14ac:dyDescent="0.55000000000000004"/>
  <cols>
    <col min="2" max="2" width="38.5" customWidth="1"/>
    <col min="3" max="3" width="44.83203125" customWidth="1"/>
    <col min="4" max="4" width="29" customWidth="1"/>
    <col min="9" max="9" width="17.4140625" customWidth="1"/>
  </cols>
  <sheetData>
    <row r="2" spans="2:9" ht="22.5" x14ac:dyDescent="0.55000000000000004">
      <c r="C2" s="52" t="s">
        <v>70</v>
      </c>
      <c r="D2" s="52" t="s">
        <v>69</v>
      </c>
    </row>
    <row r="3" spans="2:9" x14ac:dyDescent="0.55000000000000004">
      <c r="B3" s="14" t="s">
        <v>67</v>
      </c>
      <c r="C3" s="62"/>
      <c r="D3" s="51">
        <v>46127</v>
      </c>
    </row>
    <row r="4" spans="2:9" x14ac:dyDescent="0.55000000000000004">
      <c r="B4" s="14" t="s">
        <v>37</v>
      </c>
      <c r="C4" s="32"/>
      <c r="D4" s="47" t="s">
        <v>90</v>
      </c>
    </row>
    <row r="5" spans="2:9" ht="16.5" customHeight="1" x14ac:dyDescent="0.55000000000000004">
      <c r="B5" s="14" t="s">
        <v>110</v>
      </c>
      <c r="C5" s="64"/>
      <c r="D5" s="47" t="s">
        <v>119</v>
      </c>
    </row>
    <row r="6" spans="2:9" x14ac:dyDescent="0.55000000000000004">
      <c r="B6" s="14" t="s">
        <v>38</v>
      </c>
      <c r="C6" s="32"/>
      <c r="D6" s="47" t="s">
        <v>91</v>
      </c>
    </row>
    <row r="7" spans="2:9" x14ac:dyDescent="0.55000000000000004">
      <c r="B7" s="14" t="s">
        <v>68</v>
      </c>
      <c r="C7" s="33"/>
      <c r="D7" s="48" t="s">
        <v>95</v>
      </c>
    </row>
    <row r="8" spans="2:9" x14ac:dyDescent="0.55000000000000004">
      <c r="B8" s="14" t="s">
        <v>108</v>
      </c>
      <c r="C8" s="32"/>
      <c r="D8" s="47" t="s">
        <v>107</v>
      </c>
    </row>
    <row r="9" spans="2:9" x14ac:dyDescent="0.55000000000000004">
      <c r="B9" s="40" t="s">
        <v>71</v>
      </c>
      <c r="C9" s="34"/>
      <c r="D9" s="40" t="s">
        <v>77</v>
      </c>
    </row>
    <row r="10" spans="2:9" x14ac:dyDescent="0.55000000000000004">
      <c r="B10" s="50" t="s">
        <v>93</v>
      </c>
      <c r="C10" s="34"/>
      <c r="D10" s="49" t="s">
        <v>92</v>
      </c>
    </row>
    <row r="11" spans="2:9" x14ac:dyDescent="0.55000000000000004">
      <c r="B11" s="14" t="s">
        <v>161</v>
      </c>
      <c r="C11" s="32"/>
      <c r="D11" s="47" t="s">
        <v>106</v>
      </c>
    </row>
    <row r="12" spans="2:9" x14ac:dyDescent="0.55000000000000004">
      <c r="B12" s="14" t="s">
        <v>94</v>
      </c>
      <c r="C12" s="32"/>
      <c r="D12" s="14" t="s">
        <v>92</v>
      </c>
    </row>
    <row r="13" spans="2:9" ht="18.75" customHeight="1" x14ac:dyDescent="0.55000000000000004">
      <c r="B13" s="40" t="s">
        <v>72</v>
      </c>
      <c r="C13" s="63"/>
      <c r="D13" s="44">
        <v>46113</v>
      </c>
      <c r="E13" s="41"/>
      <c r="F13" s="41"/>
      <c r="G13" s="41"/>
      <c r="H13" s="41"/>
      <c r="I13" s="41"/>
    </row>
    <row r="14" spans="2:9" ht="18.75" customHeight="1" x14ac:dyDescent="0.55000000000000004">
      <c r="B14" s="40" t="s">
        <v>73</v>
      </c>
      <c r="C14" s="63"/>
      <c r="D14" s="44">
        <v>46477</v>
      </c>
      <c r="E14" s="41"/>
      <c r="F14" s="41"/>
      <c r="G14" s="41"/>
      <c r="H14" s="41"/>
    </row>
    <row r="15" spans="2:9" x14ac:dyDescent="0.55000000000000004">
      <c r="B15" s="45" t="s">
        <v>74</v>
      </c>
      <c r="C15" s="65"/>
      <c r="D15" s="45" t="s">
        <v>75</v>
      </c>
      <c r="E15" s="41"/>
      <c r="F15" s="41"/>
      <c r="G15" s="41"/>
      <c r="H15" s="41"/>
    </row>
    <row r="16" spans="2:9" x14ac:dyDescent="0.55000000000000004">
      <c r="B16" s="14" t="s">
        <v>104</v>
      </c>
      <c r="C16" s="34"/>
      <c r="D16" s="14" t="s">
        <v>78</v>
      </c>
      <c r="E16" s="41"/>
      <c r="F16" s="41"/>
      <c r="G16" s="41"/>
      <c r="H16" s="41"/>
    </row>
    <row r="17" spans="2:9" x14ac:dyDescent="0.55000000000000004">
      <c r="B17" s="46" t="s">
        <v>121</v>
      </c>
      <c r="C17" s="35"/>
      <c r="D17" s="46" t="s">
        <v>122</v>
      </c>
      <c r="E17" s="41"/>
      <c r="F17" s="41"/>
      <c r="G17" s="41"/>
      <c r="H17" s="41"/>
    </row>
    <row r="18" spans="2:9" x14ac:dyDescent="0.55000000000000004">
      <c r="B18" s="43" t="s">
        <v>143</v>
      </c>
      <c r="C18" s="36"/>
      <c r="D18" s="42" t="s">
        <v>142</v>
      </c>
      <c r="E18" s="41"/>
      <c r="F18" s="41"/>
      <c r="G18" s="41"/>
      <c r="H18" s="41"/>
      <c r="I18" s="37" t="s">
        <v>76</v>
      </c>
    </row>
    <row r="19" spans="2:9" x14ac:dyDescent="0.55000000000000004">
      <c r="B19" s="14" t="s">
        <v>125</v>
      </c>
      <c r="C19" s="34"/>
      <c r="D19" s="40" t="s">
        <v>144</v>
      </c>
      <c r="E19" s="41"/>
      <c r="F19" s="41"/>
      <c r="G19" s="41"/>
      <c r="H19" s="41"/>
      <c r="I19" s="37" t="s">
        <v>126</v>
      </c>
    </row>
    <row r="20" spans="2:9" x14ac:dyDescent="0.55000000000000004">
      <c r="B20" s="14" t="s">
        <v>138</v>
      </c>
      <c r="C20" s="34"/>
      <c r="D20" s="40" t="s">
        <v>139</v>
      </c>
      <c r="E20" s="41"/>
      <c r="F20" s="41"/>
      <c r="G20" s="41"/>
      <c r="H20" s="41"/>
      <c r="I20" s="37" t="s">
        <v>127</v>
      </c>
    </row>
    <row r="21" spans="2:9" x14ac:dyDescent="0.55000000000000004">
      <c r="B21" s="14" t="s">
        <v>140</v>
      </c>
      <c r="C21" s="34"/>
      <c r="D21" s="40" t="s">
        <v>141</v>
      </c>
      <c r="E21" s="41"/>
      <c r="F21" s="41"/>
      <c r="G21" s="41"/>
      <c r="H21" s="41"/>
      <c r="I21" s="37" t="s">
        <v>128</v>
      </c>
    </row>
    <row r="22" spans="2:9" ht="18.75" customHeight="1" x14ac:dyDescent="0.55000000000000004">
      <c r="B22" s="61" t="s">
        <v>153</v>
      </c>
      <c r="C22" s="34"/>
      <c r="D22" s="40" t="s">
        <v>148</v>
      </c>
      <c r="I22" s="37" t="s">
        <v>129</v>
      </c>
    </row>
    <row r="23" spans="2:9" ht="18.75" customHeight="1" x14ac:dyDescent="0.55000000000000004">
      <c r="B23" s="68" t="s">
        <v>157</v>
      </c>
      <c r="C23" s="34"/>
      <c r="D23" s="40" t="s">
        <v>156</v>
      </c>
      <c r="I23" s="37" t="s">
        <v>129</v>
      </c>
    </row>
    <row r="24" spans="2:9" ht="18.75" customHeight="1" x14ac:dyDescent="0.55000000000000004">
      <c r="B24" s="61" t="s">
        <v>158</v>
      </c>
      <c r="C24" s="34"/>
      <c r="D24" s="50">
        <v>1234567</v>
      </c>
      <c r="I24" s="37" t="s">
        <v>129</v>
      </c>
    </row>
    <row r="25" spans="2:9" ht="36.5" customHeight="1" x14ac:dyDescent="0.55000000000000004">
      <c r="B25" s="61" t="s">
        <v>159</v>
      </c>
      <c r="C25" s="34"/>
      <c r="D25" s="50" t="s">
        <v>160</v>
      </c>
      <c r="I25" s="37" t="s">
        <v>129</v>
      </c>
    </row>
    <row r="26" spans="2:9" ht="18.75" customHeight="1" x14ac:dyDescent="0.55000000000000004">
      <c r="B26" s="66"/>
      <c r="C26" s="67"/>
      <c r="D26" s="41"/>
      <c r="I26" s="37"/>
    </row>
    <row r="27" spans="2:9" x14ac:dyDescent="0.55000000000000004">
      <c r="B27" s="38" t="s">
        <v>120</v>
      </c>
      <c r="C27" s="38"/>
      <c r="I27" s="37" t="s">
        <v>130</v>
      </c>
    </row>
    <row r="28" spans="2:9" x14ac:dyDescent="0.55000000000000004">
      <c r="B28" s="38" t="s">
        <v>100</v>
      </c>
      <c r="C28" s="38"/>
      <c r="I28" s="37" t="s">
        <v>131</v>
      </c>
    </row>
    <row r="29" spans="2:9" x14ac:dyDescent="0.55000000000000004">
      <c r="B29" s="38" t="s">
        <v>101</v>
      </c>
      <c r="C29" s="38"/>
      <c r="I29" s="37" t="s">
        <v>132</v>
      </c>
    </row>
    <row r="30" spans="2:9" x14ac:dyDescent="0.55000000000000004">
      <c r="B30" s="38" t="s">
        <v>102</v>
      </c>
      <c r="C30" s="38"/>
      <c r="I30" s="37" t="s">
        <v>133</v>
      </c>
    </row>
    <row r="31" spans="2:9" x14ac:dyDescent="0.55000000000000004">
      <c r="B31" s="39" t="s">
        <v>103</v>
      </c>
      <c r="C31" s="38"/>
      <c r="I31" s="37" t="s">
        <v>134</v>
      </c>
    </row>
    <row r="32" spans="2:9" x14ac:dyDescent="0.55000000000000004">
      <c r="B32" s="39" t="s">
        <v>149</v>
      </c>
      <c r="I32" s="37" t="s">
        <v>135</v>
      </c>
    </row>
    <row r="33" spans="9:9" x14ac:dyDescent="0.55000000000000004">
      <c r="I33" s="37" t="s">
        <v>136</v>
      </c>
    </row>
    <row r="34" spans="9:9" x14ac:dyDescent="0.55000000000000004">
      <c r="I34" t="s">
        <v>137</v>
      </c>
    </row>
  </sheetData>
  <sheetProtection algorithmName="SHA-512" hashValue="iikH6A1KOrlX0t6t7gPEPEdPL7KX6bSD+nXje0bC+YVtNZ3J0nRYOF3b/8emfEHuRvXdA/1APcCPe6COWfNMcA==" saltValue="a7s701DwomH3kdkRWpA0TQ==" spinCount="100000" sheet="1" formatColumns="0" formatRows="0"/>
  <phoneticPr fontId="1"/>
  <dataValidations count="2">
    <dataValidation type="list" allowBlank="1" showInputMessage="1" showErrorMessage="1" sqref="C16" xr:uid="{00000000-0002-0000-0100-000000000000}">
      <formula1>"有,無"</formula1>
    </dataValidation>
    <dataValidation type="list" allowBlank="1" showInputMessage="1" showErrorMessage="1" sqref="C18" xr:uid="{140B1547-1D86-4F69-9295-D9FE391958D4}">
      <formula1>$I$18:$I$34</formula1>
    </dataValidation>
  </dataValidations>
  <pageMargins left="0.7" right="0.7" top="0.75" bottom="0.75" header="0.3" footer="0.3"/>
  <pageSetup paperSize="9" scale="56" orientation="portrait" r:id="rId1"/>
  <colBreaks count="1" manualBreakCount="1">
    <brk id="7" max="2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2B0A1F-CC16-4816-80C1-45450CA7C4F0}">
  <sheetPr>
    <tabColor rgb="FFFF0000"/>
  </sheetPr>
  <dimension ref="A1:I21"/>
  <sheetViews>
    <sheetView view="pageBreakPreview" zoomScale="70" zoomScaleNormal="100" zoomScaleSheetLayoutView="70" workbookViewId="0">
      <selection activeCell="C4" sqref="C4:I4"/>
    </sheetView>
  </sheetViews>
  <sheetFormatPr defaultRowHeight="18" x14ac:dyDescent="0.55000000000000004"/>
  <cols>
    <col min="1" max="1" width="5" customWidth="1"/>
    <col min="2" max="2" width="11.25" customWidth="1"/>
    <col min="3" max="4" width="12.5" customWidth="1"/>
    <col min="5" max="6" width="18.75" customWidth="1"/>
    <col min="7" max="7" width="16.25" customWidth="1"/>
    <col min="8" max="9" width="15.25" customWidth="1"/>
  </cols>
  <sheetData>
    <row r="1" spans="1:9" ht="26.5" x14ac:dyDescent="0.55000000000000004">
      <c r="A1" s="75" t="s">
        <v>27</v>
      </c>
      <c r="B1" s="75"/>
      <c r="C1" s="75"/>
      <c r="D1" s="75"/>
      <c r="E1" s="75"/>
      <c r="F1" s="75"/>
      <c r="G1" s="75"/>
      <c r="H1" s="75"/>
      <c r="I1" s="75"/>
    </row>
    <row r="2" spans="1:9" ht="22.5" x14ac:dyDescent="0.55000000000000004">
      <c r="A2" s="7" t="s">
        <v>11</v>
      </c>
    </row>
    <row r="3" spans="1:9" ht="37.5" customHeight="1" x14ac:dyDescent="0.55000000000000004">
      <c r="A3" s="73" t="s">
        <v>13</v>
      </c>
      <c r="B3" s="73"/>
      <c r="C3" s="74" t="s">
        <v>162</v>
      </c>
      <c r="D3" s="74"/>
      <c r="E3" s="74"/>
      <c r="F3" s="74"/>
      <c r="G3" s="74"/>
      <c r="H3" s="74"/>
      <c r="I3" s="74"/>
    </row>
    <row r="4" spans="1:9" ht="37.5" customHeight="1" x14ac:dyDescent="0.55000000000000004">
      <c r="A4" s="73" t="s">
        <v>16</v>
      </c>
      <c r="B4" s="73"/>
      <c r="C4" s="74" t="s">
        <v>18</v>
      </c>
      <c r="D4" s="74"/>
      <c r="E4" s="74"/>
      <c r="F4" s="74"/>
      <c r="G4" s="74"/>
      <c r="H4" s="74"/>
      <c r="I4" s="74"/>
    </row>
    <row r="5" spans="1:9" ht="37.5" customHeight="1" x14ac:dyDescent="0.55000000000000004">
      <c r="A5" s="73" t="s">
        <v>14</v>
      </c>
      <c r="B5" s="73"/>
      <c r="C5" s="74" t="s">
        <v>19</v>
      </c>
      <c r="D5" s="74"/>
      <c r="E5" s="74"/>
      <c r="F5" s="74"/>
      <c r="G5" s="74"/>
      <c r="H5" s="74"/>
      <c r="I5" s="74"/>
    </row>
    <row r="6" spans="1:9" ht="37.5" customHeight="1" x14ac:dyDescent="0.55000000000000004">
      <c r="A6" s="73" t="s">
        <v>15</v>
      </c>
      <c r="B6" s="73"/>
      <c r="C6" s="74" t="s">
        <v>20</v>
      </c>
      <c r="D6" s="74"/>
      <c r="E6" s="74"/>
      <c r="F6" s="74"/>
      <c r="G6" s="74"/>
      <c r="H6" s="74"/>
      <c r="I6" s="74"/>
    </row>
    <row r="7" spans="1:9" ht="18" customHeight="1" x14ac:dyDescent="0.55000000000000004">
      <c r="A7" s="13" t="s">
        <v>17</v>
      </c>
      <c r="B7" s="11"/>
      <c r="C7" s="12"/>
      <c r="D7" s="12"/>
      <c r="E7" s="12"/>
      <c r="F7" s="12"/>
      <c r="G7" s="12"/>
      <c r="H7" s="12"/>
      <c r="I7" s="12"/>
    </row>
    <row r="8" spans="1:9" ht="14.25" customHeight="1" x14ac:dyDescent="0.55000000000000004"/>
    <row r="9" spans="1:9" ht="22.5" customHeight="1" x14ac:dyDescent="0.55000000000000004">
      <c r="A9" s="7" t="s">
        <v>8</v>
      </c>
      <c r="I9" s="1" t="s">
        <v>7</v>
      </c>
    </row>
    <row r="10" spans="1:9" ht="76" customHeight="1" x14ac:dyDescent="0.55000000000000004">
      <c r="A10" s="8" t="s">
        <v>0</v>
      </c>
      <c r="B10" s="8" t="s">
        <v>3</v>
      </c>
      <c r="C10" s="9" t="s">
        <v>12</v>
      </c>
      <c r="D10" s="9" t="s">
        <v>151</v>
      </c>
      <c r="E10" s="8" t="s">
        <v>1</v>
      </c>
      <c r="F10" s="9" t="s">
        <v>2</v>
      </c>
      <c r="G10" s="9" t="s">
        <v>111</v>
      </c>
      <c r="H10" s="9" t="s">
        <v>155</v>
      </c>
      <c r="I10" s="9" t="s">
        <v>112</v>
      </c>
    </row>
    <row r="11" spans="1:9" ht="30" customHeight="1" x14ac:dyDescent="0.55000000000000004">
      <c r="A11" s="10">
        <v>1</v>
      </c>
      <c r="B11" s="2" t="s">
        <v>28</v>
      </c>
      <c r="C11" s="6" t="s">
        <v>21</v>
      </c>
      <c r="D11" s="6" t="s">
        <v>152</v>
      </c>
      <c r="E11" s="2" t="s">
        <v>24</v>
      </c>
      <c r="F11" s="2" t="s">
        <v>26</v>
      </c>
      <c r="G11" s="3">
        <v>240000</v>
      </c>
      <c r="H11" s="3">
        <v>180000</v>
      </c>
      <c r="I11" s="3">
        <v>60000</v>
      </c>
    </row>
    <row r="12" spans="1:9" ht="30" customHeight="1" x14ac:dyDescent="0.55000000000000004">
      <c r="A12" s="10">
        <v>2</v>
      </c>
      <c r="B12" s="2" t="s">
        <v>29</v>
      </c>
      <c r="C12" s="2" t="s">
        <v>22</v>
      </c>
      <c r="D12" s="6" t="s">
        <v>152</v>
      </c>
      <c r="E12" s="2" t="s">
        <v>25</v>
      </c>
      <c r="F12" s="2" t="s">
        <v>24</v>
      </c>
      <c r="G12" s="3">
        <v>600000</v>
      </c>
      <c r="H12" s="3">
        <v>600000</v>
      </c>
      <c r="I12" s="3">
        <v>90000</v>
      </c>
    </row>
    <row r="13" spans="1:9" ht="30" customHeight="1" x14ac:dyDescent="0.55000000000000004">
      <c r="A13" s="10">
        <v>3</v>
      </c>
      <c r="B13" s="2" t="s">
        <v>30</v>
      </c>
      <c r="C13" s="2" t="s">
        <v>23</v>
      </c>
      <c r="D13" s="6" t="s">
        <v>152</v>
      </c>
      <c r="E13" s="2" t="s">
        <v>26</v>
      </c>
      <c r="F13" s="2" t="s">
        <v>25</v>
      </c>
      <c r="G13" s="3">
        <v>360000</v>
      </c>
      <c r="H13" s="3">
        <v>180000</v>
      </c>
      <c r="I13" s="3">
        <v>90000</v>
      </c>
    </row>
    <row r="14" spans="1:9" ht="30" customHeight="1" x14ac:dyDescent="0.55000000000000004">
      <c r="A14" s="10">
        <v>4</v>
      </c>
      <c r="B14" s="2" t="s">
        <v>113</v>
      </c>
      <c r="C14" s="6" t="s">
        <v>21</v>
      </c>
      <c r="D14" s="6" t="s">
        <v>152</v>
      </c>
      <c r="E14" s="2" t="s">
        <v>24</v>
      </c>
      <c r="F14" s="2" t="s">
        <v>26</v>
      </c>
      <c r="G14" s="3">
        <v>480000</v>
      </c>
      <c r="H14" s="3">
        <v>240000</v>
      </c>
      <c r="I14" s="3">
        <v>90000</v>
      </c>
    </row>
    <row r="15" spans="1:9" ht="30" customHeight="1" x14ac:dyDescent="0.55000000000000004">
      <c r="A15" s="10">
        <v>5</v>
      </c>
      <c r="B15" s="2" t="s">
        <v>114</v>
      </c>
      <c r="C15" s="2" t="s">
        <v>22</v>
      </c>
      <c r="D15" s="6" t="s">
        <v>152</v>
      </c>
      <c r="E15" s="2" t="s">
        <v>25</v>
      </c>
      <c r="F15" s="2" t="s">
        <v>24</v>
      </c>
      <c r="G15" s="3">
        <v>240000</v>
      </c>
      <c r="H15" s="3">
        <v>80000</v>
      </c>
      <c r="I15" s="3">
        <v>40000</v>
      </c>
    </row>
    <row r="16" spans="1:9" ht="30" customHeight="1" x14ac:dyDescent="0.55000000000000004">
      <c r="A16" s="10">
        <v>6</v>
      </c>
      <c r="B16" s="2" t="s">
        <v>115</v>
      </c>
      <c r="C16" s="2" t="s">
        <v>23</v>
      </c>
      <c r="D16" s="6" t="s">
        <v>152</v>
      </c>
      <c r="E16" s="2" t="s">
        <v>26</v>
      </c>
      <c r="F16" s="2" t="s">
        <v>25</v>
      </c>
      <c r="G16" s="3">
        <v>600000</v>
      </c>
      <c r="H16" s="3">
        <v>200000</v>
      </c>
      <c r="I16" s="3">
        <v>90000</v>
      </c>
    </row>
    <row r="17" spans="1:9" ht="30" customHeight="1" x14ac:dyDescent="0.55000000000000004">
      <c r="A17" s="10">
        <v>7</v>
      </c>
      <c r="B17" s="2" t="s">
        <v>116</v>
      </c>
      <c r="C17" s="6" t="s">
        <v>21</v>
      </c>
      <c r="D17" s="6" t="s">
        <v>152</v>
      </c>
      <c r="E17" s="2" t="s">
        <v>24</v>
      </c>
      <c r="F17" s="2" t="s">
        <v>26</v>
      </c>
      <c r="G17" s="3">
        <v>240000</v>
      </c>
      <c r="H17" s="3">
        <v>120000</v>
      </c>
      <c r="I17" s="3">
        <v>60000</v>
      </c>
    </row>
    <row r="18" spans="1:9" ht="30" customHeight="1" x14ac:dyDescent="0.55000000000000004">
      <c r="A18" s="10">
        <v>8</v>
      </c>
      <c r="B18" s="2" t="s">
        <v>117</v>
      </c>
      <c r="C18" s="2" t="s">
        <v>22</v>
      </c>
      <c r="D18" s="6" t="s">
        <v>152</v>
      </c>
      <c r="E18" s="2" t="s">
        <v>25</v>
      </c>
      <c r="F18" s="2" t="s">
        <v>24</v>
      </c>
      <c r="G18" s="3">
        <v>480000</v>
      </c>
      <c r="H18" s="3">
        <v>180000</v>
      </c>
      <c r="I18" s="3">
        <v>90000</v>
      </c>
    </row>
    <row r="19" spans="1:9" ht="30" customHeight="1" x14ac:dyDescent="0.55000000000000004">
      <c r="A19" s="10">
        <v>9</v>
      </c>
      <c r="B19" s="2" t="s">
        <v>118</v>
      </c>
      <c r="C19" s="2" t="s">
        <v>23</v>
      </c>
      <c r="D19" s="6" t="s">
        <v>152</v>
      </c>
      <c r="E19" s="2" t="s">
        <v>26</v>
      </c>
      <c r="F19" s="2" t="s">
        <v>25</v>
      </c>
      <c r="G19" s="3">
        <v>360000</v>
      </c>
      <c r="H19" s="3">
        <v>240000</v>
      </c>
      <c r="I19" s="3">
        <v>90000</v>
      </c>
    </row>
    <row r="20" spans="1:9" ht="30" customHeight="1" x14ac:dyDescent="0.55000000000000004">
      <c r="A20" s="4"/>
      <c r="B20" s="5"/>
      <c r="C20" s="5"/>
      <c r="D20" s="5"/>
      <c r="E20" s="5"/>
      <c r="F20" s="2" t="s">
        <v>9</v>
      </c>
      <c r="G20" s="3">
        <f>SUM(G11:G19)</f>
        <v>3600000</v>
      </c>
      <c r="H20" s="3">
        <f>SUM(H11:H19)</f>
        <v>2020000</v>
      </c>
      <c r="I20" s="3">
        <f>SUM(I11:I19)</f>
        <v>700000</v>
      </c>
    </row>
    <row r="21" spans="1:9" ht="19.5" customHeight="1" x14ac:dyDescent="0.55000000000000004">
      <c r="A21" s="13" t="s">
        <v>6</v>
      </c>
      <c r="B21" s="4"/>
      <c r="C21" s="4"/>
      <c r="D21" s="4"/>
      <c r="E21" s="4"/>
      <c r="F21" s="4"/>
      <c r="G21" s="4"/>
      <c r="H21" s="4"/>
      <c r="I21" s="4"/>
    </row>
  </sheetData>
  <sheetProtection algorithmName="SHA-512" hashValue="iutMR5jIO1Kun5bRwJOjU8HA6RGWL0cfoZsr9bbIxd3gCXSeJLShJRyjxv+insLaaaMUHM+Rh+7vik49SC8Law==" saltValue="MQPrccsHphboE1xhPWbCrw==" spinCount="100000" sheet="1" objects="1" scenarios="1"/>
  <mergeCells count="9">
    <mergeCell ref="A6:B6"/>
    <mergeCell ref="C6:I6"/>
    <mergeCell ref="A1:I1"/>
    <mergeCell ref="A3:B3"/>
    <mergeCell ref="C3:I3"/>
    <mergeCell ref="A4:B4"/>
    <mergeCell ref="C4:I4"/>
    <mergeCell ref="A5:B5"/>
    <mergeCell ref="C5:I5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T38"/>
  <sheetViews>
    <sheetView view="pageBreakPreview" zoomScale="70" zoomScaleNormal="100" zoomScaleSheetLayoutView="70" workbookViewId="0">
      <selection activeCell="I12" sqref="I12"/>
    </sheetView>
  </sheetViews>
  <sheetFormatPr defaultRowHeight="18" x14ac:dyDescent="0.55000000000000004"/>
  <cols>
    <col min="1" max="1" width="5" customWidth="1"/>
    <col min="2" max="2" width="19.08203125" customWidth="1"/>
    <col min="3" max="3" width="12.6640625" customWidth="1"/>
    <col min="4" max="4" width="11.25" customWidth="1"/>
    <col min="5" max="5" width="29.33203125" customWidth="1"/>
    <col min="6" max="6" width="24.9140625" customWidth="1"/>
    <col min="7" max="7" width="16.25" customWidth="1"/>
    <col min="8" max="8" width="14.1640625" customWidth="1"/>
    <col min="9" max="9" width="12.5" customWidth="1"/>
  </cols>
  <sheetData>
    <row r="1" spans="1:20" ht="37.5" customHeight="1" x14ac:dyDescent="0.55000000000000004"/>
    <row r="2" spans="1:20" ht="26.5" x14ac:dyDescent="0.55000000000000004">
      <c r="A2" s="75" t="s">
        <v>10</v>
      </c>
      <c r="B2" s="75"/>
      <c r="C2" s="75"/>
      <c r="D2" s="75"/>
      <c r="E2" s="75"/>
      <c r="F2" s="75"/>
      <c r="G2" s="75"/>
      <c r="H2" s="75"/>
      <c r="I2" s="75"/>
    </row>
    <row r="3" spans="1:20" ht="22.5" x14ac:dyDescent="0.55000000000000004">
      <c r="A3" s="7" t="s">
        <v>11</v>
      </c>
    </row>
    <row r="4" spans="1:20" ht="37.5" customHeight="1" x14ac:dyDescent="0.55000000000000004">
      <c r="A4" s="73" t="s">
        <v>13</v>
      </c>
      <c r="B4" s="73"/>
      <c r="C4" s="76"/>
      <c r="D4" s="76"/>
      <c r="E4" s="76"/>
      <c r="F4" s="76"/>
      <c r="G4" s="76"/>
      <c r="H4" s="76"/>
      <c r="I4" s="76"/>
    </row>
    <row r="5" spans="1:20" ht="37.5" customHeight="1" x14ac:dyDescent="0.55000000000000004">
      <c r="A5" s="73" t="s">
        <v>16</v>
      </c>
      <c r="B5" s="73"/>
      <c r="C5" s="76"/>
      <c r="D5" s="76"/>
      <c r="E5" s="76"/>
      <c r="F5" s="76"/>
      <c r="G5" s="76"/>
      <c r="H5" s="76"/>
      <c r="I5" s="76"/>
    </row>
    <row r="6" spans="1:20" ht="37.5" customHeight="1" x14ac:dyDescent="0.55000000000000004">
      <c r="A6" s="73" t="s">
        <v>14</v>
      </c>
      <c r="B6" s="73"/>
      <c r="C6" s="77" t="str">
        <f>TEXT(入力用①!C13,"ggge年m月d日")&amp;"～"&amp;TEXT(入力用①!C14,"ggge年m月d日")</f>
        <v>明治33年1月0日～明治33年1月0日</v>
      </c>
      <c r="D6" s="77"/>
      <c r="E6" s="77"/>
      <c r="F6" s="77"/>
      <c r="G6" s="77"/>
      <c r="H6" s="77"/>
      <c r="I6" s="77"/>
    </row>
    <row r="7" spans="1:20" ht="37.5" customHeight="1" x14ac:dyDescent="0.55000000000000004">
      <c r="A7" s="73" t="s">
        <v>15</v>
      </c>
      <c r="B7" s="73"/>
      <c r="C7" s="76"/>
      <c r="D7" s="76"/>
      <c r="E7" s="76"/>
      <c r="F7" s="76"/>
      <c r="G7" s="76"/>
      <c r="H7" s="76"/>
      <c r="I7" s="76"/>
    </row>
    <row r="8" spans="1:20" ht="18" customHeight="1" x14ac:dyDescent="0.55000000000000004">
      <c r="A8" s="13" t="s">
        <v>17</v>
      </c>
      <c r="B8" s="11"/>
      <c r="C8" s="12"/>
      <c r="D8" s="12"/>
      <c r="E8" s="12"/>
      <c r="F8" s="12"/>
      <c r="G8" s="12"/>
      <c r="H8" s="12"/>
      <c r="I8" s="12"/>
    </row>
    <row r="9" spans="1:20" ht="14.25" customHeight="1" x14ac:dyDescent="0.55000000000000004"/>
    <row r="10" spans="1:20" ht="22.5" customHeight="1" x14ac:dyDescent="0.55000000000000004">
      <c r="A10" s="7" t="s">
        <v>8</v>
      </c>
      <c r="I10" s="1" t="s">
        <v>7</v>
      </c>
      <c r="K10" t="s">
        <v>97</v>
      </c>
      <c r="P10" t="s">
        <v>96</v>
      </c>
      <c r="S10" s="57"/>
      <c r="T10" t="s">
        <v>105</v>
      </c>
    </row>
    <row r="11" spans="1:20" ht="37.5" customHeight="1" x14ac:dyDescent="0.55000000000000004">
      <c r="A11" s="8" t="s">
        <v>0</v>
      </c>
      <c r="B11" s="8" t="s">
        <v>3</v>
      </c>
      <c r="C11" s="9" t="s">
        <v>12</v>
      </c>
      <c r="D11" s="9" t="s">
        <v>150</v>
      </c>
      <c r="E11" s="8" t="s">
        <v>1</v>
      </c>
      <c r="F11" s="9" t="s">
        <v>2</v>
      </c>
      <c r="G11" s="9" t="s">
        <v>4</v>
      </c>
      <c r="H11" s="9" t="s">
        <v>154</v>
      </c>
      <c r="I11" s="9" t="s">
        <v>5</v>
      </c>
      <c r="K11" s="58" t="s">
        <v>98</v>
      </c>
      <c r="L11" s="58" t="s">
        <v>123</v>
      </c>
      <c r="M11" s="58" t="s">
        <v>124</v>
      </c>
      <c r="N11" s="58" t="s">
        <v>99</v>
      </c>
      <c r="P11" s="58" t="s">
        <v>98</v>
      </c>
      <c r="Q11" s="58" t="s">
        <v>123</v>
      </c>
      <c r="R11" s="58" t="s">
        <v>124</v>
      </c>
      <c r="S11" s="59" t="s">
        <v>99</v>
      </c>
    </row>
    <row r="12" spans="1:20" ht="30" customHeight="1" x14ac:dyDescent="0.55000000000000004">
      <c r="A12" s="10">
        <v>1</v>
      </c>
      <c r="B12" s="53"/>
      <c r="C12" s="54"/>
      <c r="D12" s="78"/>
      <c r="E12" s="53"/>
      <c r="F12" s="53"/>
      <c r="G12" s="55"/>
      <c r="H12" s="55"/>
      <c r="I12" s="60">
        <f>IF(入力用①!$C$16="有",S12,N12)</f>
        <v>0</v>
      </c>
      <c r="K12" s="31">
        <v>90000</v>
      </c>
      <c r="L12" s="31">
        <f>ROUNDDOWN(G12/2,0)</f>
        <v>0</v>
      </c>
      <c r="M12" s="31">
        <f>H12</f>
        <v>0</v>
      </c>
      <c r="N12" s="31">
        <f>ROUNDDOWN(MIN(K12,(MIN(L12,M12))*0.5),0)</f>
        <v>0</v>
      </c>
      <c r="P12" s="31">
        <v>135000</v>
      </c>
      <c r="Q12" s="31">
        <f>ROUNDDOWN(G12/2,0)</f>
        <v>0</v>
      </c>
      <c r="R12" s="31">
        <f>H12</f>
        <v>0</v>
      </c>
      <c r="S12" s="56">
        <f>ROUNDDOWN(MIN(P12,(MIN(Q12,R12))*0.75),0)</f>
        <v>0</v>
      </c>
    </row>
    <row r="13" spans="1:20" ht="30" customHeight="1" x14ac:dyDescent="0.55000000000000004">
      <c r="A13" s="10">
        <v>2</v>
      </c>
      <c r="B13" s="53"/>
      <c r="C13" s="54"/>
      <c r="D13" s="78"/>
      <c r="E13" s="53"/>
      <c r="F13" s="53"/>
      <c r="G13" s="55"/>
      <c r="H13" s="55"/>
      <c r="I13" s="60">
        <f>IF(入力用①!$C$16="有",S13,N13)</f>
        <v>0</v>
      </c>
      <c r="K13" s="31">
        <v>90000</v>
      </c>
      <c r="L13" s="31">
        <f t="shared" ref="L13:L19" si="0">ROUNDDOWN(G13/2,0)</f>
        <v>0</v>
      </c>
      <c r="M13" s="31">
        <f t="shared" ref="M13:M19" si="1">H13</f>
        <v>0</v>
      </c>
      <c r="N13" s="31">
        <f t="shared" ref="N13:N19" si="2">ROUNDDOWN(MIN(K13,(MIN(L13,M13))*0.5),0)</f>
        <v>0</v>
      </c>
      <c r="P13" s="31">
        <v>135000</v>
      </c>
      <c r="Q13" s="31">
        <f t="shared" ref="Q13:Q19" si="3">ROUNDDOWN(G13/2,0)</f>
        <v>0</v>
      </c>
      <c r="R13" s="31">
        <f t="shared" ref="R13:R19" si="4">H13</f>
        <v>0</v>
      </c>
      <c r="S13" s="56">
        <f t="shared" ref="S13:S19" si="5">ROUNDDOWN(MIN(P13,(MIN(Q13,R13))*0.75),0)</f>
        <v>0</v>
      </c>
    </row>
    <row r="14" spans="1:20" ht="30" customHeight="1" x14ac:dyDescent="0.55000000000000004">
      <c r="A14" s="10">
        <v>3</v>
      </c>
      <c r="B14" s="53"/>
      <c r="C14" s="53"/>
      <c r="D14" s="78"/>
      <c r="E14" s="53"/>
      <c r="F14" s="53"/>
      <c r="G14" s="55"/>
      <c r="H14" s="55"/>
      <c r="I14" s="60">
        <f>IF(入力用①!$C$16="有",S14,N14)</f>
        <v>0</v>
      </c>
      <c r="K14" s="31">
        <v>90000</v>
      </c>
      <c r="L14" s="31">
        <f t="shared" si="0"/>
        <v>0</v>
      </c>
      <c r="M14" s="31">
        <f t="shared" si="1"/>
        <v>0</v>
      </c>
      <c r="N14" s="31">
        <f t="shared" si="2"/>
        <v>0</v>
      </c>
      <c r="P14" s="31">
        <v>135000</v>
      </c>
      <c r="Q14" s="31">
        <f t="shared" si="3"/>
        <v>0</v>
      </c>
      <c r="R14" s="31">
        <f t="shared" si="4"/>
        <v>0</v>
      </c>
      <c r="S14" s="56">
        <f t="shared" si="5"/>
        <v>0</v>
      </c>
    </row>
    <row r="15" spans="1:20" ht="30" customHeight="1" x14ac:dyDescent="0.55000000000000004">
      <c r="A15" s="10">
        <v>4</v>
      </c>
      <c r="B15" s="53"/>
      <c r="C15" s="53"/>
      <c r="D15" s="78"/>
      <c r="E15" s="53"/>
      <c r="F15" s="53"/>
      <c r="G15" s="55"/>
      <c r="H15" s="55"/>
      <c r="I15" s="60">
        <f>IF(入力用①!$C$16="有",S15,N15)</f>
        <v>0</v>
      </c>
      <c r="K15" s="31">
        <v>90000</v>
      </c>
      <c r="L15" s="31">
        <f>ROUNDDOWN(G15/2,0)</f>
        <v>0</v>
      </c>
      <c r="M15" s="31">
        <f t="shared" si="1"/>
        <v>0</v>
      </c>
      <c r="N15" s="31">
        <f t="shared" si="2"/>
        <v>0</v>
      </c>
      <c r="P15" s="31">
        <v>135000</v>
      </c>
      <c r="Q15" s="31">
        <f>ROUNDDOWN(G15/2,0)</f>
        <v>0</v>
      </c>
      <c r="R15" s="31">
        <f t="shared" si="4"/>
        <v>0</v>
      </c>
      <c r="S15" s="56">
        <f t="shared" si="5"/>
        <v>0</v>
      </c>
    </row>
    <row r="16" spans="1:20" ht="30" customHeight="1" x14ac:dyDescent="0.55000000000000004">
      <c r="A16" s="10">
        <v>5</v>
      </c>
      <c r="B16" s="53"/>
      <c r="C16" s="53"/>
      <c r="D16" s="78"/>
      <c r="E16" s="53"/>
      <c r="F16" s="53"/>
      <c r="G16" s="55"/>
      <c r="H16" s="55"/>
      <c r="I16" s="60">
        <f>IF(入力用①!$C$16="有",S16,N16)</f>
        <v>0</v>
      </c>
      <c r="K16" s="31">
        <v>90000</v>
      </c>
      <c r="L16" s="31">
        <f t="shared" si="0"/>
        <v>0</v>
      </c>
      <c r="M16" s="31">
        <f t="shared" si="1"/>
        <v>0</v>
      </c>
      <c r="N16" s="31">
        <f t="shared" si="2"/>
        <v>0</v>
      </c>
      <c r="P16" s="31">
        <v>135000</v>
      </c>
      <c r="Q16" s="31">
        <f t="shared" si="3"/>
        <v>0</v>
      </c>
      <c r="R16" s="31">
        <f t="shared" si="4"/>
        <v>0</v>
      </c>
      <c r="S16" s="56">
        <f t="shared" si="5"/>
        <v>0</v>
      </c>
    </row>
    <row r="17" spans="1:19" ht="30" customHeight="1" x14ac:dyDescent="0.55000000000000004">
      <c r="A17" s="10">
        <v>6</v>
      </c>
      <c r="B17" s="53"/>
      <c r="C17" s="54"/>
      <c r="D17" s="78"/>
      <c r="E17" s="53"/>
      <c r="F17" s="53"/>
      <c r="G17" s="55"/>
      <c r="H17" s="55"/>
      <c r="I17" s="60">
        <f>IF(入力用①!$C$16="有",S17,N17)</f>
        <v>0</v>
      </c>
      <c r="K17" s="31">
        <v>90000</v>
      </c>
      <c r="L17" s="31">
        <f t="shared" si="0"/>
        <v>0</v>
      </c>
      <c r="M17" s="31">
        <f t="shared" si="1"/>
        <v>0</v>
      </c>
      <c r="N17" s="31">
        <f t="shared" si="2"/>
        <v>0</v>
      </c>
      <c r="P17" s="31">
        <v>135000</v>
      </c>
      <c r="Q17" s="31">
        <f t="shared" si="3"/>
        <v>0</v>
      </c>
      <c r="R17" s="31">
        <f t="shared" si="4"/>
        <v>0</v>
      </c>
      <c r="S17" s="56">
        <f t="shared" si="5"/>
        <v>0</v>
      </c>
    </row>
    <row r="18" spans="1:19" ht="30" customHeight="1" x14ac:dyDescent="0.55000000000000004">
      <c r="A18" s="10">
        <v>7</v>
      </c>
      <c r="B18" s="53"/>
      <c r="C18" s="54"/>
      <c r="D18" s="78"/>
      <c r="E18" s="53"/>
      <c r="F18" s="53"/>
      <c r="G18" s="55"/>
      <c r="H18" s="55"/>
      <c r="I18" s="60">
        <f>IF(入力用①!$C$16="有",S18,N18)</f>
        <v>0</v>
      </c>
      <c r="K18" s="31">
        <v>90000</v>
      </c>
      <c r="L18" s="31">
        <f t="shared" si="0"/>
        <v>0</v>
      </c>
      <c r="M18" s="31">
        <f t="shared" si="1"/>
        <v>0</v>
      </c>
      <c r="N18" s="31">
        <f t="shared" si="2"/>
        <v>0</v>
      </c>
      <c r="P18" s="31">
        <v>135000</v>
      </c>
      <c r="Q18" s="31">
        <f t="shared" si="3"/>
        <v>0</v>
      </c>
      <c r="R18" s="31">
        <f t="shared" si="4"/>
        <v>0</v>
      </c>
      <c r="S18" s="56">
        <f t="shared" si="5"/>
        <v>0</v>
      </c>
    </row>
    <row r="19" spans="1:19" ht="30" customHeight="1" x14ac:dyDescent="0.55000000000000004">
      <c r="A19" s="10">
        <v>8</v>
      </c>
      <c r="B19" s="53"/>
      <c r="C19" s="53"/>
      <c r="D19" s="78"/>
      <c r="E19" s="53"/>
      <c r="F19" s="53"/>
      <c r="G19" s="55"/>
      <c r="H19" s="55"/>
      <c r="I19" s="60">
        <f>IF(入力用①!$C$16="有",S19,N19)</f>
        <v>0</v>
      </c>
      <c r="K19" s="31">
        <v>90000</v>
      </c>
      <c r="L19" s="31">
        <f t="shared" si="0"/>
        <v>0</v>
      </c>
      <c r="M19" s="31">
        <f t="shared" si="1"/>
        <v>0</v>
      </c>
      <c r="N19" s="31">
        <f t="shared" si="2"/>
        <v>0</v>
      </c>
      <c r="P19" s="31">
        <v>135000</v>
      </c>
      <c r="Q19" s="31">
        <f t="shared" si="3"/>
        <v>0</v>
      </c>
      <c r="R19" s="31">
        <f t="shared" si="4"/>
        <v>0</v>
      </c>
      <c r="S19" s="56">
        <f t="shared" si="5"/>
        <v>0</v>
      </c>
    </row>
    <row r="20" spans="1:19" ht="30" customHeight="1" x14ac:dyDescent="0.55000000000000004">
      <c r="A20" s="10">
        <v>9</v>
      </c>
      <c r="B20" s="53"/>
      <c r="C20" s="53"/>
      <c r="D20" s="78"/>
      <c r="E20" s="53"/>
      <c r="F20" s="53"/>
      <c r="G20" s="55"/>
      <c r="H20" s="55"/>
      <c r="I20" s="60">
        <f>IF(入力用①!$C$16="有",S20,N20)</f>
        <v>0</v>
      </c>
      <c r="K20" s="31">
        <v>90000</v>
      </c>
      <c r="L20" s="31">
        <f t="shared" ref="L20:L33" si="6">ROUNDDOWN(G20/2,0)</f>
        <v>0</v>
      </c>
      <c r="M20" s="31">
        <f t="shared" ref="M20:M33" si="7">H20</f>
        <v>0</v>
      </c>
      <c r="N20" s="31">
        <f t="shared" ref="N20:N33" si="8">ROUNDDOWN(MIN(K20,(MIN(L20,M20))*0.5),0)</f>
        <v>0</v>
      </c>
      <c r="P20" s="31">
        <v>135000</v>
      </c>
      <c r="Q20" s="31">
        <f t="shared" ref="Q20:Q33" si="9">ROUNDDOWN(G20/2,0)</f>
        <v>0</v>
      </c>
      <c r="R20" s="31">
        <f t="shared" ref="R20:R33" si="10">H20</f>
        <v>0</v>
      </c>
      <c r="S20" s="56">
        <f t="shared" ref="S20:S33" si="11">ROUNDDOWN(MIN(P20,(MIN(Q20,R20))*0.75),0)</f>
        <v>0</v>
      </c>
    </row>
    <row r="21" spans="1:19" ht="30" customHeight="1" x14ac:dyDescent="0.55000000000000004">
      <c r="A21" s="10">
        <v>10</v>
      </c>
      <c r="B21" s="53"/>
      <c r="C21" s="53"/>
      <c r="D21" s="78"/>
      <c r="E21" s="53"/>
      <c r="F21" s="53"/>
      <c r="G21" s="55"/>
      <c r="H21" s="55"/>
      <c r="I21" s="60">
        <f>IF(入力用①!$C$16="有",S21,N21)</f>
        <v>0</v>
      </c>
      <c r="K21" s="31">
        <v>90000</v>
      </c>
      <c r="L21" s="31">
        <f t="shared" si="6"/>
        <v>0</v>
      </c>
      <c r="M21" s="31">
        <f t="shared" si="7"/>
        <v>0</v>
      </c>
      <c r="N21" s="31">
        <f t="shared" si="8"/>
        <v>0</v>
      </c>
      <c r="P21" s="31">
        <v>135000</v>
      </c>
      <c r="Q21" s="31">
        <f t="shared" si="9"/>
        <v>0</v>
      </c>
      <c r="R21" s="31">
        <f t="shared" si="10"/>
        <v>0</v>
      </c>
      <c r="S21" s="56">
        <f t="shared" si="11"/>
        <v>0</v>
      </c>
    </row>
    <row r="22" spans="1:19" ht="30" customHeight="1" x14ac:dyDescent="0.55000000000000004">
      <c r="A22" s="10">
        <v>11</v>
      </c>
      <c r="B22" s="53"/>
      <c r="C22" s="53"/>
      <c r="D22" s="78"/>
      <c r="E22" s="53"/>
      <c r="F22" s="53"/>
      <c r="G22" s="55"/>
      <c r="H22" s="55"/>
      <c r="I22" s="60">
        <f>IF(入力用①!$C$16="有",S22,N22)</f>
        <v>0</v>
      </c>
      <c r="K22" s="31">
        <v>90000</v>
      </c>
      <c r="L22" s="31">
        <f t="shared" si="6"/>
        <v>0</v>
      </c>
      <c r="M22" s="31">
        <f t="shared" si="7"/>
        <v>0</v>
      </c>
      <c r="N22" s="31">
        <f t="shared" si="8"/>
        <v>0</v>
      </c>
      <c r="P22" s="31">
        <v>135000</v>
      </c>
      <c r="Q22" s="31">
        <f t="shared" si="9"/>
        <v>0</v>
      </c>
      <c r="R22" s="31">
        <f t="shared" si="10"/>
        <v>0</v>
      </c>
      <c r="S22" s="56">
        <f t="shared" si="11"/>
        <v>0</v>
      </c>
    </row>
    <row r="23" spans="1:19" ht="30" customHeight="1" x14ac:dyDescent="0.55000000000000004">
      <c r="A23" s="10">
        <v>12</v>
      </c>
      <c r="B23" s="53"/>
      <c r="C23" s="53"/>
      <c r="D23" s="78"/>
      <c r="E23" s="53"/>
      <c r="F23" s="53"/>
      <c r="G23" s="55"/>
      <c r="H23" s="55"/>
      <c r="I23" s="60">
        <f>IF(入力用①!$C$16="有",S23,N23)</f>
        <v>0</v>
      </c>
      <c r="K23" s="31">
        <v>90000</v>
      </c>
      <c r="L23" s="31">
        <f t="shared" si="6"/>
        <v>0</v>
      </c>
      <c r="M23" s="31">
        <f t="shared" si="7"/>
        <v>0</v>
      </c>
      <c r="N23" s="31">
        <f t="shared" si="8"/>
        <v>0</v>
      </c>
      <c r="P23" s="31">
        <v>135000</v>
      </c>
      <c r="Q23" s="31">
        <f t="shared" si="9"/>
        <v>0</v>
      </c>
      <c r="R23" s="31">
        <f t="shared" si="10"/>
        <v>0</v>
      </c>
      <c r="S23" s="56">
        <f t="shared" si="11"/>
        <v>0</v>
      </c>
    </row>
    <row r="24" spans="1:19" ht="30" customHeight="1" x14ac:dyDescent="0.55000000000000004">
      <c r="A24" s="10">
        <v>13</v>
      </c>
      <c r="B24" s="53"/>
      <c r="C24" s="53"/>
      <c r="D24" s="78"/>
      <c r="E24" s="53"/>
      <c r="F24" s="53"/>
      <c r="G24" s="55"/>
      <c r="H24" s="55"/>
      <c r="I24" s="60">
        <f>IF(入力用①!$C$16="有",S24,N24)</f>
        <v>0</v>
      </c>
      <c r="K24" s="31">
        <v>90000</v>
      </c>
      <c r="L24" s="31">
        <f t="shared" si="6"/>
        <v>0</v>
      </c>
      <c r="M24" s="31">
        <f t="shared" si="7"/>
        <v>0</v>
      </c>
      <c r="N24" s="31">
        <f t="shared" si="8"/>
        <v>0</v>
      </c>
      <c r="P24" s="31">
        <v>135000</v>
      </c>
      <c r="Q24" s="31">
        <f t="shared" si="9"/>
        <v>0</v>
      </c>
      <c r="R24" s="31">
        <f t="shared" si="10"/>
        <v>0</v>
      </c>
      <c r="S24" s="56">
        <f t="shared" si="11"/>
        <v>0</v>
      </c>
    </row>
    <row r="25" spans="1:19" ht="30" customHeight="1" x14ac:dyDescent="0.55000000000000004">
      <c r="A25" s="10">
        <v>14</v>
      </c>
      <c r="B25" s="53"/>
      <c r="C25" s="53"/>
      <c r="D25" s="78"/>
      <c r="E25" s="53"/>
      <c r="F25" s="53"/>
      <c r="G25" s="55"/>
      <c r="H25" s="55"/>
      <c r="I25" s="60">
        <f>IF(入力用①!$C$16="有",S25,N25)</f>
        <v>0</v>
      </c>
      <c r="K25" s="31">
        <v>90000</v>
      </c>
      <c r="L25" s="31">
        <f t="shared" si="6"/>
        <v>0</v>
      </c>
      <c r="M25" s="31">
        <f t="shared" si="7"/>
        <v>0</v>
      </c>
      <c r="N25" s="31">
        <f t="shared" si="8"/>
        <v>0</v>
      </c>
      <c r="P25" s="31">
        <v>135000</v>
      </c>
      <c r="Q25" s="31">
        <f t="shared" si="9"/>
        <v>0</v>
      </c>
      <c r="R25" s="31">
        <f t="shared" si="10"/>
        <v>0</v>
      </c>
      <c r="S25" s="56">
        <f t="shared" si="11"/>
        <v>0</v>
      </c>
    </row>
    <row r="26" spans="1:19" ht="30" customHeight="1" x14ac:dyDescent="0.55000000000000004">
      <c r="A26" s="10">
        <v>15</v>
      </c>
      <c r="B26" s="53"/>
      <c r="C26" s="53"/>
      <c r="D26" s="78"/>
      <c r="E26" s="53"/>
      <c r="F26" s="53"/>
      <c r="G26" s="55"/>
      <c r="H26" s="55"/>
      <c r="I26" s="60">
        <f>IF(入力用①!$C$16="有",S26,N26)</f>
        <v>0</v>
      </c>
      <c r="K26" s="31">
        <v>90000</v>
      </c>
      <c r="L26" s="31">
        <f t="shared" si="6"/>
        <v>0</v>
      </c>
      <c r="M26" s="31">
        <f t="shared" si="7"/>
        <v>0</v>
      </c>
      <c r="N26" s="31">
        <f t="shared" si="8"/>
        <v>0</v>
      </c>
      <c r="P26" s="31">
        <v>135000</v>
      </c>
      <c r="Q26" s="31">
        <f t="shared" si="9"/>
        <v>0</v>
      </c>
      <c r="R26" s="31">
        <f t="shared" si="10"/>
        <v>0</v>
      </c>
      <c r="S26" s="56">
        <f t="shared" si="11"/>
        <v>0</v>
      </c>
    </row>
    <row r="27" spans="1:19" ht="30" customHeight="1" x14ac:dyDescent="0.55000000000000004">
      <c r="A27" s="10">
        <v>16</v>
      </c>
      <c r="B27" s="53"/>
      <c r="C27" s="53"/>
      <c r="D27" s="78"/>
      <c r="E27" s="53"/>
      <c r="F27" s="53"/>
      <c r="G27" s="55"/>
      <c r="H27" s="55"/>
      <c r="I27" s="60">
        <f>IF(入力用①!$C$16="有",S27,N27)</f>
        <v>0</v>
      </c>
      <c r="K27" s="31">
        <v>90000</v>
      </c>
      <c r="L27" s="31">
        <f t="shared" si="6"/>
        <v>0</v>
      </c>
      <c r="M27" s="31">
        <f t="shared" si="7"/>
        <v>0</v>
      </c>
      <c r="N27" s="31">
        <f t="shared" si="8"/>
        <v>0</v>
      </c>
      <c r="P27" s="31">
        <v>135000</v>
      </c>
      <c r="Q27" s="31">
        <f t="shared" si="9"/>
        <v>0</v>
      </c>
      <c r="R27" s="31">
        <f t="shared" si="10"/>
        <v>0</v>
      </c>
      <c r="S27" s="56">
        <f t="shared" si="11"/>
        <v>0</v>
      </c>
    </row>
    <row r="28" spans="1:19" ht="30" customHeight="1" x14ac:dyDescent="0.55000000000000004">
      <c r="A28" s="10">
        <v>17</v>
      </c>
      <c r="B28" s="53"/>
      <c r="C28" s="53"/>
      <c r="D28" s="78"/>
      <c r="E28" s="53"/>
      <c r="F28" s="53"/>
      <c r="G28" s="55"/>
      <c r="H28" s="55"/>
      <c r="I28" s="60">
        <f>IF(入力用①!$C$16="有",S28,N28)</f>
        <v>0</v>
      </c>
      <c r="K28" s="31">
        <v>90000</v>
      </c>
      <c r="L28" s="31">
        <f t="shared" si="6"/>
        <v>0</v>
      </c>
      <c r="M28" s="31">
        <f t="shared" si="7"/>
        <v>0</v>
      </c>
      <c r="N28" s="31">
        <f t="shared" si="8"/>
        <v>0</v>
      </c>
      <c r="P28" s="31">
        <v>135000</v>
      </c>
      <c r="Q28" s="31">
        <f t="shared" si="9"/>
        <v>0</v>
      </c>
      <c r="R28" s="31">
        <f t="shared" si="10"/>
        <v>0</v>
      </c>
      <c r="S28" s="56">
        <f t="shared" si="11"/>
        <v>0</v>
      </c>
    </row>
    <row r="29" spans="1:19" ht="30" customHeight="1" x14ac:dyDescent="0.55000000000000004">
      <c r="A29" s="10">
        <v>18</v>
      </c>
      <c r="B29" s="53"/>
      <c r="C29" s="53"/>
      <c r="D29" s="78"/>
      <c r="E29" s="53"/>
      <c r="F29" s="53"/>
      <c r="G29" s="55"/>
      <c r="H29" s="55"/>
      <c r="I29" s="60">
        <f>IF(入力用①!$C$16="有",S29,N29)</f>
        <v>0</v>
      </c>
      <c r="K29" s="31">
        <v>90000</v>
      </c>
      <c r="L29" s="31">
        <f t="shared" si="6"/>
        <v>0</v>
      </c>
      <c r="M29" s="31">
        <f t="shared" si="7"/>
        <v>0</v>
      </c>
      <c r="N29" s="31">
        <f>ROUNDDOWN(MIN(K29,(MIN(L29,M29))*0.5),0)</f>
        <v>0</v>
      </c>
      <c r="P29" s="31">
        <v>135000</v>
      </c>
      <c r="Q29" s="31">
        <f t="shared" si="9"/>
        <v>0</v>
      </c>
      <c r="R29" s="31">
        <f t="shared" si="10"/>
        <v>0</v>
      </c>
      <c r="S29" s="56">
        <f>ROUNDDOWN(MIN(P29,(MIN(Q29,R29))*0.75),0)</f>
        <v>0</v>
      </c>
    </row>
    <row r="30" spans="1:19" ht="30" customHeight="1" x14ac:dyDescent="0.55000000000000004">
      <c r="A30" s="10">
        <v>19</v>
      </c>
      <c r="B30" s="53"/>
      <c r="C30" s="53"/>
      <c r="D30" s="78"/>
      <c r="E30" s="53"/>
      <c r="F30" s="53"/>
      <c r="G30" s="55"/>
      <c r="H30" s="55"/>
      <c r="I30" s="60">
        <f>IF(入力用①!$C$16="有",S30,N30)</f>
        <v>0</v>
      </c>
      <c r="K30" s="31">
        <v>90000</v>
      </c>
      <c r="L30" s="31">
        <f t="shared" si="6"/>
        <v>0</v>
      </c>
      <c r="M30" s="31">
        <f t="shared" si="7"/>
        <v>0</v>
      </c>
      <c r="N30" s="31">
        <f t="shared" si="8"/>
        <v>0</v>
      </c>
      <c r="P30" s="31">
        <v>135000</v>
      </c>
      <c r="Q30" s="31">
        <f t="shared" si="9"/>
        <v>0</v>
      </c>
      <c r="R30" s="31">
        <f t="shared" si="10"/>
        <v>0</v>
      </c>
      <c r="S30" s="56">
        <f t="shared" si="11"/>
        <v>0</v>
      </c>
    </row>
    <row r="31" spans="1:19" ht="30" customHeight="1" x14ac:dyDescent="0.55000000000000004">
      <c r="A31" s="10">
        <v>20</v>
      </c>
      <c r="B31" s="53"/>
      <c r="C31" s="53"/>
      <c r="D31" s="78"/>
      <c r="E31" s="53"/>
      <c r="F31" s="53"/>
      <c r="G31" s="55"/>
      <c r="H31" s="55"/>
      <c r="I31" s="60">
        <f>IF(入力用①!$C$16="有",S31,N31)</f>
        <v>0</v>
      </c>
      <c r="K31" s="31">
        <v>90000</v>
      </c>
      <c r="L31" s="31">
        <f t="shared" si="6"/>
        <v>0</v>
      </c>
      <c r="M31" s="31">
        <f t="shared" si="7"/>
        <v>0</v>
      </c>
      <c r="N31" s="31">
        <f t="shared" si="8"/>
        <v>0</v>
      </c>
      <c r="P31" s="31">
        <v>135000</v>
      </c>
      <c r="Q31" s="31">
        <f t="shared" si="9"/>
        <v>0</v>
      </c>
      <c r="R31" s="31">
        <f t="shared" si="10"/>
        <v>0</v>
      </c>
      <c r="S31" s="56">
        <f t="shared" si="11"/>
        <v>0</v>
      </c>
    </row>
    <row r="32" spans="1:19" ht="30" customHeight="1" x14ac:dyDescent="0.55000000000000004">
      <c r="A32" s="10">
        <v>21</v>
      </c>
      <c r="B32" s="53"/>
      <c r="C32" s="53"/>
      <c r="D32" s="78"/>
      <c r="E32" s="53"/>
      <c r="F32" s="53"/>
      <c r="G32" s="55"/>
      <c r="H32" s="55"/>
      <c r="I32" s="60">
        <f>IF(入力用①!$C$16="有",S32,N32)</f>
        <v>0</v>
      </c>
      <c r="K32" s="31">
        <v>90000</v>
      </c>
      <c r="L32" s="31">
        <f t="shared" si="6"/>
        <v>0</v>
      </c>
      <c r="M32" s="31">
        <f t="shared" si="7"/>
        <v>0</v>
      </c>
      <c r="N32" s="31">
        <f t="shared" si="8"/>
        <v>0</v>
      </c>
      <c r="P32" s="31">
        <v>135000</v>
      </c>
      <c r="Q32" s="31">
        <f t="shared" si="9"/>
        <v>0</v>
      </c>
      <c r="R32" s="31">
        <f t="shared" si="10"/>
        <v>0</v>
      </c>
      <c r="S32" s="56">
        <f t="shared" si="11"/>
        <v>0</v>
      </c>
    </row>
    <row r="33" spans="1:19" ht="30" customHeight="1" x14ac:dyDescent="0.55000000000000004">
      <c r="A33" s="10">
        <v>22</v>
      </c>
      <c r="B33" s="53"/>
      <c r="C33" s="53"/>
      <c r="D33" s="78"/>
      <c r="E33" s="53"/>
      <c r="F33" s="53"/>
      <c r="G33" s="55"/>
      <c r="H33" s="55"/>
      <c r="I33" s="60">
        <f>IF(入力用①!$C$16="有",S33,N33)</f>
        <v>0</v>
      </c>
      <c r="K33" s="31">
        <v>90000</v>
      </c>
      <c r="L33" s="31">
        <f t="shared" si="6"/>
        <v>0</v>
      </c>
      <c r="M33" s="31">
        <f t="shared" si="7"/>
        <v>0</v>
      </c>
      <c r="N33" s="31">
        <f t="shared" si="8"/>
        <v>0</v>
      </c>
      <c r="P33" s="31">
        <v>135000</v>
      </c>
      <c r="Q33" s="31">
        <f t="shared" si="9"/>
        <v>0</v>
      </c>
      <c r="R33" s="31">
        <f t="shared" si="10"/>
        <v>0</v>
      </c>
      <c r="S33" s="56">
        <f t="shared" si="11"/>
        <v>0</v>
      </c>
    </row>
    <row r="34" spans="1:19" ht="30" customHeight="1" x14ac:dyDescent="0.55000000000000004">
      <c r="A34" s="10">
        <v>23</v>
      </c>
      <c r="B34" s="53"/>
      <c r="C34" s="53"/>
      <c r="D34" s="78"/>
      <c r="E34" s="53"/>
      <c r="F34" s="53"/>
      <c r="G34" s="55"/>
      <c r="H34" s="55"/>
      <c r="I34" s="60">
        <f>IF(入力用①!$C$16="有",S34,N34)</f>
        <v>0</v>
      </c>
      <c r="K34" s="31">
        <v>90000</v>
      </c>
      <c r="L34" s="31">
        <f t="shared" ref="L34:L36" si="12">ROUNDDOWN(G34/2,0)</f>
        <v>0</v>
      </c>
      <c r="M34" s="31">
        <f t="shared" ref="M34:M36" si="13">H34</f>
        <v>0</v>
      </c>
      <c r="N34" s="31">
        <f t="shared" ref="N34:N36" si="14">ROUNDDOWN(MIN(K34,(MIN(L34,M34))*0.5),0)</f>
        <v>0</v>
      </c>
      <c r="P34" s="31">
        <v>135000</v>
      </c>
      <c r="Q34" s="31">
        <f t="shared" ref="Q34:Q36" si="15">ROUNDDOWN(G34/2,0)</f>
        <v>0</v>
      </c>
      <c r="R34" s="31">
        <f t="shared" ref="R34:R36" si="16">H34</f>
        <v>0</v>
      </c>
      <c r="S34" s="56">
        <f t="shared" ref="S34:S36" si="17">ROUNDDOWN(MIN(P34,(MIN(Q34,R34))*0.75),0)</f>
        <v>0</v>
      </c>
    </row>
    <row r="35" spans="1:19" ht="30" customHeight="1" x14ac:dyDescent="0.55000000000000004">
      <c r="A35" s="10">
        <v>24</v>
      </c>
      <c r="B35" s="53"/>
      <c r="C35" s="53"/>
      <c r="D35" s="78"/>
      <c r="E35" s="53"/>
      <c r="F35" s="53"/>
      <c r="G35" s="55"/>
      <c r="H35" s="55"/>
      <c r="I35" s="60">
        <f>IF(入力用①!$C$16="有",S35,N35)</f>
        <v>0</v>
      </c>
      <c r="K35" s="31">
        <v>90000</v>
      </c>
      <c r="L35" s="31">
        <f t="shared" si="12"/>
        <v>0</v>
      </c>
      <c r="M35" s="31">
        <f t="shared" si="13"/>
        <v>0</v>
      </c>
      <c r="N35" s="31">
        <f t="shared" si="14"/>
        <v>0</v>
      </c>
      <c r="P35" s="31">
        <v>135000</v>
      </c>
      <c r="Q35" s="31">
        <f t="shared" si="15"/>
        <v>0</v>
      </c>
      <c r="R35" s="31">
        <f t="shared" si="16"/>
        <v>0</v>
      </c>
      <c r="S35" s="56">
        <f t="shared" si="17"/>
        <v>0</v>
      </c>
    </row>
    <row r="36" spans="1:19" ht="30" customHeight="1" x14ac:dyDescent="0.55000000000000004">
      <c r="A36" s="10">
        <v>25</v>
      </c>
      <c r="B36" s="53"/>
      <c r="C36" s="53"/>
      <c r="D36" s="78"/>
      <c r="E36" s="53"/>
      <c r="F36" s="53"/>
      <c r="G36" s="55"/>
      <c r="H36" s="55"/>
      <c r="I36" s="60">
        <f>IF(入力用①!$C$16="有",S36,N36)</f>
        <v>0</v>
      </c>
      <c r="K36" s="31">
        <v>90000</v>
      </c>
      <c r="L36" s="31">
        <f t="shared" si="12"/>
        <v>0</v>
      </c>
      <c r="M36" s="31">
        <f t="shared" si="13"/>
        <v>0</v>
      </c>
      <c r="N36" s="31">
        <f t="shared" si="14"/>
        <v>0</v>
      </c>
      <c r="P36" s="31">
        <v>135000</v>
      </c>
      <c r="Q36" s="31">
        <f t="shared" si="15"/>
        <v>0</v>
      </c>
      <c r="R36" s="31">
        <f t="shared" si="16"/>
        <v>0</v>
      </c>
      <c r="S36" s="56">
        <f t="shared" si="17"/>
        <v>0</v>
      </c>
    </row>
    <row r="37" spans="1:19" ht="30" customHeight="1" x14ac:dyDescent="0.55000000000000004">
      <c r="A37" s="4"/>
      <c r="B37" s="5"/>
      <c r="C37" s="5"/>
      <c r="D37" s="5"/>
      <c r="E37" s="5"/>
      <c r="F37" s="10" t="s">
        <v>9</v>
      </c>
      <c r="G37" s="60">
        <f>SUM(G12:G36)</f>
        <v>0</v>
      </c>
      <c r="H37" s="60">
        <f>SUM(H12:H36)</f>
        <v>0</v>
      </c>
      <c r="I37" s="60">
        <f>SUM(I12:I36)</f>
        <v>0</v>
      </c>
    </row>
    <row r="38" spans="1:19" ht="19.5" customHeight="1" x14ac:dyDescent="0.55000000000000004">
      <c r="A38" s="13"/>
      <c r="B38" s="4"/>
      <c r="C38" s="4"/>
      <c r="D38" s="4"/>
      <c r="E38" s="4"/>
      <c r="F38" s="4"/>
      <c r="G38" s="4"/>
      <c r="H38" s="4"/>
      <c r="I38" s="4"/>
    </row>
  </sheetData>
  <sheetProtection algorithmName="SHA-512" hashValue="W22vPU+oorVR0geT6zM323JZPXbg48eqRyTkO8x2pz9jU8tcet+3S4yDNueDG9jUCS/hBTUfgXqdCNiuQBnyZw==" saltValue="BI+mcRnDak8wdhaUN19B9Q==" spinCount="100000" sheet="1" objects="1" scenarios="1" formatColumns="0" formatRows="0"/>
  <mergeCells count="9">
    <mergeCell ref="A7:B7"/>
    <mergeCell ref="C7:I7"/>
    <mergeCell ref="A2:I2"/>
    <mergeCell ref="A4:B4"/>
    <mergeCell ref="C4:I4"/>
    <mergeCell ref="A5:B5"/>
    <mergeCell ref="C5:I5"/>
    <mergeCell ref="A6:B6"/>
    <mergeCell ref="C6:I6"/>
  </mergeCells>
  <phoneticPr fontId="1"/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X12"/>
  <sheetViews>
    <sheetView workbookViewId="0">
      <selection activeCell="I18" sqref="I18"/>
    </sheetView>
  </sheetViews>
  <sheetFormatPr defaultRowHeight="18" x14ac:dyDescent="0.55000000000000004"/>
  <cols>
    <col min="3" max="3" width="17.75" bestFit="1" customWidth="1"/>
    <col min="4" max="4" width="15.08203125" bestFit="1" customWidth="1"/>
    <col min="5" max="5" width="19.83203125" bestFit="1" customWidth="1"/>
    <col min="6" max="6" width="13" bestFit="1" customWidth="1"/>
    <col min="7" max="7" width="29.58203125" bestFit="1" customWidth="1"/>
    <col min="8" max="8" width="23.5" bestFit="1" customWidth="1"/>
    <col min="12" max="12" width="10.83203125" customWidth="1"/>
    <col min="16" max="16" width="21.33203125" bestFit="1" customWidth="1"/>
    <col min="17" max="17" width="19.08203125" customWidth="1"/>
    <col min="19" max="19" width="15.33203125" bestFit="1" customWidth="1"/>
    <col min="23" max="23" width="11.08203125" customWidth="1"/>
    <col min="24" max="24" width="15.33203125" bestFit="1" customWidth="1"/>
  </cols>
  <sheetData>
    <row r="2" spans="2:24" ht="36" x14ac:dyDescent="0.55000000000000004">
      <c r="B2" s="15" t="s">
        <v>39</v>
      </c>
      <c r="C2" s="16" t="s">
        <v>40</v>
      </c>
      <c r="D2" s="16" t="s">
        <v>41</v>
      </c>
      <c r="E2" s="15" t="s">
        <v>42</v>
      </c>
      <c r="F2" s="16" t="s">
        <v>43</v>
      </c>
      <c r="G2" s="16" t="s">
        <v>44</v>
      </c>
      <c r="H2" s="16" t="s">
        <v>58</v>
      </c>
      <c r="I2" s="16" t="s">
        <v>45</v>
      </c>
      <c r="J2" s="16" t="s">
        <v>46</v>
      </c>
      <c r="K2" s="15" t="s">
        <v>47</v>
      </c>
      <c r="L2" s="15" t="s">
        <v>48</v>
      </c>
      <c r="M2" s="15" t="s">
        <v>58</v>
      </c>
      <c r="N2" s="15" t="s">
        <v>58</v>
      </c>
      <c r="O2" s="16" t="s">
        <v>49</v>
      </c>
      <c r="P2" s="17" t="s">
        <v>50</v>
      </c>
      <c r="Q2" s="15" t="s">
        <v>1</v>
      </c>
      <c r="R2" s="15" t="s">
        <v>51</v>
      </c>
      <c r="S2" s="18" t="s">
        <v>52</v>
      </c>
      <c r="T2" s="15" t="s">
        <v>53</v>
      </c>
      <c r="U2" s="16" t="s">
        <v>54</v>
      </c>
      <c r="V2" s="15" t="s">
        <v>55</v>
      </c>
      <c r="W2" s="15" t="s">
        <v>56</v>
      </c>
      <c r="X2" s="15" t="s">
        <v>57</v>
      </c>
    </row>
    <row r="3" spans="2:24" x14ac:dyDescent="0.55000000000000004">
      <c r="C3">
        <f>入力用①!C4</f>
        <v>0</v>
      </c>
      <c r="D3">
        <f>入力用①!C18</f>
        <v>0</v>
      </c>
      <c r="E3">
        <f>入力用①!C15</f>
        <v>0</v>
      </c>
      <c r="F3" s="21" t="e">
        <f>#REF!</f>
        <v>#REF!</v>
      </c>
      <c r="G3" s="21" t="e">
        <f>#REF!</f>
        <v>#REF!</v>
      </c>
      <c r="J3" t="e">
        <f>#REF!</f>
        <v>#REF!</v>
      </c>
      <c r="P3">
        <f>入力用①!C8</f>
        <v>0</v>
      </c>
      <c r="Q3">
        <f>入力用①!C6</f>
        <v>0</v>
      </c>
      <c r="R3" s="20">
        <f>入力用①!C7</f>
        <v>0</v>
      </c>
      <c r="S3" s="19">
        <f>入力用①!C3</f>
        <v>0</v>
      </c>
      <c r="V3" t="e">
        <f>入力用①!#REF!</f>
        <v>#REF!</v>
      </c>
      <c r="W3" t="e">
        <f>入力用①!#REF!</f>
        <v>#REF!</v>
      </c>
      <c r="X3" s="19" t="e">
        <f>入力用①!#REF!</f>
        <v>#REF!</v>
      </c>
    </row>
    <row r="7" spans="2:24" x14ac:dyDescent="0.55000000000000004">
      <c r="B7" s="14" t="s">
        <v>82</v>
      </c>
      <c r="C7" s="14" t="s">
        <v>83</v>
      </c>
      <c r="D7" s="14" t="s">
        <v>84</v>
      </c>
      <c r="E7" s="14" t="s">
        <v>85</v>
      </c>
      <c r="F7" s="14" t="s">
        <v>86</v>
      </c>
      <c r="G7" s="14" t="s">
        <v>87</v>
      </c>
      <c r="H7" s="14" t="s">
        <v>88</v>
      </c>
      <c r="I7" s="14" t="s">
        <v>89</v>
      </c>
      <c r="J7" s="14"/>
    </row>
    <row r="8" spans="2:24" x14ac:dyDescent="0.55000000000000004">
      <c r="B8" t="e">
        <f>IF(#REF!="",#REF!,#REF!)</f>
        <v>#REF!</v>
      </c>
      <c r="C8" s="19" t="e">
        <f>IF(#REF!=" ",#REF!,#REF!)</f>
        <v>#REF!</v>
      </c>
      <c r="D8" t="e">
        <f>IF(#REF!=" ",#REF!,#REF!)</f>
        <v>#REF!</v>
      </c>
      <c r="E8" s="19" t="e">
        <f>IF(#REF!=" ",#REF!,#REF!)</f>
        <v>#REF!</v>
      </c>
      <c r="F8">
        <f>入力用①!C4</f>
        <v>0</v>
      </c>
      <c r="G8" s="21" t="e">
        <f>IF(#REF!=" ",#REF!,#REF!)</f>
        <v>#REF!</v>
      </c>
      <c r="H8" s="21" t="e">
        <f>IF(#REF!=" ",#REF!,#REF!)</f>
        <v>#REF!</v>
      </c>
      <c r="I8" s="21" t="e">
        <f>IF(#REF!=0,#REF!,#REF!)</f>
        <v>#REF!</v>
      </c>
    </row>
    <row r="9" spans="2:24" x14ac:dyDescent="0.55000000000000004">
      <c r="B9" t="e">
        <f>IF(#REF!="",#REF!,#REF!)</f>
        <v>#REF!</v>
      </c>
      <c r="C9" s="19" t="e">
        <f>IF(#REF!=" ",#REF!,#REF!)</f>
        <v>#REF!</v>
      </c>
      <c r="D9" t="e">
        <f>IF(#REF!=" ",#REF!,#REF!)</f>
        <v>#REF!</v>
      </c>
      <c r="E9" s="19" t="e">
        <f>IF(#REF!=" ",#REF!,#REF!)</f>
        <v>#REF!</v>
      </c>
      <c r="F9">
        <f>入力用①!C4</f>
        <v>0</v>
      </c>
      <c r="G9" s="21" t="e">
        <f>IF(#REF!=" ",#REF!,#REF!)</f>
        <v>#REF!</v>
      </c>
      <c r="H9" s="21" t="e">
        <f>IF(#REF!=" ",#REF!,#REF!)</f>
        <v>#REF!</v>
      </c>
      <c r="I9" s="21" t="e">
        <f>IF(#REF!=0,#REF!,#REF!)</f>
        <v>#REF!</v>
      </c>
    </row>
    <row r="10" spans="2:24" x14ac:dyDescent="0.55000000000000004">
      <c r="B10" t="e">
        <f>IF(#REF!="",#REF!,#REF!)</f>
        <v>#REF!</v>
      </c>
      <c r="C10" s="19" t="e">
        <f>IF(#REF!=" ",#REF!,#REF!)</f>
        <v>#REF!</v>
      </c>
      <c r="D10" t="e">
        <f>IF(#REF!=" ",#REF!,#REF!)</f>
        <v>#REF!</v>
      </c>
      <c r="E10" s="19" t="e">
        <f>IF(#REF!=" ",#REF!,#REF!)</f>
        <v>#REF!</v>
      </c>
      <c r="F10">
        <f>入力用①!C4</f>
        <v>0</v>
      </c>
      <c r="G10" s="21" t="e">
        <f>IF(#REF!=" ",#REF!,#REF!)</f>
        <v>#REF!</v>
      </c>
      <c r="H10" s="21" t="e">
        <f>IF(#REF!=" ",#REF!,#REF!)</f>
        <v>#REF!</v>
      </c>
      <c r="I10" s="21" t="e">
        <f>IF(#REF!=0,#REF!,#REF!)</f>
        <v>#REF!</v>
      </c>
    </row>
    <row r="11" spans="2:24" x14ac:dyDescent="0.55000000000000004">
      <c r="B11" t="e">
        <f>IF(#REF!="",#REF!,#REF!)</f>
        <v>#REF!</v>
      </c>
      <c r="C11" s="19" t="e">
        <f>IF(#REF!=" ",#REF!,#REF!)</f>
        <v>#REF!</v>
      </c>
      <c r="D11" t="e">
        <f>IF(#REF!=" ",#REF!,#REF!)</f>
        <v>#REF!</v>
      </c>
      <c r="E11" s="19" t="e">
        <f>IF(#REF!=" ",#REF!,#REF!)</f>
        <v>#REF!</v>
      </c>
      <c r="F11">
        <f>入力用①!C4</f>
        <v>0</v>
      </c>
      <c r="G11" s="21" t="e">
        <f>IF(#REF!=" ",#REF!,#REF!)</f>
        <v>#REF!</v>
      </c>
      <c r="H11" s="21" t="e">
        <f>IF(#REF!=" ",#REF!,#REF!)</f>
        <v>#REF!</v>
      </c>
      <c r="I11" s="21" t="e">
        <f>IF(#REF!=0,#REF!,#REF!)</f>
        <v>#REF!</v>
      </c>
    </row>
    <row r="12" spans="2:24" x14ac:dyDescent="0.55000000000000004">
      <c r="B12" t="e">
        <f>IF(#REF!="",#REF!,#REF!)</f>
        <v>#REF!</v>
      </c>
      <c r="C12" s="19" t="e">
        <f>IF(#REF!=" ",#REF!,#REF!)</f>
        <v>#REF!</v>
      </c>
      <c r="D12" t="e">
        <f>IF(#REF!=" ",#REF!,#REF!)</f>
        <v>#REF!</v>
      </c>
      <c r="E12" s="19" t="e">
        <f>IF(#REF!=" ",#REF!,#REF!)</f>
        <v>#REF!</v>
      </c>
      <c r="F12">
        <f>入力用①!C4</f>
        <v>0</v>
      </c>
      <c r="G12" s="21" t="e">
        <f>IF(#REF!=" ",#REF!,#REF!)</f>
        <v>#REF!</v>
      </c>
      <c r="H12" s="21" t="e">
        <f>IF(#REF!=" ",#REF!,#REF!)</f>
        <v>#REF!</v>
      </c>
      <c r="I12" s="21" t="e">
        <f>IF(#REF!=0,#REF!,#REF!)</f>
        <v>#REF!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様式１(交付申請書) </vt:lpstr>
      <vt:lpstr>入力用①</vt:lpstr>
      <vt:lpstr>※【必ずご確認ください】計画書記載例</vt:lpstr>
      <vt:lpstr>入力用②（事業計画書）</vt:lpstr>
      <vt:lpstr>データ集計</vt:lpstr>
      <vt:lpstr>※【必ずご確認ください】計画書記載例!Print_Area</vt:lpstr>
      <vt:lpstr>入力用①!Print_Area</vt:lpstr>
      <vt:lpstr>'入力用②（事業計画書）'!Print_Area</vt:lpstr>
      <vt:lpstr>'様式１(交付申請書)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2026-04-09T02:54:24Z</dcterms:created>
  <dcterms:modified xsi:type="dcterms:W3CDTF">2026-04-09T02:57:38Z</dcterms:modified>
</cp:coreProperties>
</file>