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法律・条例\赤土等流出防止条例関連\01_赤土等流出防止対策推進事業\赤土対策\★99_その他\規則等改正に向けて\様式、記載例\"/>
    </mc:Choice>
  </mc:AlternateContent>
  <bookViews>
    <workbookView xWindow="0" yWindow="0" windowWidth="20490" windowHeight="7365" tabRatio="736"/>
  </bookViews>
  <sheets>
    <sheet name="赤土等流出防止施設の構造図(例)" sheetId="4" r:id="rId1"/>
    <sheet name="濁水処理装置" sheetId="3" r:id="rId2"/>
    <sheet name="ろ過（簡易）" sheetId="1" r:id="rId3"/>
    <sheet name="凝集（簡易）" sheetId="2" r:id="rId4"/>
  </sheets>
  <definedNames>
    <definedName name="_xlnm.Print_Area" localSheetId="0">'赤土等流出防止施設の構造図(例)'!$A$1:$I$46</definedName>
    <definedName name="_xlnm.Print_Area" localSheetId="1">濁水処理装置!$A$1:$T$33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2" l="1"/>
  <c r="F6" i="2"/>
  <c r="E12" i="2"/>
  <c r="I12" i="2"/>
  <c r="H15" i="2" s="1"/>
  <c r="K15" i="2" s="1"/>
  <c r="E13" i="2"/>
  <c r="C15" i="2"/>
  <c r="E17" i="2"/>
  <c r="F18" i="2"/>
  <c r="E27" i="2"/>
  <c r="K27" i="2"/>
  <c r="J29" i="2" s="1"/>
  <c r="C29" i="2"/>
  <c r="H29" i="2"/>
  <c r="C30" i="2" s="1"/>
  <c r="K29" i="2"/>
  <c r="F7" i="1"/>
  <c r="E15" i="1"/>
  <c r="F16" i="1"/>
  <c r="C22" i="1"/>
  <c r="J22" i="1"/>
  <c r="G23" i="1" s="1"/>
  <c r="J23" i="1"/>
  <c r="E25" i="1"/>
  <c r="I25" i="1"/>
  <c r="E26" i="1"/>
  <c r="C28" i="1"/>
  <c r="H28" i="1"/>
  <c r="J28" i="1" s="1"/>
  <c r="E30" i="1"/>
  <c r="F31" i="1"/>
  <c r="J40" i="1"/>
  <c r="E41" i="1"/>
  <c r="D44" i="1" s="1"/>
  <c r="J41" i="1"/>
  <c r="E42" i="1"/>
  <c r="J39" i="1" s="1"/>
  <c r="J43" i="1" s="1"/>
  <c r="K17" i="2" l="1"/>
  <c r="H18" i="2"/>
  <c r="H31" i="1"/>
  <c r="J30" i="1"/>
  <c r="D45" i="1"/>
  <c r="G45" i="1"/>
  <c r="D43" i="1"/>
  <c r="J44" i="1"/>
  <c r="C21" i="2" l="1"/>
  <c r="K21" i="2"/>
  <c r="C34" i="1"/>
  <c r="J34" i="1"/>
  <c r="E23" i="2" l="1"/>
  <c r="C24" i="2"/>
  <c r="F30" i="2" s="1"/>
  <c r="C37" i="1"/>
  <c r="I45" i="1" s="1"/>
  <c r="E36" i="1"/>
</calcChain>
</file>

<file path=xl/comments1.xml><?xml version="1.0" encoding="utf-8"?>
<comments xmlns="http://schemas.openxmlformats.org/spreadsheetml/2006/main">
  <authors>
    <author>沖縄県庁</author>
  </authors>
  <commentList>
    <comment ref="C11" authorId="0" shapeId="0">
      <text>
        <r>
          <rPr>
            <sz val="9"/>
            <rFont val="ＭＳ Ｐゴシック"/>
            <family val="3"/>
            <charset val="128"/>
          </rPr>
          <t xml:space="preserve">
浸透能算出の0.00046は、ろ過砂の透水係数を表します。
(k ＝ 0.00046m/s ＝ 0.046㎝/s)
これは、県内で一般的に購入される石灰砂（※）を用いることを前提にしています。その他のろ過材、例えば、石灰岩の砕屑砂及びヤシ等の繊維束、土木シートなどはろ過効果が十分確認されていませんので、採用を控えることが適切です。
※サンゴ片等多孔質砂で、初期透水係数 ｋ は10-2㎝/sのオーダー</t>
        </r>
      </text>
    </comment>
    <comment ref="A28" authorId="0" shapeId="0">
      <text>
        <r>
          <rPr>
            <b/>
            <sz val="9"/>
            <rFont val="ＭＳ Ｐゴシック"/>
            <family val="3"/>
            <charset val="128"/>
          </rPr>
          <t>tiの算出はかなり簡略化しています。詳しい流れは容量計算式（正式）をご覧下さい。</t>
        </r>
        <r>
          <rPr>
            <sz val="9"/>
            <rFont val="ＭＳ Ｐゴシック"/>
            <family val="3"/>
            <charset val="128"/>
          </rPr>
          <t xml:space="preserve">
</t>
        </r>
      </text>
    </comment>
    <comment ref="E31" authorId="0" shapeId="0">
      <text>
        <r>
          <rPr>
            <b/>
            <sz val="9"/>
            <rFont val="ＭＳ Ｐゴシック"/>
            <family val="3"/>
            <charset val="128"/>
          </rPr>
          <t>n=1を代入しています</t>
        </r>
      </text>
    </comment>
    <comment ref="A39" authorId="0" shapeId="0">
      <text>
        <r>
          <rPr>
            <b/>
            <sz val="9"/>
            <rFont val="ＭＳ Ｐゴシック"/>
            <family val="3"/>
            <charset val="128"/>
          </rPr>
          <t>※１　ろ過沈殿池の形状は、このシート上記の構造をモデルにしています。
※２　仕切り堤の形状が上記構造図と異なる場合、また、沈澱池の形状が長方形でない場合、総容量は算出されません。</t>
        </r>
      </text>
    </comment>
  </commentList>
</comments>
</file>

<file path=xl/comments2.xml><?xml version="1.0" encoding="utf-8"?>
<comments xmlns="http://schemas.openxmlformats.org/spreadsheetml/2006/main">
  <authors>
    <author>沖縄県庁</author>
  </authors>
  <commentList>
    <comment ref="A15" authorId="0" shapeId="0">
      <text>
        <r>
          <rPr>
            <b/>
            <sz val="9"/>
            <rFont val="ＭＳ Ｐゴシック"/>
            <family val="3"/>
            <charset val="128"/>
          </rPr>
          <t>tiの算出はかなり簡略化しています。詳しい流れは容量計算式（正式）をご覧下さい。</t>
        </r>
        <r>
          <rPr>
            <sz val="9"/>
            <rFont val="ＭＳ Ｐゴシック"/>
            <family val="3"/>
            <charset val="128"/>
          </rPr>
          <t xml:space="preserve">
</t>
        </r>
      </text>
    </comment>
    <comment ref="E18" authorId="0" shapeId="0">
      <text>
        <r>
          <rPr>
            <b/>
            <sz val="9"/>
            <rFont val="ＭＳ Ｐゴシック"/>
            <family val="3"/>
            <charset val="128"/>
          </rPr>
          <t>n=1を代入しています</t>
        </r>
      </text>
    </comment>
    <comment ref="A26" authorId="0" shapeId="0">
      <text>
        <r>
          <rPr>
            <b/>
            <sz val="9"/>
            <rFont val="ＭＳ Ｐゴシック"/>
            <family val="3"/>
            <charset val="128"/>
          </rPr>
          <t>※　一時沈澱池は長方形型・法面勾配１：１を想定しています。</t>
        </r>
      </text>
    </comment>
  </commentList>
</comments>
</file>

<file path=xl/sharedStrings.xml><?xml version="1.0" encoding="utf-8"?>
<sst xmlns="http://schemas.openxmlformats.org/spreadsheetml/2006/main" count="207" uniqueCount="108">
  <si>
    <t>※　計算中、端数を処理してますので、若干の誤差が生じています。</t>
    <phoneticPr fontId="1"/>
  </si>
  <si>
    <r>
      <t>㎥</t>
    </r>
    <r>
      <rPr>
        <sz val="10"/>
        <rFont val="ＭＳ Ｐゴシック"/>
        <family val="3"/>
        <charset val="128"/>
      </rPr>
      <t>　・・・OK</t>
    </r>
    <phoneticPr fontId="1"/>
  </si>
  <si>
    <t>㎥　　＞</t>
    <phoneticPr fontId="1"/>
  </si>
  <si>
    <t xml:space="preserve">Va+Vb ＝ </t>
    <phoneticPr fontId="1"/>
  </si>
  <si>
    <t>総容量</t>
    <rPh sb="0" eb="1">
      <t>ソウ</t>
    </rPh>
    <rPh sb="1" eb="3">
      <t>ヨウリョウ</t>
    </rPh>
    <phoneticPr fontId="1"/>
  </si>
  <si>
    <t>＝</t>
    <phoneticPr fontId="1"/>
  </si>
  <si>
    <t xml:space="preserve">Ｖb ＝ </t>
    <phoneticPr fontId="1"/>
  </si>
  <si>
    <t>容量B</t>
    <rPh sb="0" eb="2">
      <t>ヨウリョウ</t>
    </rPh>
    <phoneticPr fontId="1"/>
  </si>
  <si>
    <t xml:space="preserve">Ｖa ＝ </t>
    <phoneticPr fontId="1"/>
  </si>
  <si>
    <t>容量Ａ</t>
    <rPh sb="0" eb="2">
      <t>ヨウリョウ</t>
    </rPh>
    <phoneticPr fontId="1"/>
  </si>
  <si>
    <t>↑※沈殿池法面勾配を１：１で計算</t>
    <rPh sb="7" eb="9">
      <t>コウバイ</t>
    </rPh>
    <phoneticPr fontId="1"/>
  </si>
  <si>
    <t>深さ（堤高）</t>
    <rPh sb="0" eb="1">
      <t>フカ</t>
    </rPh>
    <rPh sb="3" eb="4">
      <t>テイ</t>
    </rPh>
    <rPh sb="4" eb="5">
      <t>タカ</t>
    </rPh>
    <phoneticPr fontId="1"/>
  </si>
  <si>
    <t>（底面）ろ過堤長さ</t>
    <rPh sb="1" eb="3">
      <t>テイメン</t>
    </rPh>
    <rPh sb="5" eb="6">
      <t>カ</t>
    </rPh>
    <rPh sb="6" eb="7">
      <t>テイ</t>
    </rPh>
    <rPh sb="7" eb="8">
      <t>ナガ</t>
    </rPh>
    <phoneticPr fontId="1"/>
  </si>
  <si>
    <t>（上面）ろ過堤長さ</t>
    <rPh sb="1" eb="3">
      <t>ジョウメン</t>
    </rPh>
    <rPh sb="5" eb="6">
      <t>カ</t>
    </rPh>
    <rPh sb="6" eb="7">
      <t>テイ</t>
    </rPh>
    <rPh sb="7" eb="8">
      <t>ナガ</t>
    </rPh>
    <phoneticPr fontId="1"/>
  </si>
  <si>
    <t>（底面）長さ</t>
    <rPh sb="1" eb="3">
      <t>テイメン</t>
    </rPh>
    <rPh sb="4" eb="5">
      <t>ナガ</t>
    </rPh>
    <phoneticPr fontId="1"/>
  </si>
  <si>
    <t>（上面）長さ</t>
    <rPh sb="1" eb="3">
      <t>ジョウメン</t>
    </rPh>
    <rPh sb="4" eb="5">
      <t>ナガ</t>
    </rPh>
    <phoneticPr fontId="1"/>
  </si>
  <si>
    <t>容量B部</t>
    <rPh sb="0" eb="2">
      <t>ヨウリョウ</t>
    </rPh>
    <rPh sb="3" eb="4">
      <t>ブ</t>
    </rPh>
    <phoneticPr fontId="1"/>
  </si>
  <si>
    <t>容量Ａ部</t>
    <rPh sb="0" eb="2">
      <t>ヨウリョウ</t>
    </rPh>
    <rPh sb="3" eb="4">
      <t>ブ</t>
    </rPh>
    <phoneticPr fontId="1"/>
  </si>
  <si>
    <t>７）　沈澱池容量計算</t>
    <rPh sb="3" eb="6">
      <t>チンデンチ</t>
    </rPh>
    <rPh sb="6" eb="8">
      <t>ヨウリョウ</t>
    </rPh>
    <rPh sb="8" eb="10">
      <t>ケイサン</t>
    </rPh>
    <phoneticPr fontId="1"/>
  </si>
  <si>
    <t>㎥</t>
    <phoneticPr fontId="1"/>
  </si>
  <si>
    <t xml:space="preserve">　　 ＝ </t>
    <phoneticPr fontId="1"/>
  </si>
  <si>
    <t>1.1×V1</t>
    <phoneticPr fontId="1"/>
  </si>
  <si>
    <t xml:space="preserve">V ＝ </t>
    <phoneticPr fontId="1"/>
  </si>
  <si>
    <r>
      <t>６）　</t>
    </r>
    <r>
      <rPr>
        <sz val="11"/>
        <rFont val="ＭＳ Ｐゴシック"/>
        <family val="3"/>
        <charset val="128"/>
      </rPr>
      <t>濁水貯留工必要容量</t>
    </r>
    <r>
      <rPr>
        <sz val="12"/>
        <rFont val="ＭＳ Ｐゴシック"/>
        <family val="3"/>
        <charset val="128"/>
      </rPr>
      <t xml:space="preserve">
　　　 V の算出</t>
    </r>
    <rPh sb="3" eb="5">
      <t>ダクスイ</t>
    </rPh>
    <rPh sb="5" eb="7">
      <t>チョリュウ</t>
    </rPh>
    <rPh sb="7" eb="8">
      <t>コウ</t>
    </rPh>
    <rPh sb="8" eb="10">
      <t>ヒツヨウ</t>
    </rPh>
    <rPh sb="10" eb="12">
      <t>ヨウリョウ</t>
    </rPh>
    <phoneticPr fontId="1"/>
  </si>
  <si>
    <t>(ri - k×rc)×60×ti×f×A／360</t>
    <phoneticPr fontId="1"/>
  </si>
  <si>
    <t xml:space="preserve">V1 ＝ </t>
    <phoneticPr fontId="1"/>
  </si>
  <si>
    <t>５）　雨水調節容量
　　　V1 の算出</t>
    <rPh sb="3" eb="5">
      <t>ウスイ</t>
    </rPh>
    <rPh sb="5" eb="7">
      <t>チョウセツ</t>
    </rPh>
    <rPh sb="7" eb="9">
      <t>ヨウリョウ</t>
    </rPh>
    <phoneticPr fontId="1"/>
  </si>
  <si>
    <r>
      <t>ti</t>
    </r>
    <r>
      <rPr>
        <vertAlign val="superscript"/>
        <sz val="12"/>
        <rFont val="ＭＳ Ｐゴシック"/>
        <family val="3"/>
        <charset val="128"/>
      </rPr>
      <t>1</t>
    </r>
    <r>
      <rPr>
        <sz val="12"/>
        <rFont val="ＭＳ Ｐゴシック"/>
        <family val="3"/>
        <charset val="128"/>
      </rPr>
      <t>+</t>
    </r>
    <phoneticPr fontId="1"/>
  </si>
  <si>
    <r>
      <t>ti</t>
    </r>
    <r>
      <rPr>
        <vertAlign val="superscript"/>
        <sz val="12"/>
        <rFont val="ＭＳ Ｐゴシック"/>
        <family val="3"/>
        <charset val="128"/>
      </rPr>
      <t>n</t>
    </r>
    <r>
      <rPr>
        <sz val="12"/>
        <rFont val="ＭＳ Ｐゴシック"/>
        <family val="3"/>
        <charset val="128"/>
      </rPr>
      <t>+b</t>
    </r>
    <phoneticPr fontId="1"/>
  </si>
  <si>
    <t>a</t>
    <phoneticPr fontId="1"/>
  </si>
  <si>
    <t xml:space="preserve">ri ＝ </t>
    <phoneticPr fontId="1"/>
  </si>
  <si>
    <t>４）　ri の算出</t>
    <phoneticPr fontId="1"/>
  </si>
  <si>
    <t>*ti≦120の場合は、ti=120として算定するものとする（赤土等流出防止対策技術指針（案）,p110）</t>
    <phoneticPr fontId="1"/>
  </si>
  <si>
    <r>
      <t>*</t>
    </r>
    <r>
      <rPr>
        <sz val="12"/>
        <rFont val="ＭＳ Ｐゴシック"/>
        <family val="3"/>
        <charset val="128"/>
      </rPr>
      <t>＝</t>
    </r>
    <phoneticPr fontId="1"/>
  </si>
  <si>
    <t xml:space="preserve">ti ＝ </t>
    <phoneticPr fontId="1"/>
  </si>
  <si>
    <t>３）　ti の算出</t>
    <phoneticPr fontId="1"/>
  </si>
  <si>
    <t>f×A</t>
    <phoneticPr fontId="1"/>
  </si>
  <si>
    <t>360×Qc</t>
    <phoneticPr fontId="1"/>
  </si>
  <si>
    <t xml:space="preserve">rc ＝ </t>
    <phoneticPr fontId="1"/>
  </si>
  <si>
    <t>２）　rc の算出</t>
    <rPh sb="7" eb="9">
      <t>サンシュツ</t>
    </rPh>
    <phoneticPr fontId="1"/>
  </si>
  <si>
    <t>Qc｡×最終ろ過堤面積　　＝</t>
    <phoneticPr fontId="1"/>
  </si>
  <si>
    <t xml:space="preserve">Qc ＝ </t>
    <phoneticPr fontId="1"/>
  </si>
  <si>
    <t xml:space="preserve">　　  ＝ </t>
    <phoneticPr fontId="1"/>
  </si>
  <si>
    <r>
      <t>0.00046×(堤高</t>
    </r>
    <r>
      <rPr>
        <vertAlign val="superscript"/>
        <sz val="12"/>
        <rFont val="ＭＳ Ｐゴシック"/>
        <family val="3"/>
        <charset val="128"/>
      </rPr>
      <t>2</t>
    </r>
    <r>
      <rPr>
        <sz val="12"/>
        <rFont val="ＭＳ Ｐゴシック"/>
        <family val="3"/>
        <charset val="128"/>
      </rPr>
      <t>－放流高</t>
    </r>
    <r>
      <rPr>
        <vertAlign val="superscript"/>
        <sz val="12"/>
        <rFont val="ＭＳ Ｐゴシック"/>
        <family val="3"/>
        <charset val="128"/>
      </rPr>
      <t>2</t>
    </r>
    <r>
      <rPr>
        <sz val="12"/>
        <rFont val="ＭＳ Ｐゴシック"/>
        <family val="3"/>
        <charset val="128"/>
      </rPr>
      <t>)／(堤高×砂厚×2)</t>
    </r>
    <rPh sb="24" eb="25">
      <t>アツ</t>
    </rPh>
    <phoneticPr fontId="1"/>
  </si>
  <si>
    <t xml:space="preserve">Qc｡ ＝ </t>
    <phoneticPr fontId="1"/>
  </si>
  <si>
    <t>１）　Qc の算出</t>
    <rPh sb="7" eb="9">
      <t>サンシュツ</t>
    </rPh>
    <phoneticPr fontId="1"/>
  </si>
  <si>
    <t xml:space="preserve">k ＝ </t>
    <phoneticPr fontId="1"/>
  </si>
  <si>
    <t>放流方式によって定まる係数（ろ過処理)</t>
    <phoneticPr fontId="1"/>
  </si>
  <si>
    <t xml:space="preserve">f ＝ </t>
    <phoneticPr fontId="1"/>
  </si>
  <si>
    <t>流出係数</t>
    <phoneticPr fontId="1"/>
  </si>
  <si>
    <t>0.7×A</t>
    <phoneticPr fontId="1"/>
  </si>
  <si>
    <t>放流量Qcに相当する
降雨強度</t>
    <rPh sb="0" eb="3">
      <t>ホウリュウリョウ</t>
    </rPh>
    <rPh sb="6" eb="8">
      <t>ソウトウ</t>
    </rPh>
    <rPh sb="11" eb="13">
      <t>コウウ</t>
    </rPh>
    <rPh sb="13" eb="15">
      <t>キョウド</t>
    </rPh>
    <phoneticPr fontId="1"/>
  </si>
  <si>
    <t>)</t>
    <phoneticPr fontId="1"/>
  </si>
  <si>
    <t>（b =</t>
    <phoneticPr fontId="1"/>
  </si>
  <si>
    <r>
      <t>ti</t>
    </r>
    <r>
      <rPr>
        <vertAlign val="superscript"/>
        <sz val="12"/>
        <rFont val="ＭＳ Ｐゴシック"/>
        <family val="3"/>
        <charset val="128"/>
      </rPr>
      <t>n</t>
    </r>
    <r>
      <rPr>
        <sz val="12"/>
        <rFont val="ＭＳ Ｐゴシック"/>
        <family val="3"/>
        <charset val="128"/>
      </rPr>
      <t>+</t>
    </r>
    <phoneticPr fontId="1"/>
  </si>
  <si>
    <t>（a =</t>
    <phoneticPr fontId="1"/>
  </si>
  <si>
    <t>降雨強度曲線上の任意
継続時間相当降雨強度</t>
    <phoneticPr fontId="1"/>
  </si>
  <si>
    <t>（A　※集水面積・単位ha）</t>
    <phoneticPr fontId="1"/>
  </si>
  <si>
    <t>雨水調節容量</t>
    <rPh sb="0" eb="2">
      <t>ウスイ</t>
    </rPh>
    <rPh sb="2" eb="4">
      <t>チョウセツ</t>
    </rPh>
    <rPh sb="4" eb="6">
      <t>ヨウリョウ</t>
    </rPh>
    <phoneticPr fontId="1"/>
  </si>
  <si>
    <t>Qc｡×最終ろ過堤面積</t>
    <phoneticPr fontId="1"/>
  </si>
  <si>
    <t>処理放流量</t>
    <rPh sb="0" eb="2">
      <t>ショリ</t>
    </rPh>
    <rPh sb="2" eb="5">
      <t>ホウリュウリョウ</t>
    </rPh>
    <phoneticPr fontId="1"/>
  </si>
  <si>
    <t>浸透能</t>
    <rPh sb="0" eb="2">
      <t>シントウ</t>
    </rPh>
    <rPh sb="2" eb="3">
      <t>ノウ</t>
    </rPh>
    <phoneticPr fontId="1"/>
  </si>
  <si>
    <t>←集水面積</t>
    <rPh sb="1" eb="3">
      <t>シュウスイ</t>
    </rPh>
    <rPh sb="3" eb="5">
      <t>メンセキ</t>
    </rPh>
    <phoneticPr fontId="1"/>
  </si>
  <si>
    <t>ha</t>
    <phoneticPr fontId="1"/>
  </si>
  <si>
    <t>A =</t>
    <phoneticPr fontId="1"/>
  </si>
  <si>
    <t>(沈澱池法面勾配は１：１で計算）</t>
    <rPh sb="1" eb="4">
      <t>チンデンチ</t>
    </rPh>
    <rPh sb="4" eb="6">
      <t>ノリメン</t>
    </rPh>
    <rPh sb="6" eb="8">
      <t>コウバイ</t>
    </rPh>
    <rPh sb="13" eb="15">
      <t>ケイサン</t>
    </rPh>
    <phoneticPr fontId="1"/>
  </si>
  <si>
    <t>←ろ過堤最終面積</t>
    <rPh sb="2" eb="3">
      <t>カ</t>
    </rPh>
    <rPh sb="3" eb="4">
      <t>テイ</t>
    </rPh>
    <rPh sb="4" eb="6">
      <t>サイシュウ</t>
    </rPh>
    <rPh sb="6" eb="8">
      <t>メンセキ</t>
    </rPh>
    <phoneticPr fontId="1"/>
  </si>
  <si>
    <t>㎡</t>
    <phoneticPr fontId="1"/>
  </si>
  <si>
    <t>=</t>
    <phoneticPr fontId="1"/>
  </si>
  <si>
    <t>｛L+(L-h1×2)｝×h1/2</t>
    <phoneticPr fontId="1"/>
  </si>
  <si>
    <t>S =</t>
    <phoneticPr fontId="1"/>
  </si>
  <si>
    <t>←ろ過堤(上面)長さ</t>
    <rPh sb="2" eb="3">
      <t>カ</t>
    </rPh>
    <rPh sb="3" eb="4">
      <t>テイ</t>
    </rPh>
    <rPh sb="5" eb="7">
      <t>ジョウメン</t>
    </rPh>
    <rPh sb="8" eb="9">
      <t>ナガ</t>
    </rPh>
    <phoneticPr fontId="1"/>
  </si>
  <si>
    <t>m</t>
    <phoneticPr fontId="1"/>
  </si>
  <si>
    <t>L =</t>
    <phoneticPr fontId="1"/>
  </si>
  <si>
    <t>←ろ過砂厚</t>
    <rPh sb="2" eb="3">
      <t>カ</t>
    </rPh>
    <rPh sb="3" eb="4">
      <t>サ</t>
    </rPh>
    <rPh sb="4" eb="5">
      <t>アツ</t>
    </rPh>
    <phoneticPr fontId="1"/>
  </si>
  <si>
    <t>w =</t>
    <phoneticPr fontId="1"/>
  </si>
  <si>
    <t>←放流管高</t>
    <rPh sb="1" eb="3">
      <t>ホウリュウ</t>
    </rPh>
    <rPh sb="3" eb="4">
      <t>カン</t>
    </rPh>
    <rPh sb="4" eb="5">
      <t>タカ</t>
    </rPh>
    <phoneticPr fontId="1"/>
  </si>
  <si>
    <t>h2 =</t>
    <phoneticPr fontId="1"/>
  </si>
  <si>
    <t>←堤高</t>
    <rPh sb="1" eb="3">
      <t>ツツミタカ</t>
    </rPh>
    <phoneticPr fontId="1"/>
  </si>
  <si>
    <t>h1 =</t>
    <phoneticPr fontId="1"/>
  </si>
  <si>
    <t>濁水貯留施設　容量計算（簡易）</t>
    <rPh sb="0" eb="2">
      <t>ダクスイ</t>
    </rPh>
    <rPh sb="2" eb="4">
      <t>チョリュウ</t>
    </rPh>
    <rPh sb="4" eb="6">
      <t>シセツ</t>
    </rPh>
    <rPh sb="7" eb="9">
      <t>ヨウリョウ</t>
    </rPh>
    <rPh sb="9" eb="11">
      <t>ケイサン</t>
    </rPh>
    <rPh sb="12" eb="14">
      <t>カンイ</t>
    </rPh>
    <phoneticPr fontId="1"/>
  </si>
  <si>
    <t>　施設の稼働・管理上、最低10m3程度の釜場を設置してください。</t>
    <rPh sb="1" eb="3">
      <t>シセツ</t>
    </rPh>
    <rPh sb="4" eb="6">
      <t>カドウ</t>
    </rPh>
    <rPh sb="7" eb="9">
      <t>カンリ</t>
    </rPh>
    <rPh sb="9" eb="10">
      <t>ジョウ</t>
    </rPh>
    <rPh sb="11" eb="13">
      <t>サイテイ</t>
    </rPh>
    <rPh sb="17" eb="19">
      <t>テイド</t>
    </rPh>
    <rPh sb="20" eb="21">
      <t>カマ</t>
    </rPh>
    <rPh sb="21" eb="22">
      <t>バ</t>
    </rPh>
    <rPh sb="23" eb="25">
      <t>セッチ</t>
    </rPh>
    <phoneticPr fontId="1"/>
  </si>
  <si>
    <t>　凝集処理の場合、計算上必要容量が過小、あるいはマイナスで算出されることがありますが、</t>
    <rPh sb="1" eb="3">
      <t>ギョウシュウ</t>
    </rPh>
    <rPh sb="3" eb="5">
      <t>ショリ</t>
    </rPh>
    <rPh sb="6" eb="8">
      <t>バアイ</t>
    </rPh>
    <rPh sb="9" eb="12">
      <t>ケイサンジョウ</t>
    </rPh>
    <rPh sb="12" eb="14">
      <t>ヒツヨウ</t>
    </rPh>
    <rPh sb="14" eb="16">
      <t>ヨウリョウ</t>
    </rPh>
    <rPh sb="17" eb="19">
      <t>カショウ</t>
    </rPh>
    <rPh sb="29" eb="31">
      <t>サンシュツ</t>
    </rPh>
    <phoneticPr fontId="1"/>
  </si>
  <si>
    <t>釜場設置時の注意</t>
    <rPh sb="0" eb="1">
      <t>カマ</t>
    </rPh>
    <rPh sb="1" eb="2">
      <t>バ</t>
    </rPh>
    <rPh sb="2" eb="5">
      <t>セッチジ</t>
    </rPh>
    <rPh sb="6" eb="8">
      <t>チュウイ</t>
    </rPh>
    <phoneticPr fontId="1"/>
  </si>
  <si>
    <t>※計算中、端数を処理してますので、若干の誤差が生じます。</t>
    <phoneticPr fontId="1"/>
  </si>
  <si>
    <t>　　＞</t>
    <phoneticPr fontId="1"/>
  </si>
  <si>
    <t>＋</t>
    <phoneticPr fontId="1"/>
  </si>
  <si>
    <t>＝ (</t>
    <phoneticPr fontId="1"/>
  </si>
  <si>
    <t xml:space="preserve">Vp ＝ </t>
    <phoneticPr fontId="1"/>
  </si>
  <si>
    <t>深さ</t>
    <rPh sb="0" eb="1">
      <t>フカ</t>
    </rPh>
    <phoneticPr fontId="1"/>
  </si>
  <si>
    <t>（底面）幅長</t>
    <rPh sb="1" eb="3">
      <t>テイメン</t>
    </rPh>
    <rPh sb="4" eb="5">
      <t>ハバ</t>
    </rPh>
    <rPh sb="5" eb="6">
      <t>チョウ</t>
    </rPh>
    <phoneticPr fontId="1"/>
  </si>
  <si>
    <t>（底面）縦長</t>
    <rPh sb="1" eb="3">
      <t>テイメン</t>
    </rPh>
    <rPh sb="4" eb="6">
      <t>タテナガ</t>
    </rPh>
    <phoneticPr fontId="1"/>
  </si>
  <si>
    <t>（上面）幅長</t>
    <rPh sb="1" eb="3">
      <t>ウワツラ</t>
    </rPh>
    <rPh sb="4" eb="5">
      <t>ハバ</t>
    </rPh>
    <rPh sb="5" eb="6">
      <t>チョウ</t>
    </rPh>
    <phoneticPr fontId="1"/>
  </si>
  <si>
    <t>（上面）縦長</t>
    <rPh sb="1" eb="3">
      <t>ジョウメン</t>
    </rPh>
    <rPh sb="4" eb="6">
      <t>タテナガ</t>
    </rPh>
    <phoneticPr fontId="1"/>
  </si>
  <si>
    <t>一時沈澱池</t>
    <rPh sb="0" eb="2">
      <t>イチジ</t>
    </rPh>
    <rPh sb="2" eb="5">
      <t>チンデンチ</t>
    </rPh>
    <phoneticPr fontId="1"/>
  </si>
  <si>
    <t>６）　沈澱池容量計算</t>
    <rPh sb="3" eb="6">
      <t>チンデンチ</t>
    </rPh>
    <rPh sb="6" eb="8">
      <t>ヨウリョウ</t>
    </rPh>
    <rPh sb="8" eb="10">
      <t>ケイサン</t>
    </rPh>
    <phoneticPr fontId="1"/>
  </si>
  <si>
    <r>
      <t>５）　</t>
    </r>
    <r>
      <rPr>
        <sz val="11"/>
        <rFont val="ＭＳ Ｐゴシック"/>
        <family val="3"/>
        <charset val="128"/>
      </rPr>
      <t>濁水貯留工必要容量</t>
    </r>
    <r>
      <rPr>
        <sz val="12"/>
        <rFont val="ＭＳ Ｐゴシック"/>
        <family val="3"/>
        <charset val="128"/>
      </rPr>
      <t xml:space="preserve">
　　　 V の算出</t>
    </r>
    <rPh sb="3" eb="5">
      <t>ダクスイ</t>
    </rPh>
    <rPh sb="5" eb="7">
      <t>チョリュウ</t>
    </rPh>
    <rPh sb="7" eb="8">
      <t>コウ</t>
    </rPh>
    <rPh sb="8" eb="10">
      <t>ヒツヨウ</t>
    </rPh>
    <rPh sb="10" eb="12">
      <t>ヨウリョウ</t>
    </rPh>
    <phoneticPr fontId="1"/>
  </si>
  <si>
    <t>４）　雨水調節容量
　　　V1 の算出</t>
    <rPh sb="3" eb="5">
      <t>ウスイ</t>
    </rPh>
    <rPh sb="5" eb="7">
      <t>チョウセツ</t>
    </rPh>
    <rPh sb="7" eb="9">
      <t>ヨウリョウ</t>
    </rPh>
    <phoneticPr fontId="1"/>
  </si>
  <si>
    <t>３）　ri の算出</t>
    <phoneticPr fontId="1"/>
  </si>
  <si>
    <t>２）　ti の算出</t>
    <phoneticPr fontId="1"/>
  </si>
  <si>
    <t>１）　rc の算出</t>
    <rPh sb="7" eb="9">
      <t>サンシュツ</t>
    </rPh>
    <phoneticPr fontId="1"/>
  </si>
  <si>
    <r>
      <t>h</t>
    </r>
    <r>
      <rPr>
        <sz val="11"/>
        <rFont val="ＭＳ Ｐゴシック"/>
        <family val="3"/>
        <charset val="128"/>
      </rPr>
      <t>a</t>
    </r>
    <phoneticPr fontId="1"/>
  </si>
  <si>
    <t>集水面積A =</t>
    <rPh sb="0" eb="2">
      <t>シュウスイ</t>
    </rPh>
    <rPh sb="2" eb="4">
      <t>メンセキ</t>
    </rPh>
    <phoneticPr fontId="1"/>
  </si>
  <si>
    <t>放流方式によって定まる係数（凝集処理)</t>
    <rPh sb="14" eb="16">
      <t>ギョウシュウ</t>
    </rPh>
    <phoneticPr fontId="1"/>
  </si>
  <si>
    <r>
      <t>m</t>
    </r>
    <r>
      <rPr>
        <vertAlign val="superscript"/>
        <sz val="12"/>
        <rFont val="ＭＳ Ｐゴシック"/>
        <family val="3"/>
        <charset val="128"/>
      </rPr>
      <t>3</t>
    </r>
    <r>
      <rPr>
        <sz val="12"/>
        <rFont val="ＭＳ Ｐゴシック"/>
        <family val="3"/>
        <charset val="128"/>
      </rPr>
      <t>/sec　（プラント設備の能力に応じて決定する）</t>
    </r>
    <phoneticPr fontId="1"/>
  </si>
  <si>
    <t>凝集貯留施設　容量計算（簡易）</t>
    <rPh sb="0" eb="2">
      <t>ギョウシュウ</t>
    </rPh>
    <rPh sb="2" eb="4">
      <t>チョリュウ</t>
    </rPh>
    <rPh sb="4" eb="6">
      <t>シセツ</t>
    </rPh>
    <rPh sb="7" eb="9">
      <t>ヨウリョウ</t>
    </rPh>
    <rPh sb="9" eb="11">
      <t>ケイサン</t>
    </rPh>
    <rPh sb="12" eb="14">
      <t>カンイ</t>
    </rPh>
    <phoneticPr fontId="1"/>
  </si>
  <si>
    <t>赤土等流出防止施設の構造図（濁水処理装置）</t>
    <rPh sb="0" eb="3">
      <t>アカツチトウ</t>
    </rPh>
    <rPh sb="3" eb="5">
      <t>リュウシュツ</t>
    </rPh>
    <rPh sb="5" eb="7">
      <t>ボウシ</t>
    </rPh>
    <rPh sb="7" eb="9">
      <t>シセツ</t>
    </rPh>
    <rPh sb="10" eb="13">
      <t>コウゾウズ</t>
    </rPh>
    <rPh sb="14" eb="16">
      <t>ダクスイ</t>
    </rPh>
    <rPh sb="16" eb="18">
      <t>ショリ</t>
    </rPh>
    <rPh sb="18" eb="20">
      <t>ソウチ</t>
    </rPh>
    <phoneticPr fontId="1"/>
  </si>
  <si>
    <t>赤土等流出防止施設の構造図</t>
    <rPh sb="0" eb="3">
      <t>アカツチトウ</t>
    </rPh>
    <rPh sb="3" eb="5">
      <t>リュウシュツ</t>
    </rPh>
    <rPh sb="5" eb="7">
      <t>ボウシ</t>
    </rPh>
    <rPh sb="7" eb="9">
      <t>シセツ</t>
    </rPh>
    <rPh sb="10" eb="13">
      <t>コウゾウズ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</si>
</sst>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Red]\(0.0\)"/>
    <numFmt numFmtId="177" formatCode="0.00_ "/>
    <numFmt numFmtId="178" formatCode="0.00000_ "/>
    <numFmt numFmtId="179" formatCode="0.0000_ "/>
    <numFmt numFmtId="180" formatCode="0.0_ "/>
    <numFmt numFmtId="181" formatCode="0.000_ "/>
  </numFmts>
  <fonts count="11"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vertAlign val="superscript"/>
      <sz val="12"/>
      <name val="ＭＳ Ｐゴシック"/>
      <family val="3"/>
      <charset val="128"/>
    </font>
    <font>
      <sz val="8"/>
      <name val="ＭＳ Ｐゴシック"/>
      <family val="3"/>
      <charset val="128"/>
    </font>
    <font>
      <sz val="9"/>
      <name val="ＭＳ Ｐゴシック"/>
      <family val="3"/>
      <charset val="128"/>
    </font>
    <font>
      <vertAlign val="subscript"/>
      <sz val="12"/>
      <name val="ＭＳ Ｐゴシック"/>
      <family val="3"/>
      <charset val="128"/>
    </font>
    <font>
      <b/>
      <sz val="9"/>
      <name val="ＭＳ Ｐゴシック"/>
      <family val="3"/>
      <charset val="128"/>
    </font>
    <font>
      <u/>
      <sz val="11"/>
      <color indexed="12"/>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3"/>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50">
    <xf numFmtId="0" fontId="0" fillId="0" borderId="0" xfId="0">
      <alignment vertical="center"/>
    </xf>
    <xf numFmtId="0" fontId="0" fillId="0" borderId="0" xfId="0" applyAlignment="1">
      <alignment vertical="center"/>
    </xf>
    <xf numFmtId="0" fontId="2" fillId="0" borderId="0" xfId="0" applyFont="1" applyAlignment="1">
      <alignment vertical="center"/>
    </xf>
    <xf numFmtId="0" fontId="4" fillId="0" borderId="0" xfId="0" quotePrefix="1" applyFont="1" applyAlignment="1">
      <alignment vertical="center"/>
    </xf>
    <xf numFmtId="0" fontId="4" fillId="0" borderId="1" xfId="0" applyFont="1" applyBorder="1" applyAlignment="1">
      <alignment horizontal="left" vertical="center"/>
    </xf>
    <xf numFmtId="0" fontId="4" fillId="0" borderId="2" xfId="0" quotePrefix="1" applyFont="1" applyBorder="1" applyAlignment="1">
      <alignment horizontal="right" vertical="center"/>
    </xf>
    <xf numFmtId="0" fontId="4" fillId="0" borderId="2" xfId="0" applyFont="1" applyBorder="1" applyAlignment="1">
      <alignment horizontal="left" vertical="center"/>
    </xf>
    <xf numFmtId="0" fontId="4" fillId="0" borderId="2" xfId="0" applyFont="1" applyBorder="1" applyAlignment="1">
      <alignment horizontal="right" vertical="center"/>
    </xf>
    <xf numFmtId="0" fontId="4" fillId="0" borderId="3" xfId="0" applyFont="1" applyBorder="1" applyAlignment="1">
      <alignment vertical="center"/>
    </xf>
    <xf numFmtId="0" fontId="4" fillId="0" borderId="0" xfId="0" applyFont="1" applyAlignment="1">
      <alignmen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6"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horizontal="left" vertical="center"/>
    </xf>
    <xf numFmtId="0" fontId="4" fillId="0" borderId="0" xfId="0" applyFont="1" applyAlignment="1">
      <alignment horizontal="right" vertical="center"/>
    </xf>
    <xf numFmtId="0" fontId="4" fillId="0" borderId="6" xfId="0" applyFont="1" applyBorder="1" applyAlignment="1">
      <alignment horizontal="right" vertical="center"/>
    </xf>
    <xf numFmtId="176" fontId="4" fillId="0" borderId="5" xfId="0" applyNumberFormat="1" applyFont="1" applyBorder="1" applyAlignment="1">
      <alignment horizontal="center" vertical="center"/>
    </xf>
    <xf numFmtId="0" fontId="4" fillId="0" borderId="0" xfId="0" applyFont="1" applyBorder="1" applyAlignment="1">
      <alignment vertical="center"/>
    </xf>
    <xf numFmtId="176" fontId="4" fillId="0" borderId="8" xfId="0" applyNumberFormat="1"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right" vertical="center"/>
    </xf>
    <xf numFmtId="0" fontId="4" fillId="0" borderId="9" xfId="0" applyFont="1" applyBorder="1" applyAlignment="1">
      <alignment vertical="center"/>
    </xf>
    <xf numFmtId="0" fontId="4" fillId="0" borderId="10" xfId="0" applyFont="1" applyBorder="1" applyAlignment="1">
      <alignmen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177" fontId="4" fillId="0" borderId="2" xfId="0" applyNumberFormat="1" applyFont="1" applyBorder="1" applyAlignment="1">
      <alignment horizontal="center" vertical="center"/>
    </xf>
    <xf numFmtId="0" fontId="4" fillId="0" borderId="8" xfId="0" applyFont="1" applyBorder="1" applyAlignment="1">
      <alignment vertical="center"/>
    </xf>
    <xf numFmtId="177" fontId="4" fillId="0" borderId="1" xfId="0" applyNumberFormat="1" applyFont="1" applyBorder="1" applyAlignment="1">
      <alignment horizontal="left" vertical="center"/>
    </xf>
    <xf numFmtId="0" fontId="4" fillId="0" borderId="2" xfId="0" applyFont="1" applyBorder="1" applyAlignment="1">
      <alignment horizontal="center" vertical="center"/>
    </xf>
    <xf numFmtId="0" fontId="4" fillId="0" borderId="0" xfId="0" applyFont="1" applyBorder="1" applyAlignment="1">
      <alignment horizontal="right" vertical="top"/>
    </xf>
    <xf numFmtId="0" fontId="4" fillId="0" borderId="0" xfId="0" applyFont="1" applyFill="1" applyBorder="1" applyAlignment="1">
      <alignment vertical="center" wrapText="1"/>
    </xf>
    <xf numFmtId="3" fontId="4" fillId="0" borderId="12" xfId="0" applyNumberFormat="1" applyFont="1" applyBorder="1" applyAlignment="1">
      <alignment horizontal="center" vertical="center"/>
    </xf>
    <xf numFmtId="0" fontId="4" fillId="0" borderId="12" xfId="0" applyFont="1" applyBorder="1" applyAlignment="1">
      <alignment horizontal="center" vertical="center"/>
    </xf>
    <xf numFmtId="0" fontId="6" fillId="0" borderId="0" xfId="0" applyFont="1" applyBorder="1" applyAlignment="1">
      <alignment horizontal="right" vertical="center"/>
    </xf>
    <xf numFmtId="177" fontId="6" fillId="0" borderId="0" xfId="0" applyNumberFormat="1" applyFont="1" applyBorder="1" applyAlignment="1">
      <alignment horizontal="left" vertical="center"/>
    </xf>
    <xf numFmtId="0" fontId="6" fillId="0" borderId="0" xfId="0" applyFont="1" applyBorder="1" applyAlignment="1">
      <alignment vertical="center"/>
    </xf>
    <xf numFmtId="0" fontId="7" fillId="0" borderId="0" xfId="0" applyFont="1" applyAlignment="1">
      <alignment vertical="top"/>
    </xf>
    <xf numFmtId="0" fontId="4" fillId="0" borderId="0" xfId="0" applyFont="1" applyAlignment="1">
      <alignment horizontal="left" vertical="center"/>
    </xf>
    <xf numFmtId="177" fontId="4" fillId="0" borderId="13" xfId="0" quotePrefix="1" applyNumberFormat="1" applyFont="1" applyBorder="1" applyAlignment="1">
      <alignment horizontal="left" vertical="center"/>
    </xf>
    <xf numFmtId="0" fontId="8" fillId="0" borderId="12" xfId="0" applyFont="1" applyBorder="1" applyAlignment="1">
      <alignment horizontal="center" vertical="center"/>
    </xf>
    <xf numFmtId="178" fontId="0" fillId="0" borderId="12" xfId="0" applyNumberFormat="1" applyFont="1" applyBorder="1" applyAlignment="1">
      <alignment horizontal="left" vertical="center"/>
    </xf>
    <xf numFmtId="0" fontId="0" fillId="0" borderId="12" xfId="0" applyFont="1" applyBorder="1" applyAlignment="1">
      <alignment horizontal="center" vertical="center"/>
    </xf>
    <xf numFmtId="0" fontId="4" fillId="0" borderId="12" xfId="0" applyFont="1" applyBorder="1" applyAlignment="1">
      <alignment horizontal="right" vertical="center"/>
    </xf>
    <xf numFmtId="0" fontId="4" fillId="2" borderId="14" xfId="0" applyFont="1" applyFill="1" applyBorder="1" applyAlignment="1">
      <alignment vertical="center" wrapText="1"/>
    </xf>
    <xf numFmtId="177" fontId="4" fillId="0" borderId="8" xfId="0" applyNumberFormat="1" applyFont="1" applyBorder="1" applyAlignment="1">
      <alignment horizontal="left" vertical="center"/>
    </xf>
    <xf numFmtId="179" fontId="4" fillId="0" borderId="1" xfId="0" applyNumberFormat="1" applyFont="1" applyBorder="1" applyAlignment="1">
      <alignment horizontal="left" vertical="center"/>
    </xf>
    <xf numFmtId="0" fontId="4" fillId="0" borderId="2" xfId="0" applyFont="1" applyBorder="1" applyAlignment="1">
      <alignment vertical="center"/>
    </xf>
    <xf numFmtId="178" fontId="4" fillId="0" borderId="5" xfId="0" applyNumberFormat="1"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13" xfId="0" applyFont="1" applyBorder="1" applyAlignment="1">
      <alignment horizontal="left" vertical="center"/>
    </xf>
    <xf numFmtId="0" fontId="4" fillId="0" borderId="15" xfId="0" applyFont="1" applyFill="1" applyBorder="1" applyAlignment="1">
      <alignment horizontal="right" vertical="center"/>
    </xf>
    <xf numFmtId="0" fontId="4" fillId="0" borderId="12" xfId="0" applyFont="1" applyBorder="1" applyAlignment="1">
      <alignment horizontal="left" vertical="center"/>
    </xf>
    <xf numFmtId="0" fontId="4" fillId="0" borderId="3" xfId="0" applyFont="1" applyBorder="1" applyAlignment="1">
      <alignment horizontal="right" vertical="center"/>
    </xf>
    <xf numFmtId="0" fontId="4" fillId="3" borderId="14" xfId="0" applyFont="1" applyFill="1" applyBorder="1" applyAlignment="1">
      <alignment vertical="center" wrapText="1"/>
    </xf>
    <xf numFmtId="0" fontId="4" fillId="0" borderId="1" xfId="0" applyFont="1" applyBorder="1" applyAlignment="1">
      <alignment vertical="center"/>
    </xf>
    <xf numFmtId="0" fontId="4" fillId="0" borderId="2" xfId="0" applyFont="1" applyBorder="1" applyAlignment="1">
      <alignment horizontal="left"/>
    </xf>
    <xf numFmtId="3" fontId="4" fillId="0" borderId="9" xfId="0" applyNumberFormat="1" applyFont="1" applyBorder="1" applyAlignment="1">
      <alignment vertical="center"/>
    </xf>
    <xf numFmtId="0" fontId="4" fillId="0" borderId="15" xfId="0" applyFont="1" applyBorder="1" applyAlignment="1">
      <alignment horizontal="right" vertical="center"/>
    </xf>
    <xf numFmtId="0" fontId="4" fillId="3" borderId="14" xfId="0" applyFont="1" applyFill="1" applyBorder="1" applyAlignment="1">
      <alignment vertical="center"/>
    </xf>
    <xf numFmtId="0" fontId="2" fillId="0" borderId="0" xfId="0" applyFont="1" applyAlignment="1">
      <alignment vertical="center" wrapText="1"/>
    </xf>
    <xf numFmtId="0" fontId="2" fillId="0" borderId="12" xfId="0" applyFont="1" applyBorder="1" applyAlignment="1">
      <alignment vertical="center"/>
    </xf>
    <xf numFmtId="0" fontId="0" fillId="0" borderId="12" xfId="0" applyFont="1" applyBorder="1" applyAlignment="1">
      <alignment vertical="center"/>
    </xf>
    <xf numFmtId="0" fontId="0" fillId="0" borderId="15" xfId="0" applyFont="1" applyBorder="1" applyAlignment="1">
      <alignment horizontal="right" vertical="center"/>
    </xf>
    <xf numFmtId="0" fontId="0" fillId="0" borderId="2" xfId="0" applyBorder="1" applyAlignment="1">
      <alignment vertical="center"/>
    </xf>
    <xf numFmtId="0" fontId="0" fillId="0" borderId="3" xfId="0" applyBorder="1" applyAlignment="1">
      <alignment vertical="center"/>
    </xf>
    <xf numFmtId="0" fontId="2" fillId="0" borderId="0" xfId="0" applyFont="1" applyBorder="1" applyAlignment="1">
      <alignment vertical="center"/>
    </xf>
    <xf numFmtId="0" fontId="0" fillId="0" borderId="0" xfId="0" applyBorder="1" applyAlignment="1">
      <alignment vertical="center"/>
    </xf>
    <xf numFmtId="177" fontId="0" fillId="0" borderId="0" xfId="0" applyNumberFormat="1" applyBorder="1" applyAlignment="1">
      <alignment vertical="center"/>
    </xf>
    <xf numFmtId="0" fontId="0" fillId="0" borderId="6" xfId="0" applyBorder="1" applyAlignment="1">
      <alignment horizontal="right" vertical="center"/>
    </xf>
    <xf numFmtId="180" fontId="0" fillId="0" borderId="0" xfId="0" applyNumberFormat="1" applyBorder="1" applyAlignment="1">
      <alignment vertical="center"/>
    </xf>
    <xf numFmtId="180" fontId="0" fillId="0" borderId="0" xfId="0" applyNumberFormat="1" applyBorder="1" applyAlignment="1">
      <alignment horizontal="right" vertical="center"/>
    </xf>
    <xf numFmtId="0" fontId="2" fillId="0" borderId="9" xfId="0" applyFont="1" applyBorder="1" applyAlignment="1">
      <alignment vertical="center"/>
    </xf>
    <xf numFmtId="0" fontId="0" fillId="0" borderId="9" xfId="0" applyBorder="1" applyAlignment="1">
      <alignment vertical="center"/>
    </xf>
    <xf numFmtId="180" fontId="0" fillId="0" borderId="9" xfId="0" applyNumberFormat="1" applyBorder="1" applyAlignment="1">
      <alignment horizontal="right" vertical="center"/>
    </xf>
    <xf numFmtId="0" fontId="0" fillId="0" borderId="10" xfId="0" applyBorder="1" applyAlignment="1">
      <alignment horizontal="right" vertical="center"/>
    </xf>
    <xf numFmtId="0" fontId="2" fillId="0" borderId="5" xfId="0" applyFont="1" applyBorder="1" applyAlignment="1">
      <alignment vertical="center"/>
    </xf>
    <xf numFmtId="0" fontId="0" fillId="0" borderId="0" xfId="0" applyBorder="1" applyAlignment="1">
      <alignment horizontal="center" vertical="center"/>
    </xf>
    <xf numFmtId="0" fontId="2" fillId="0" borderId="0" xfId="0" applyFont="1" applyAlignment="1">
      <alignment horizontal="right" vertical="center"/>
    </xf>
    <xf numFmtId="180" fontId="4" fillId="0" borderId="2" xfId="0" applyNumberFormat="1" applyFont="1" applyBorder="1" applyAlignment="1">
      <alignment vertical="center"/>
    </xf>
    <xf numFmtId="0" fontId="4" fillId="0" borderId="5" xfId="0" applyFont="1" applyBorder="1" applyAlignment="1">
      <alignment horizontal="left" vertical="center"/>
    </xf>
    <xf numFmtId="176" fontId="4" fillId="0" borderId="0" xfId="0" applyNumberFormat="1" applyFont="1" applyBorder="1" applyAlignment="1">
      <alignment vertical="center"/>
    </xf>
    <xf numFmtId="180" fontId="4" fillId="0" borderId="0" xfId="0" applyNumberFormat="1" applyFont="1" applyBorder="1" applyAlignment="1">
      <alignment horizontal="center" vertical="center"/>
    </xf>
    <xf numFmtId="49" fontId="4" fillId="0" borderId="0" xfId="0" applyNumberFormat="1" applyFont="1" applyBorder="1" applyAlignment="1">
      <alignment vertical="center"/>
    </xf>
    <xf numFmtId="0" fontId="4" fillId="0" borderId="0" xfId="0" quotePrefix="1" applyFont="1" applyBorder="1" applyAlignment="1">
      <alignment vertical="center"/>
    </xf>
    <xf numFmtId="0" fontId="7" fillId="0" borderId="6" xfId="0" applyFont="1" applyBorder="1" applyAlignment="1">
      <alignment vertical="center"/>
    </xf>
    <xf numFmtId="0" fontId="7" fillId="0" borderId="10" xfId="0" applyFont="1" applyBorder="1" applyAlignment="1">
      <alignment vertical="center"/>
    </xf>
    <xf numFmtId="177" fontId="6" fillId="0" borderId="0" xfId="0" applyNumberFormat="1" applyFont="1" applyBorder="1" applyAlignment="1">
      <alignment horizontal="right" vertical="center"/>
    </xf>
    <xf numFmtId="0" fontId="6" fillId="0" borderId="0" xfId="0" applyFont="1" applyAlignment="1">
      <alignment vertical="center"/>
    </xf>
    <xf numFmtId="0" fontId="0" fillId="0" borderId="13" xfId="0" applyFont="1" applyBorder="1" applyAlignment="1">
      <alignment vertical="center"/>
    </xf>
    <xf numFmtId="180" fontId="4" fillId="0" borderId="13" xfId="0" applyNumberFormat="1" applyFont="1" applyBorder="1" applyAlignment="1">
      <alignment horizontal="left" vertical="center"/>
    </xf>
    <xf numFmtId="0" fontId="4" fillId="0" borderId="13" xfId="0" applyFont="1" applyBorder="1" applyAlignment="1">
      <alignment vertical="center"/>
    </xf>
    <xf numFmtId="0" fontId="4" fillId="0" borderId="12" xfId="0" applyFont="1" applyBorder="1" applyAlignment="1">
      <alignment vertical="center"/>
    </xf>
    <xf numFmtId="181" fontId="4" fillId="0" borderId="12" xfId="0" applyNumberFormat="1" applyFont="1" applyBorder="1" applyAlignment="1">
      <alignment vertical="center"/>
    </xf>
    <xf numFmtId="0" fontId="10" fillId="0" borderId="0" xfId="1" applyAlignment="1" applyProtection="1">
      <alignment vertical="center"/>
    </xf>
    <xf numFmtId="0" fontId="0" fillId="0" borderId="0" xfId="0" applyBorder="1" applyAlignment="1">
      <alignmen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177" fontId="4" fillId="0" borderId="8" xfId="0" applyNumberFormat="1" applyFont="1" applyBorder="1" applyAlignment="1">
      <alignment horizontal="left" vertical="center"/>
    </xf>
    <xf numFmtId="177" fontId="4" fillId="0" borderId="1" xfId="0" applyNumberFormat="1" applyFont="1" applyBorder="1" applyAlignment="1">
      <alignment horizontal="left" vertical="center"/>
    </xf>
    <xf numFmtId="0" fontId="4" fillId="0" borderId="2" xfId="0" applyFont="1" applyBorder="1" applyAlignment="1">
      <alignment vertical="center"/>
    </xf>
    <xf numFmtId="177" fontId="4" fillId="0" borderId="9" xfId="0" applyNumberFormat="1" applyFont="1" applyBorder="1" applyAlignment="1">
      <alignment horizontal="left" vertical="center"/>
    </xf>
    <xf numFmtId="177" fontId="4" fillId="0" borderId="2" xfId="0" applyNumberFormat="1" applyFont="1" applyBorder="1" applyAlignment="1">
      <alignment horizontal="left" vertical="center"/>
    </xf>
    <xf numFmtId="0" fontId="0" fillId="0" borderId="12" xfId="0" quotePrefix="1" applyFont="1" applyBorder="1" applyAlignment="1">
      <alignment vertical="center"/>
    </xf>
    <xf numFmtId="0" fontId="4" fillId="0" borderId="10" xfId="0" applyFont="1" applyBorder="1" applyAlignment="1">
      <alignment horizontal="right" vertical="center"/>
    </xf>
    <xf numFmtId="0" fontId="4" fillId="0" borderId="3" xfId="0" applyFont="1" applyBorder="1" applyAlignment="1">
      <alignment horizontal="right" vertical="center"/>
    </xf>
    <xf numFmtId="0" fontId="4" fillId="3" borderId="14" xfId="0" applyFont="1" applyFill="1" applyBorder="1" applyAlignment="1">
      <alignment vertical="center" wrapText="1"/>
    </xf>
    <xf numFmtId="0" fontId="4" fillId="2" borderId="11"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xf>
    <xf numFmtId="0" fontId="4" fillId="2" borderId="4" xfId="0" applyFont="1" applyFill="1" applyBorder="1" applyAlignment="1">
      <alignment vertical="center"/>
    </xf>
    <xf numFmtId="0" fontId="0" fillId="3" borderId="14" xfId="0" applyFont="1" applyFill="1" applyBorder="1" applyAlignment="1">
      <alignment vertical="center" wrapText="1"/>
    </xf>
    <xf numFmtId="0" fontId="4" fillId="2" borderId="7" xfId="0" applyFont="1" applyFill="1" applyBorder="1" applyAlignment="1">
      <alignment vertical="center"/>
    </xf>
    <xf numFmtId="0" fontId="4" fillId="0" borderId="9" xfId="0" applyFont="1" applyBorder="1" applyAlignment="1">
      <alignment horizontal="right" vertical="center"/>
    </xf>
    <xf numFmtId="0" fontId="4" fillId="0" borderId="2" xfId="0" applyFont="1" applyBorder="1" applyAlignment="1">
      <alignment horizontal="right"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0" fillId="0" borderId="9" xfId="0" applyBorder="1" applyAlignment="1">
      <alignment vertical="center"/>
    </xf>
    <xf numFmtId="0" fontId="0" fillId="0" borderId="8" xfId="0" applyBorder="1" applyAlignment="1">
      <alignment vertical="center"/>
    </xf>
    <xf numFmtId="0" fontId="0" fillId="0" borderId="0" xfId="0" applyBorder="1" applyAlignment="1">
      <alignment vertical="center"/>
    </xf>
    <xf numFmtId="0" fontId="0" fillId="0" borderId="5" xfId="0" applyBorder="1" applyAlignment="1">
      <alignment vertical="center"/>
    </xf>
    <xf numFmtId="176" fontId="4" fillId="0" borderId="0" xfId="0" applyNumberFormat="1" applyFont="1" applyBorder="1" applyAlignment="1">
      <alignment horizontal="center" vertical="center"/>
    </xf>
    <xf numFmtId="0" fontId="4" fillId="0" borderId="0" xfId="0" quotePrefix="1"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horizontal="right" vertical="center"/>
    </xf>
    <xf numFmtId="0" fontId="4" fillId="0" borderId="0" xfId="0" applyFont="1" applyBorder="1" applyAlignment="1">
      <alignment horizontal="right" vertical="center"/>
    </xf>
    <xf numFmtId="0" fontId="3" fillId="0" borderId="0" xfId="0" applyFont="1" applyAlignment="1">
      <alignment horizontal="right" vertical="center" wrapText="1"/>
    </xf>
    <xf numFmtId="0" fontId="4" fillId="0" borderId="12" xfId="0" applyFont="1" applyBorder="1" applyAlignment="1">
      <alignment horizontal="center" vertical="center"/>
    </xf>
    <xf numFmtId="176" fontId="4" fillId="0" borderId="9" xfId="0" applyNumberFormat="1" applyFont="1" applyBorder="1" applyAlignment="1">
      <alignment horizontal="center" vertical="center"/>
    </xf>
    <xf numFmtId="3" fontId="4" fillId="0" borderId="12" xfId="0" applyNumberFormat="1" applyFont="1" applyBorder="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0" fillId="3" borderId="15" xfId="0" applyFont="1" applyFill="1"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12" xfId="0" applyFont="1" applyBorder="1" applyAlignment="1">
      <alignment vertical="center"/>
    </xf>
    <xf numFmtId="0" fontId="0" fillId="0" borderId="13" xfId="0" applyFont="1" applyBorder="1" applyAlignment="1">
      <alignment vertical="center"/>
    </xf>
    <xf numFmtId="0" fontId="0" fillId="0" borderId="2" xfId="0" applyBorder="1" applyAlignment="1">
      <alignment horizontal="right" vertical="center"/>
    </xf>
    <xf numFmtId="0" fontId="0" fillId="0" borderId="1" xfId="0" applyBorder="1" applyAlignment="1">
      <alignment horizontal="right" vertical="center"/>
    </xf>
    <xf numFmtId="0" fontId="0" fillId="0" borderId="2" xfId="0" applyBorder="1" applyAlignment="1">
      <alignment horizontal="center" vertical="center"/>
    </xf>
    <xf numFmtId="178" fontId="0" fillId="0" borderId="12" xfId="0" applyNumberFormat="1" applyFont="1" applyBorder="1" applyAlignment="1">
      <alignment horizontal="left" vertical="center"/>
    </xf>
    <xf numFmtId="0" fontId="4" fillId="0" borderId="12" xfId="0" applyFont="1" applyBorder="1" applyAlignment="1">
      <alignment horizontal="right" vertical="center"/>
    </xf>
    <xf numFmtId="0" fontId="4" fillId="0" borderId="13" xfId="0" applyFont="1" applyBorder="1" applyAlignment="1">
      <alignment horizontal="right" vertical="center"/>
    </xf>
    <xf numFmtId="0" fontId="0" fillId="0" borderId="15" xfId="0" applyFont="1" applyBorder="1" applyAlignment="1">
      <alignment horizontal="right" vertical="center"/>
    </xf>
    <xf numFmtId="0" fontId="0" fillId="0" borderId="13" xfId="0" applyFont="1" applyBorder="1" applyAlignment="1">
      <alignment horizontal="right" vertical="center"/>
    </xf>
    <xf numFmtId="0" fontId="0" fillId="0" borderId="0" xfId="0" applyFont="1" applyAlignment="1">
      <alignment horizontal="right" vertical="center" wrapText="1"/>
    </xf>
    <xf numFmtId="0" fontId="4" fillId="0" borderId="2" xfId="0" quotePrefix="1"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oneCellAnchor>
    <xdr:from>
      <xdr:col>0</xdr:col>
      <xdr:colOff>701675</xdr:colOff>
      <xdr:row>8</xdr:row>
      <xdr:rowOff>111125</xdr:rowOff>
    </xdr:from>
    <xdr:ext cx="2200275" cy="2143125"/>
    <xdr:pic>
      <xdr:nvPicPr>
        <xdr:cNvPr id="2" name="Picture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675" y="2016125"/>
          <a:ext cx="2200275" cy="2143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292100</xdr:colOff>
      <xdr:row>2</xdr:row>
      <xdr:rowOff>60325</xdr:rowOff>
    </xdr:from>
    <xdr:ext cx="3552825" cy="1285875"/>
    <xdr:pic>
      <xdr:nvPicPr>
        <xdr:cNvPr id="3" name="Picture 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2100" y="536575"/>
          <a:ext cx="355282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165100</xdr:colOff>
      <xdr:row>9</xdr:row>
      <xdr:rowOff>196850</xdr:rowOff>
    </xdr:from>
    <xdr:ext cx="3438525" cy="1400175"/>
    <xdr:pic>
      <xdr:nvPicPr>
        <xdr:cNvPr id="4" name="Picture 3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75100" y="2339975"/>
          <a:ext cx="3438525" cy="1400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336550</xdr:colOff>
      <xdr:row>2</xdr:row>
      <xdr:rowOff>219075</xdr:rowOff>
    </xdr:from>
    <xdr:ext cx="3848100" cy="1095375"/>
    <xdr:pic>
      <xdr:nvPicPr>
        <xdr:cNvPr id="5" name="Picture 3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46550" y="695325"/>
          <a:ext cx="38481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603250</xdr:colOff>
      <xdr:row>19</xdr:row>
      <xdr:rowOff>88900</xdr:rowOff>
    </xdr:from>
    <xdr:ext cx="2857500" cy="1819275"/>
    <xdr:pic>
      <xdr:nvPicPr>
        <xdr:cNvPr id="6" name="Picture 3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3250" y="4613275"/>
          <a:ext cx="285750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857250</xdr:colOff>
      <xdr:row>18</xdr:row>
      <xdr:rowOff>133350</xdr:rowOff>
    </xdr:from>
    <xdr:ext cx="4410075" cy="2305050"/>
    <xdr:pic>
      <xdr:nvPicPr>
        <xdr:cNvPr id="7" name="Picture 3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714750" y="4419600"/>
          <a:ext cx="4410075" cy="2305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266700</xdr:colOff>
      <xdr:row>30</xdr:row>
      <xdr:rowOff>152400</xdr:rowOff>
    </xdr:from>
    <xdr:ext cx="1562100" cy="1943100"/>
    <xdr:pic>
      <xdr:nvPicPr>
        <xdr:cNvPr id="8" name="Picture 35"/>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219200" y="7296150"/>
          <a:ext cx="156210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546100</xdr:colOff>
      <xdr:row>31</xdr:row>
      <xdr:rowOff>85725</xdr:rowOff>
    </xdr:from>
    <xdr:ext cx="4838700" cy="1743075"/>
    <xdr:pic>
      <xdr:nvPicPr>
        <xdr:cNvPr id="9" name="Picture 36"/>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403600" y="7467600"/>
          <a:ext cx="483870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444500</xdr:colOff>
      <xdr:row>40</xdr:row>
      <xdr:rowOff>142875</xdr:rowOff>
    </xdr:from>
    <xdr:to>
      <xdr:col>8</xdr:col>
      <xdr:colOff>539750</xdr:colOff>
      <xdr:row>44</xdr:row>
      <xdr:rowOff>158750</xdr:rowOff>
    </xdr:to>
    <xdr:sp macro="" textlink="">
      <xdr:nvSpPr>
        <xdr:cNvPr id="12" name="AutoShape 57"/>
        <xdr:cNvSpPr>
          <a:spLocks noChangeArrowheads="1"/>
        </xdr:cNvSpPr>
      </xdr:nvSpPr>
      <xdr:spPr bwMode="auto">
        <a:xfrm>
          <a:off x="444500" y="9667875"/>
          <a:ext cx="7715250" cy="968375"/>
        </a:xfrm>
        <a:prstGeom prst="flowChartAlternateProcess">
          <a:avLst/>
        </a:prstGeom>
        <a:solidFill>
          <a:srgbClr xmlns:mc="http://schemas.openxmlformats.org/markup-compatibility/2006" xmlns:a14="http://schemas.microsoft.com/office/drawing/2010/main" val="FFFFFF" mc:Ignorable="a14" a14:legacySpreadsheetColorIndex="65"/>
        </a:solidFill>
        <a:ln w="38100" algn="ctr">
          <a:solidFill>
            <a:sysClr val="windowText" lastClr="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800"/>
            </a:lnSpc>
            <a:defRPr sz="1000"/>
          </a:pPr>
          <a:r>
            <a:rPr lang="ja-JP" altLang="en-US" sz="1600" b="0" i="0" u="none" strike="noStrike" baseline="0">
              <a:solidFill>
                <a:sysClr val="windowText" lastClr="000000"/>
              </a:solidFill>
              <a:latin typeface="ＭＳ Ｐゴシック"/>
              <a:ea typeface="ＭＳ Ｐゴシック"/>
            </a:rPr>
            <a:t>沈殿池などの濁水処理装置は、構造図の記載に加えて、容量計算式の記載も必要です。</a:t>
          </a: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ＭＳ Ｐゴシック"/>
            </a:rPr>
            <a:t>別紙参照</a:t>
          </a:r>
          <a:r>
            <a:rPr lang="en-US" altLang="ja-JP" sz="1600" b="0" i="0" u="none" strike="noStrike" baseline="0">
              <a:solidFill>
                <a:sysClr val="windowText" lastClr="000000"/>
              </a:solidFill>
              <a:latin typeface="ＭＳ Ｐゴシック"/>
              <a:ea typeface="ＭＳ Ｐゴシック"/>
            </a:rPr>
            <a:t>】</a:t>
          </a:r>
          <a:endParaRPr lang="ja-JP" altLang="en-US" sz="1600" b="0" i="0" u="none" strike="noStrike" baseline="0">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508865</xdr:colOff>
      <xdr:row>10</xdr:row>
      <xdr:rowOff>174046</xdr:rowOff>
    </xdr:from>
    <xdr:to>
      <xdr:col>19</xdr:col>
      <xdr:colOff>34636</xdr:colOff>
      <xdr:row>31</xdr:row>
      <xdr:rowOff>198251</xdr:rowOff>
    </xdr:to>
    <xdr:pic>
      <xdr:nvPicPr>
        <xdr:cNvPr id="10" name="Picture 3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33865" y="2598591"/>
          <a:ext cx="8098271" cy="511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284020</xdr:colOff>
      <xdr:row>10</xdr:row>
      <xdr:rowOff>134216</xdr:rowOff>
    </xdr:from>
    <xdr:to>
      <xdr:col>9</xdr:col>
      <xdr:colOff>398318</xdr:colOff>
      <xdr:row>32</xdr:row>
      <xdr:rowOff>39290</xdr:rowOff>
    </xdr:to>
    <xdr:pic>
      <xdr:nvPicPr>
        <xdr:cNvPr id="11" name="Picture 3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020" y="2558761"/>
          <a:ext cx="8686798" cy="5239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329045</xdr:colOff>
      <xdr:row>1</xdr:row>
      <xdr:rowOff>86590</xdr:rowOff>
    </xdr:from>
    <xdr:to>
      <xdr:col>9</xdr:col>
      <xdr:colOff>588817</xdr:colOff>
      <xdr:row>9</xdr:row>
      <xdr:rowOff>207817</xdr:rowOff>
    </xdr:to>
    <xdr:sp macro="" textlink="">
      <xdr:nvSpPr>
        <xdr:cNvPr id="12" name="AutoShape 57"/>
        <xdr:cNvSpPr>
          <a:spLocks noChangeArrowheads="1"/>
        </xdr:cNvSpPr>
      </xdr:nvSpPr>
      <xdr:spPr bwMode="auto">
        <a:xfrm>
          <a:off x="329045" y="329045"/>
          <a:ext cx="8832272" cy="2060863"/>
        </a:xfrm>
        <a:prstGeom prst="flowChartAlternateProcess">
          <a:avLst/>
        </a:prstGeom>
        <a:solidFill>
          <a:srgbClr xmlns:mc="http://schemas.openxmlformats.org/markup-compatibility/2006" xmlns:a14="http://schemas.microsoft.com/office/drawing/2010/main" val="FFFFFF" mc:Ignorable="a14" a14:legacySpreadsheetColorIndex="65"/>
        </a:solidFill>
        <a:ln w="38100" algn="ctr">
          <a:solidFill>
            <a:srgbClr xmlns:mc="http://schemas.openxmlformats.org/markup-compatibility/2006" xmlns:a14="http://schemas.microsoft.com/office/drawing/2010/main" val="000080" mc:Ignorable="a14" a14:legacySpreadsheetColorIndex="1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t" upright="1"/>
        <a:lstStyle/>
        <a:p>
          <a:pPr algn="l" rtl="0">
            <a:lnSpc>
              <a:spcPts val="1800"/>
            </a:lnSpc>
            <a:defRPr sz="1000"/>
          </a:pPr>
          <a:r>
            <a:rPr lang="ja-JP" altLang="en-US" sz="1600" b="0" i="0" u="none" strike="noStrike" baseline="0">
              <a:solidFill>
                <a:sysClr val="windowText" lastClr="000000"/>
              </a:solidFill>
              <a:latin typeface="ＭＳ Ｐゴシック"/>
              <a:ea typeface="ＭＳ Ｐゴシック"/>
            </a:rPr>
            <a:t>事業現場からの排出水は浮遊物質量（ＳＳ）</a:t>
          </a:r>
          <a:r>
            <a:rPr lang="en-US" altLang="ja-JP" sz="1600" b="0" i="0" u="none" strike="noStrike" baseline="0">
              <a:solidFill>
                <a:sysClr val="windowText" lastClr="000000"/>
              </a:solidFill>
              <a:latin typeface="ＭＳ Ｐゴシック"/>
              <a:ea typeface="ＭＳ Ｐゴシック"/>
            </a:rPr>
            <a:t>200ppm(</a:t>
          </a:r>
          <a:r>
            <a:rPr lang="ja-JP" altLang="en-US" sz="1600" b="0" i="0" u="none" strike="noStrike" baseline="0">
              <a:solidFill>
                <a:sysClr val="windowText" lastClr="000000"/>
              </a:solidFill>
              <a:latin typeface="ＭＳ Ｐゴシック"/>
              <a:ea typeface="ＭＳ Ｐゴシック"/>
            </a:rPr>
            <a:t>㎎</a:t>
          </a:r>
          <a:r>
            <a:rPr lang="en-US" altLang="ja-JP" sz="1600" b="0" i="0" u="none" strike="noStrike" baseline="0">
              <a:solidFill>
                <a:sysClr val="windowText" lastClr="000000"/>
              </a:solidFill>
              <a:latin typeface="ＭＳ Ｐゴシック"/>
              <a:ea typeface="ＭＳ Ｐゴシック"/>
            </a:rPr>
            <a:t>/ℓ)</a:t>
          </a:r>
          <a:r>
            <a:rPr lang="ja-JP" altLang="en-US" sz="1600" b="0" i="0" u="none" strike="noStrike" baseline="0">
              <a:solidFill>
                <a:sysClr val="windowText" lastClr="000000"/>
              </a:solidFill>
              <a:latin typeface="ＭＳ Ｐゴシック"/>
              <a:ea typeface="ＭＳ Ｐゴシック"/>
            </a:rPr>
            <a:t>以下にしなければなりません。</a:t>
          </a:r>
          <a:endParaRPr lang="en-US" altLang="ja-JP" sz="1600" b="0" i="0" u="none" strike="noStrike" baseline="0">
            <a:solidFill>
              <a:sysClr val="windowText" lastClr="000000"/>
            </a:solidFill>
            <a:latin typeface="ＭＳ Ｐゴシック"/>
            <a:ea typeface="ＭＳ Ｐゴシック"/>
          </a:endParaRPr>
        </a:p>
        <a:p>
          <a:pPr algn="l" rtl="0">
            <a:lnSpc>
              <a:spcPts val="1800"/>
            </a:lnSpc>
            <a:defRPr sz="1000"/>
          </a:pPr>
          <a:r>
            <a:rPr lang="ja-JP" altLang="en-US" sz="1600" b="0" i="0" u="none" strike="noStrike" baseline="0">
              <a:solidFill>
                <a:sysClr val="windowText" lastClr="000000"/>
              </a:solidFill>
              <a:latin typeface="ＭＳ Ｐゴシック"/>
              <a:ea typeface="ＭＳ Ｐゴシック"/>
            </a:rPr>
            <a:t>上記の基準を満たすために、濁水を処理する装置（最終沈殿及び放流装置）の設置が必要であり、その装置の基準は条例規則で次のとおり定められています。</a:t>
          </a:r>
          <a:endParaRPr lang="en-US" altLang="ja-JP" sz="1600" b="0" i="0" u="none" strike="noStrike" baseline="0">
            <a:solidFill>
              <a:sysClr val="windowText" lastClr="000000"/>
            </a:solidFill>
            <a:latin typeface="ＭＳ Ｐゴシック"/>
            <a:ea typeface="ＭＳ Ｐゴシック"/>
          </a:endParaRPr>
        </a:p>
        <a:p>
          <a:pPr algn="l" rtl="0">
            <a:lnSpc>
              <a:spcPts val="1800"/>
            </a:lnSpc>
            <a:defRPr sz="1000"/>
          </a:pPr>
          <a:endParaRPr lang="en-US" altLang="ja-JP" sz="1600" b="0" i="0" u="none" strike="noStrike" baseline="0">
            <a:solidFill>
              <a:sysClr val="windowText" lastClr="000000"/>
            </a:solidFill>
            <a:latin typeface="ＭＳ Ｐゴシック"/>
            <a:ea typeface="ＭＳ Ｐゴシック"/>
          </a:endParaRPr>
        </a:p>
        <a:p>
          <a:pPr algn="l" rtl="0">
            <a:lnSpc>
              <a:spcPts val="1800"/>
            </a:lnSpc>
            <a:defRPr sz="1000"/>
          </a:pPr>
          <a:r>
            <a:rPr lang="ja-JP" altLang="en-US" sz="1600" b="1" i="0" u="none" strike="noStrike" baseline="0">
              <a:solidFill>
                <a:sysClr val="windowText" lastClr="000000"/>
              </a:solidFill>
              <a:latin typeface="ＭＳ Ｐゴシック"/>
              <a:ea typeface="ＭＳ Ｐゴシック"/>
            </a:rPr>
            <a:t>土工事による裸地面積</a:t>
          </a:r>
          <a:r>
            <a:rPr lang="en-US" altLang="ja-JP" sz="1600" b="1" i="0" u="none" strike="noStrike" baseline="0">
              <a:solidFill>
                <a:sysClr val="windowText" lastClr="000000"/>
              </a:solidFill>
              <a:latin typeface="ＭＳ Ｐゴシック"/>
              <a:ea typeface="ＭＳ Ｐゴシック"/>
            </a:rPr>
            <a:t>1,000</a:t>
          </a:r>
          <a:r>
            <a:rPr lang="ja-JP" altLang="en-US" sz="1600" b="1" i="0" u="none" strike="noStrike" baseline="0">
              <a:solidFill>
                <a:sysClr val="windowText" lastClr="000000"/>
              </a:solidFill>
              <a:latin typeface="ＭＳ Ｐゴシック"/>
              <a:ea typeface="ＭＳ Ｐゴシック"/>
            </a:rPr>
            <a:t>㎡につき、</a:t>
          </a:r>
          <a:r>
            <a:rPr lang="en-US" altLang="ja-JP" sz="1600" b="1" i="0" u="none" strike="noStrike" baseline="0">
              <a:solidFill>
                <a:sysClr val="windowText" lastClr="000000"/>
              </a:solidFill>
              <a:latin typeface="ＭＳ Ｐゴシック"/>
              <a:ea typeface="ＭＳ Ｐゴシック"/>
            </a:rPr>
            <a:t>150</a:t>
          </a:r>
          <a:r>
            <a:rPr lang="ja-JP" altLang="en-US" sz="1600" b="1" i="0" u="none" strike="noStrike" baseline="0">
              <a:solidFill>
                <a:sysClr val="windowText" lastClr="000000"/>
              </a:solidFill>
              <a:latin typeface="ＭＳ Ｐゴシック"/>
              <a:ea typeface="ＭＳ Ｐゴシック"/>
            </a:rPr>
            <a:t>㎥以上を確保しなければならない。</a:t>
          </a:r>
          <a:endParaRPr lang="en-US" altLang="ja-JP" sz="1600" b="1" i="0" u="none" strike="noStrike" baseline="0">
            <a:solidFill>
              <a:sysClr val="windowText" lastClr="000000"/>
            </a:solidFill>
            <a:latin typeface="ＭＳ Ｐゴシック"/>
            <a:ea typeface="ＭＳ Ｐゴシック"/>
          </a:endParaRPr>
        </a:p>
        <a:p>
          <a:pPr algn="l" rtl="0">
            <a:lnSpc>
              <a:spcPts val="1800"/>
            </a:lnSpc>
            <a:defRPr sz="1000"/>
          </a:pPr>
          <a:endParaRPr lang="en-US" altLang="ja-JP" sz="1600" b="1" i="0" u="none" strike="noStrike" baseline="0">
            <a:solidFill>
              <a:sysClr val="windowText" lastClr="000000"/>
            </a:solidFill>
            <a:latin typeface="ＭＳ Ｐゴシック"/>
            <a:ea typeface="ＭＳ Ｐゴシック"/>
          </a:endParaRPr>
        </a:p>
        <a:p>
          <a:pPr algn="l" rtl="0">
            <a:lnSpc>
              <a:spcPts val="1800"/>
            </a:lnSpc>
            <a:defRPr sz="1000"/>
          </a:pPr>
          <a:r>
            <a:rPr lang="ja-JP" altLang="en-US" sz="1600" b="0" i="0" u="none" strike="noStrike" baseline="0">
              <a:solidFill>
                <a:sysClr val="windowText" lastClr="000000"/>
              </a:solidFill>
              <a:latin typeface="ＭＳ Ｐゴシック"/>
              <a:ea typeface="ＭＳ Ｐゴシック"/>
            </a:rPr>
            <a:t>この基準を満たしている装置かどうか審査しますので、装置の構造図と容量計算を記載してください。</a:t>
          </a:r>
        </a:p>
      </xdr:txBody>
    </xdr:sp>
    <xdr:clientData/>
  </xdr:twoCellAnchor>
  <xdr:twoCellAnchor>
    <xdr:from>
      <xdr:col>10</xdr:col>
      <xdr:colOff>190500</xdr:colOff>
      <xdr:row>1</xdr:row>
      <xdr:rowOff>121228</xdr:rowOff>
    </xdr:from>
    <xdr:to>
      <xdr:col>19</xdr:col>
      <xdr:colOff>450272</xdr:colOff>
      <xdr:row>9</xdr:row>
      <xdr:rowOff>103909</xdr:rowOff>
    </xdr:to>
    <xdr:sp macro="" textlink="">
      <xdr:nvSpPr>
        <xdr:cNvPr id="5" name="AutoShape 57"/>
        <xdr:cNvSpPr>
          <a:spLocks noChangeArrowheads="1"/>
        </xdr:cNvSpPr>
      </xdr:nvSpPr>
      <xdr:spPr bwMode="auto">
        <a:xfrm>
          <a:off x="9715500" y="363683"/>
          <a:ext cx="8832272" cy="1922317"/>
        </a:xfrm>
        <a:prstGeom prst="flowChartAlternateProcess">
          <a:avLst/>
        </a:prstGeom>
        <a:solidFill>
          <a:srgbClr xmlns:mc="http://schemas.openxmlformats.org/markup-compatibility/2006" xmlns:a14="http://schemas.microsoft.com/office/drawing/2010/main" val="FFFFFF" mc:Ignorable="a14" a14:legacySpreadsheetColorIndex="65"/>
        </a:solidFill>
        <a:ln w="38100" algn="ctr">
          <a:solidFill>
            <a:srgbClr xmlns:mc="http://schemas.openxmlformats.org/markup-compatibility/2006" xmlns:a14="http://schemas.microsoft.com/office/drawing/2010/main" val="000080" mc:Ignorable="a14" a14:legacySpreadsheetColorIndex="1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t" upright="1"/>
        <a:lstStyle/>
        <a:p>
          <a:pPr algn="l" rtl="0">
            <a:lnSpc>
              <a:spcPts val="1800"/>
            </a:lnSpc>
            <a:defRPr sz="1000"/>
          </a:pPr>
          <a:r>
            <a:rPr lang="ja-JP" altLang="en-US" sz="1600" b="0" i="0" u="none" strike="noStrike" baseline="0">
              <a:solidFill>
                <a:sysClr val="windowText" lastClr="000000"/>
              </a:solidFill>
              <a:latin typeface="ＭＳ Ｐゴシック"/>
              <a:ea typeface="ＭＳ Ｐゴシック"/>
            </a:rPr>
            <a:t>ろ過式の濁水処理装置も、構造図を記載してください。</a:t>
          </a:r>
          <a:endParaRPr lang="en-US" altLang="ja-JP" sz="1600" b="0" i="0" u="none" strike="noStrike" baseline="0">
            <a:solidFill>
              <a:sysClr val="windowText" lastClr="000000"/>
            </a:solidFill>
            <a:latin typeface="ＭＳ Ｐゴシック"/>
            <a:ea typeface="ＭＳ Ｐゴシック"/>
          </a:endParaRPr>
        </a:p>
        <a:p>
          <a:pPr algn="l" rtl="0">
            <a:lnSpc>
              <a:spcPts val="1800"/>
            </a:lnSpc>
            <a:defRPr sz="1000"/>
          </a:pPr>
          <a:endParaRPr lang="en-US" altLang="ja-JP" sz="1600" b="0" i="0" u="none" strike="noStrike" baseline="0">
            <a:solidFill>
              <a:sysClr val="windowText" lastClr="000000"/>
            </a:solidFill>
            <a:latin typeface="ＭＳ Ｐゴシック"/>
            <a:ea typeface="ＭＳ Ｐゴシック"/>
          </a:endParaRPr>
        </a:p>
        <a:p>
          <a:pPr algn="l" rtl="0">
            <a:lnSpc>
              <a:spcPts val="1800"/>
            </a:lnSpc>
            <a:defRPr sz="1000"/>
          </a:pPr>
          <a:r>
            <a:rPr lang="ja-JP" altLang="en-US" sz="1600" b="0" i="0" u="none" strike="noStrike" baseline="0">
              <a:solidFill>
                <a:sysClr val="windowText" lastClr="000000"/>
              </a:solidFill>
              <a:latin typeface="ＭＳ Ｐゴシック"/>
              <a:ea typeface="ＭＳ Ｐゴシック"/>
            </a:rPr>
            <a:t>凝集剤を用いた濁水処理装置の場合、使用する凝集剤の種類やプラント設備の性能がわかる資料を添付してください。</a:t>
          </a:r>
          <a:endParaRPr lang="en-US" altLang="ja-JP" sz="1600" b="0" i="0" u="none" strike="noStrike" baseline="0">
            <a:solidFill>
              <a:sysClr val="windowText" lastClr="000000"/>
            </a:solidFill>
            <a:latin typeface="ＭＳ Ｐゴシック"/>
            <a:ea typeface="ＭＳ Ｐゴシック"/>
          </a:endParaRPr>
        </a:p>
        <a:p>
          <a:pPr algn="l" rtl="0">
            <a:lnSpc>
              <a:spcPts val="1800"/>
            </a:lnSpc>
            <a:defRPr sz="1000"/>
          </a:pPr>
          <a:endParaRPr lang="en-US" altLang="ja-JP" sz="1600" b="0" i="0" u="none" strike="noStrike" baseline="0">
            <a:solidFill>
              <a:sysClr val="windowText" lastClr="000000"/>
            </a:solidFill>
            <a:latin typeface="ＭＳ Ｐゴシック"/>
            <a:ea typeface="ＭＳ Ｐゴシック"/>
          </a:endParaRPr>
        </a:p>
        <a:p>
          <a:pPr algn="l" rtl="0">
            <a:lnSpc>
              <a:spcPts val="1800"/>
            </a:lnSpc>
            <a:defRPr sz="1000"/>
          </a:pPr>
          <a:r>
            <a:rPr lang="ja-JP" altLang="en-US" sz="1600" b="0" i="0" u="none" strike="noStrike" baseline="0">
              <a:solidFill>
                <a:sysClr val="windowText" lastClr="000000"/>
              </a:solidFill>
              <a:latin typeface="ＭＳ Ｐゴシック"/>
              <a:ea typeface="ＭＳ Ｐゴシック"/>
            </a:rPr>
            <a:t>ろ過式・凝集剤を用いた濁水処理装置も、容量計算が必要です。</a:t>
          </a:r>
          <a:endParaRPr lang="en-US" altLang="ja-JP" sz="1600" b="0" i="0" u="none" strike="noStrike" baseline="0">
            <a:solidFill>
              <a:sysClr val="windowText" lastClr="000000"/>
            </a:solidFill>
            <a:latin typeface="ＭＳ Ｐゴシック"/>
            <a:ea typeface="ＭＳ Ｐゴシック"/>
          </a:endParaRPr>
        </a:p>
        <a:p>
          <a:pPr algn="l" rtl="0">
            <a:lnSpc>
              <a:spcPts val="1800"/>
            </a:lnSpc>
            <a:defRPr sz="1000"/>
          </a:pP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ＭＳ Ｐゴシック"/>
            </a:rPr>
            <a:t>ろ過（簡易）</a:t>
          </a: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ＭＳ Ｐゴシック"/>
            </a:rPr>
            <a:t>、</a:t>
          </a: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ＭＳ Ｐゴシック"/>
            </a:rPr>
            <a:t>凝集（簡易）</a:t>
          </a:r>
          <a:r>
            <a:rPr lang="en-US" altLang="ja-JP" sz="1600" b="0" i="0" u="none" strike="noStrike" baseline="0">
              <a:solidFill>
                <a:sysClr val="windowText" lastClr="000000"/>
              </a:solidFill>
              <a:latin typeface="ＭＳ Ｐゴシック"/>
              <a:ea typeface="ＭＳ Ｐゴシック"/>
            </a:rPr>
            <a:t>】</a:t>
          </a:r>
          <a:r>
            <a:rPr lang="ja-JP" altLang="en-US" sz="1600" b="0" i="0" u="none" strike="noStrike" baseline="0">
              <a:solidFill>
                <a:sysClr val="windowText" lastClr="000000"/>
              </a:solidFill>
              <a:latin typeface="ＭＳ Ｐゴシック"/>
              <a:ea typeface="ＭＳ Ｐゴシック"/>
            </a:rPr>
            <a:t>のシートをご参考ください。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9525</xdr:rowOff>
    </xdr:from>
    <xdr:to>
      <xdr:col>3</xdr:col>
      <xdr:colOff>0</xdr:colOff>
      <xdr:row>8</xdr:row>
      <xdr:rowOff>209550</xdr:rowOff>
    </xdr:to>
    <xdr:grpSp>
      <xdr:nvGrpSpPr>
        <xdr:cNvPr id="2" name="Group 1025"/>
        <xdr:cNvGrpSpPr>
          <a:grpSpLocks/>
        </xdr:cNvGrpSpPr>
      </xdr:nvGrpSpPr>
      <xdr:grpSpPr bwMode="auto">
        <a:xfrm>
          <a:off x="9525" y="228600"/>
          <a:ext cx="3333750" cy="1733550"/>
          <a:chOff x="26" y="156"/>
          <a:chExt cx="590" cy="410"/>
        </a:xfrm>
      </xdr:grpSpPr>
      <xdr:sp macro="" textlink="">
        <xdr:nvSpPr>
          <xdr:cNvPr id="3" name="Rectangle 1026"/>
          <xdr:cNvSpPr>
            <a:spLocks noChangeArrowheads="1"/>
          </xdr:cNvSpPr>
        </xdr:nvSpPr>
        <xdr:spPr bwMode="auto">
          <a:xfrm>
            <a:off x="26" y="156"/>
            <a:ext cx="590" cy="41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 name="Group 1027"/>
          <xdr:cNvGrpSpPr>
            <a:grpSpLocks/>
          </xdr:cNvGrpSpPr>
        </xdr:nvGrpSpPr>
        <xdr:grpSpPr bwMode="auto">
          <a:xfrm>
            <a:off x="143" y="175"/>
            <a:ext cx="375" cy="221"/>
            <a:chOff x="162" y="196"/>
            <a:chExt cx="375" cy="221"/>
          </a:xfrm>
        </xdr:grpSpPr>
        <xdr:grpSp>
          <xdr:nvGrpSpPr>
            <xdr:cNvPr id="85" name="Group 1028"/>
            <xdr:cNvGrpSpPr>
              <a:grpSpLocks/>
            </xdr:cNvGrpSpPr>
          </xdr:nvGrpSpPr>
          <xdr:grpSpPr bwMode="auto">
            <a:xfrm>
              <a:off x="162" y="196"/>
              <a:ext cx="375" cy="221"/>
              <a:chOff x="162" y="196"/>
              <a:chExt cx="375" cy="221"/>
            </a:xfrm>
          </xdr:grpSpPr>
          <xdr:sp macro="" textlink="">
            <xdr:nvSpPr>
              <xdr:cNvPr id="101" name="Rectangle 1029"/>
              <xdr:cNvSpPr>
                <a:spLocks noChangeArrowheads="1"/>
              </xdr:cNvSpPr>
            </xdr:nvSpPr>
            <xdr:spPr bwMode="auto">
              <a:xfrm>
                <a:off x="163" y="197"/>
                <a:ext cx="374" cy="220"/>
              </a:xfrm>
              <a:prstGeom prst="rect">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2" name="Rectangle 1030"/>
              <xdr:cNvSpPr>
                <a:spLocks noChangeArrowheads="1"/>
              </xdr:cNvSpPr>
            </xdr:nvSpPr>
            <xdr:spPr bwMode="auto">
              <a:xfrm>
                <a:off x="206" y="223"/>
                <a:ext cx="289" cy="17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103" name="Group 1031"/>
              <xdr:cNvGrpSpPr>
                <a:grpSpLocks/>
              </xdr:cNvGrpSpPr>
            </xdr:nvGrpSpPr>
            <xdr:grpSpPr bwMode="auto">
              <a:xfrm>
                <a:off x="405" y="206"/>
                <a:ext cx="66" cy="203"/>
                <a:chOff x="405" y="206"/>
                <a:chExt cx="66" cy="203"/>
              </a:xfrm>
            </xdr:grpSpPr>
            <xdr:sp macro="" textlink="">
              <xdr:nvSpPr>
                <xdr:cNvPr id="108" name="Rectangle 1032"/>
                <xdr:cNvSpPr>
                  <a:spLocks noChangeArrowheads="1"/>
                </xdr:cNvSpPr>
              </xdr:nvSpPr>
              <xdr:spPr bwMode="auto">
                <a:xfrm>
                  <a:off x="405" y="206"/>
                  <a:ext cx="66" cy="20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9" name="Rectangle 1033" descr="20%"/>
                <xdr:cNvSpPr>
                  <a:spLocks noChangeArrowheads="1"/>
                </xdr:cNvSpPr>
              </xdr:nvSpPr>
              <xdr:spPr bwMode="auto">
                <a:xfrm>
                  <a:off x="432" y="206"/>
                  <a:ext cx="11" cy="203"/>
                </a:xfrm>
                <a:prstGeom prst="rect">
                  <a:avLst/>
                </a:pr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104" name="Line 1034"/>
              <xdr:cNvSpPr>
                <a:spLocks noChangeShapeType="1"/>
              </xdr:cNvSpPr>
            </xdr:nvSpPr>
            <xdr:spPr bwMode="auto">
              <a:xfrm flipV="1">
                <a:off x="494" y="196"/>
                <a:ext cx="43" cy="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1035"/>
              <xdr:cNvSpPr>
                <a:spLocks noChangeShapeType="1"/>
              </xdr:cNvSpPr>
            </xdr:nvSpPr>
            <xdr:spPr bwMode="auto">
              <a:xfrm>
                <a:off x="496" y="394"/>
                <a:ext cx="40" cy="2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1036"/>
              <xdr:cNvSpPr>
                <a:spLocks noChangeShapeType="1"/>
              </xdr:cNvSpPr>
            </xdr:nvSpPr>
            <xdr:spPr bwMode="auto">
              <a:xfrm flipV="1">
                <a:off x="162" y="394"/>
                <a:ext cx="44" cy="2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1037"/>
              <xdr:cNvSpPr>
                <a:spLocks noChangeShapeType="1"/>
              </xdr:cNvSpPr>
            </xdr:nvSpPr>
            <xdr:spPr bwMode="auto">
              <a:xfrm>
                <a:off x="164" y="197"/>
                <a:ext cx="42" cy="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86" name="Group 1038"/>
            <xdr:cNvGrpSpPr>
              <a:grpSpLocks/>
            </xdr:cNvGrpSpPr>
          </xdr:nvGrpSpPr>
          <xdr:grpSpPr bwMode="auto">
            <a:xfrm>
              <a:off x="263" y="202"/>
              <a:ext cx="81" cy="211"/>
              <a:chOff x="263" y="202"/>
              <a:chExt cx="81" cy="211"/>
            </a:xfrm>
          </xdr:grpSpPr>
          <xdr:sp macro="" textlink="">
            <xdr:nvSpPr>
              <xdr:cNvPr id="87" name="Rectangle 1039"/>
              <xdr:cNvSpPr>
                <a:spLocks noChangeArrowheads="1"/>
              </xdr:cNvSpPr>
            </xdr:nvSpPr>
            <xdr:spPr bwMode="auto">
              <a:xfrm>
                <a:off x="263" y="213"/>
                <a:ext cx="81" cy="18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nvGrpSpPr>
              <xdr:cNvPr id="88" name="Group 1040"/>
              <xdr:cNvGrpSpPr>
                <a:grpSpLocks/>
              </xdr:cNvGrpSpPr>
            </xdr:nvGrpSpPr>
            <xdr:grpSpPr bwMode="auto">
              <a:xfrm>
                <a:off x="263" y="202"/>
                <a:ext cx="81" cy="211"/>
                <a:chOff x="263" y="202"/>
                <a:chExt cx="81" cy="211"/>
              </a:xfrm>
            </xdr:grpSpPr>
            <xdr:sp macro="" textlink="">
              <xdr:nvSpPr>
                <xdr:cNvPr id="89" name="Line 1041"/>
                <xdr:cNvSpPr>
                  <a:spLocks noChangeShapeType="1"/>
                </xdr:cNvSpPr>
              </xdr:nvSpPr>
              <xdr:spPr bwMode="auto">
                <a:xfrm>
                  <a:off x="344" y="224"/>
                  <a:ext cx="0" cy="16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0" name="Line 1042"/>
                <xdr:cNvSpPr>
                  <a:spLocks noChangeShapeType="1"/>
                </xdr:cNvSpPr>
              </xdr:nvSpPr>
              <xdr:spPr bwMode="auto">
                <a:xfrm>
                  <a:off x="263" y="224"/>
                  <a:ext cx="0" cy="16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91" name="Group 1043"/>
                <xdr:cNvGrpSpPr>
                  <a:grpSpLocks/>
                </xdr:cNvGrpSpPr>
              </xdr:nvGrpSpPr>
              <xdr:grpSpPr bwMode="auto">
                <a:xfrm>
                  <a:off x="298" y="202"/>
                  <a:ext cx="13" cy="211"/>
                  <a:chOff x="298" y="202"/>
                  <a:chExt cx="13" cy="211"/>
                </a:xfrm>
              </xdr:grpSpPr>
              <xdr:sp macro="" textlink="">
                <xdr:nvSpPr>
                  <xdr:cNvPr id="99" name="Line 1044"/>
                  <xdr:cNvSpPr>
                    <a:spLocks noChangeShapeType="1"/>
                  </xdr:cNvSpPr>
                </xdr:nvSpPr>
                <xdr:spPr bwMode="auto">
                  <a:xfrm>
                    <a:off x="298" y="202"/>
                    <a:ext cx="0" cy="2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0" name="Line 1045"/>
                  <xdr:cNvSpPr>
                    <a:spLocks noChangeShapeType="1"/>
                  </xdr:cNvSpPr>
                </xdr:nvSpPr>
                <xdr:spPr bwMode="auto">
                  <a:xfrm>
                    <a:off x="311" y="202"/>
                    <a:ext cx="0" cy="2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92" name="Group 1046"/>
                <xdr:cNvGrpSpPr>
                  <a:grpSpLocks/>
                </xdr:cNvGrpSpPr>
              </xdr:nvGrpSpPr>
              <xdr:grpSpPr bwMode="auto">
                <a:xfrm>
                  <a:off x="263" y="202"/>
                  <a:ext cx="81" cy="211"/>
                  <a:chOff x="263" y="202"/>
                  <a:chExt cx="81" cy="211"/>
                </a:xfrm>
              </xdr:grpSpPr>
              <xdr:cxnSp macro="">
                <xdr:nvCxnSpPr>
                  <xdr:cNvPr id="93" name="AutoShape 1047"/>
                  <xdr:cNvCxnSpPr>
                    <a:cxnSpLocks noChangeShapeType="1"/>
                    <a:stCxn id="100" idx="0"/>
                    <a:endCxn id="99" idx="0"/>
                  </xdr:cNvCxnSpPr>
                </xdr:nvCxnSpPr>
                <xdr:spPr bwMode="auto">
                  <a:xfrm flipH="1">
                    <a:off x="298" y="202"/>
                    <a:ext cx="13"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xnSp macro="">
                <xdr:nvCxnSpPr>
                  <xdr:cNvPr id="94" name="AutoShape 1048"/>
                  <xdr:cNvCxnSpPr>
                    <a:cxnSpLocks noChangeShapeType="1"/>
                    <a:stCxn id="99" idx="1"/>
                    <a:endCxn id="100" idx="1"/>
                  </xdr:cNvCxnSpPr>
                </xdr:nvCxnSpPr>
                <xdr:spPr bwMode="auto">
                  <a:xfrm>
                    <a:off x="298" y="413"/>
                    <a:ext cx="13"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xnSp macro="">
                <xdr:nvCxnSpPr>
                  <xdr:cNvPr id="95" name="AutoShape 1049"/>
                  <xdr:cNvCxnSpPr>
                    <a:cxnSpLocks noChangeShapeType="1"/>
                    <a:stCxn id="90" idx="0"/>
                    <a:endCxn id="99" idx="0"/>
                  </xdr:cNvCxnSpPr>
                </xdr:nvCxnSpPr>
                <xdr:spPr bwMode="auto">
                  <a:xfrm flipV="1">
                    <a:off x="263" y="202"/>
                    <a:ext cx="35" cy="22"/>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xnSp macro="">
                <xdr:nvCxnSpPr>
                  <xdr:cNvPr id="96" name="AutoShape 1050"/>
                  <xdr:cNvCxnSpPr>
                    <a:cxnSpLocks noChangeShapeType="1"/>
                    <a:stCxn id="90" idx="1"/>
                    <a:endCxn id="99" idx="1"/>
                  </xdr:cNvCxnSpPr>
                </xdr:nvCxnSpPr>
                <xdr:spPr bwMode="auto">
                  <a:xfrm>
                    <a:off x="263" y="393"/>
                    <a:ext cx="35" cy="2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xnSp macro="">
                <xdr:nvCxnSpPr>
                  <xdr:cNvPr id="97" name="AutoShape 1051"/>
                  <xdr:cNvCxnSpPr>
                    <a:cxnSpLocks noChangeShapeType="1"/>
                    <a:stCxn id="100" idx="1"/>
                    <a:endCxn id="89" idx="1"/>
                  </xdr:cNvCxnSpPr>
                </xdr:nvCxnSpPr>
                <xdr:spPr bwMode="auto">
                  <a:xfrm flipV="1">
                    <a:off x="311" y="393"/>
                    <a:ext cx="33" cy="2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xnSp macro="">
                <xdr:nvCxnSpPr>
                  <xdr:cNvPr id="98" name="AutoShape 1052"/>
                  <xdr:cNvCxnSpPr>
                    <a:cxnSpLocks noChangeShapeType="1"/>
                    <a:stCxn id="100" idx="0"/>
                    <a:endCxn id="89" idx="0"/>
                  </xdr:cNvCxnSpPr>
                </xdr:nvCxnSpPr>
                <xdr:spPr bwMode="auto">
                  <a:xfrm>
                    <a:off x="311" y="202"/>
                    <a:ext cx="33" cy="22"/>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grpSp>
        </xdr:grpSp>
      </xdr:grpSp>
      <xdr:sp macro="" textlink="">
        <xdr:nvSpPr>
          <xdr:cNvPr id="5" name="Line 1053"/>
          <xdr:cNvSpPr>
            <a:spLocks noChangeShapeType="1"/>
          </xdr:cNvSpPr>
        </xdr:nvSpPr>
        <xdr:spPr bwMode="auto">
          <a:xfrm>
            <a:off x="386" y="370"/>
            <a:ext cx="0" cy="104"/>
          </a:xfrm>
          <a:prstGeom prst="line">
            <a:avLst/>
          </a:prstGeom>
          <a:noFill/>
          <a:ln w="12700">
            <a:solidFill>
              <a:srgbClr xmlns:mc="http://schemas.openxmlformats.org/markup-compatibility/2006" xmlns:a14="http://schemas.microsoft.com/office/drawing/2010/main" val="000000" mc:Ignorable="a14" a14:legacySpreadsheetColorIndex="8"/>
            </a:solidFill>
            <a:prstDash val="lgDash"/>
            <a:round/>
            <a:headEnd/>
            <a:tailEnd/>
          </a:ln>
          <a:extLst>
            <a:ext uri="{909E8E84-426E-40DD-AFC4-6F175D3DCCD1}">
              <a14:hiddenFill xmlns:a14="http://schemas.microsoft.com/office/drawing/2010/main">
                <a:noFill/>
              </a14:hiddenFill>
            </a:ext>
          </a:extLst>
        </xdr:spPr>
      </xdr:sp>
      <xdr:grpSp>
        <xdr:nvGrpSpPr>
          <xdr:cNvPr id="6" name="Group 1054"/>
          <xdr:cNvGrpSpPr>
            <a:grpSpLocks/>
          </xdr:cNvGrpSpPr>
        </xdr:nvGrpSpPr>
        <xdr:grpSpPr bwMode="auto">
          <a:xfrm>
            <a:off x="413" y="339"/>
            <a:ext cx="11" cy="81"/>
            <a:chOff x="432" y="379"/>
            <a:chExt cx="11" cy="81"/>
          </a:xfrm>
        </xdr:grpSpPr>
        <xdr:sp macro="" textlink="">
          <xdr:nvSpPr>
            <xdr:cNvPr id="83" name="Line 1055"/>
            <xdr:cNvSpPr>
              <a:spLocks noChangeShapeType="1"/>
            </xdr:cNvSpPr>
          </xdr:nvSpPr>
          <xdr:spPr bwMode="auto">
            <a:xfrm>
              <a:off x="432" y="379"/>
              <a:ext cx="0" cy="81"/>
            </a:xfrm>
            <a:prstGeom prst="line">
              <a:avLst/>
            </a:prstGeom>
            <a:noFill/>
            <a:ln w="12700">
              <a:solidFill>
                <a:srgbClr xmlns:mc="http://schemas.openxmlformats.org/markup-compatibility/2006" xmlns:a14="http://schemas.microsoft.com/office/drawing/2010/main" val="000000" mc:Ignorable="a14" a14:legacySpreadsheetColorIndex="8"/>
              </a:solidFill>
              <a:prstDash val="lgDash"/>
              <a:round/>
              <a:headEnd/>
              <a:tailEnd/>
            </a:ln>
            <a:extLst>
              <a:ext uri="{909E8E84-426E-40DD-AFC4-6F175D3DCCD1}">
                <a14:hiddenFill xmlns:a14="http://schemas.microsoft.com/office/drawing/2010/main">
                  <a:noFill/>
                </a14:hiddenFill>
              </a:ext>
            </a:extLst>
          </xdr:spPr>
        </xdr:sp>
        <xdr:sp macro="" textlink="">
          <xdr:nvSpPr>
            <xdr:cNvPr id="84" name="Line 1056"/>
            <xdr:cNvSpPr>
              <a:spLocks noChangeShapeType="1"/>
            </xdr:cNvSpPr>
          </xdr:nvSpPr>
          <xdr:spPr bwMode="auto">
            <a:xfrm>
              <a:off x="443" y="379"/>
              <a:ext cx="0" cy="81"/>
            </a:xfrm>
            <a:prstGeom prst="line">
              <a:avLst/>
            </a:prstGeom>
            <a:noFill/>
            <a:ln w="12700">
              <a:solidFill>
                <a:srgbClr xmlns:mc="http://schemas.openxmlformats.org/markup-compatibility/2006" xmlns:a14="http://schemas.microsoft.com/office/drawing/2010/main" val="000000" mc:Ignorable="a14" a14:legacySpreadsheetColorIndex="8"/>
              </a:solidFill>
              <a:prstDash val="lgDash"/>
              <a:round/>
              <a:headEnd/>
              <a:tailEnd/>
            </a:ln>
            <a:extLst>
              <a:ext uri="{909E8E84-426E-40DD-AFC4-6F175D3DCCD1}">
                <a14:hiddenFill xmlns:a14="http://schemas.microsoft.com/office/drawing/2010/main">
                  <a:noFill/>
                </a14:hiddenFill>
              </a:ext>
            </a:extLst>
          </xdr:spPr>
        </xdr:sp>
      </xdr:grpSp>
      <xdr:sp macro="" textlink="">
        <xdr:nvSpPr>
          <xdr:cNvPr id="7" name="Line 1057"/>
          <xdr:cNvSpPr>
            <a:spLocks noChangeShapeType="1"/>
          </xdr:cNvSpPr>
        </xdr:nvSpPr>
        <xdr:spPr bwMode="auto">
          <a:xfrm>
            <a:off x="325" y="361"/>
            <a:ext cx="0" cy="113"/>
          </a:xfrm>
          <a:prstGeom prst="line">
            <a:avLst/>
          </a:prstGeom>
          <a:noFill/>
          <a:ln w="12700">
            <a:solidFill>
              <a:srgbClr xmlns:mc="http://schemas.openxmlformats.org/markup-compatibility/2006" xmlns:a14="http://schemas.microsoft.com/office/drawing/2010/main" val="000000" mc:Ignorable="a14" a14:legacySpreadsheetColorIndex="8"/>
            </a:solidFill>
            <a:prstDash val="lgDash"/>
            <a:round/>
            <a:headEnd/>
            <a:tailEnd/>
          </a:ln>
          <a:extLst>
            <a:ext uri="{909E8E84-426E-40DD-AFC4-6F175D3DCCD1}">
              <a14:hiddenFill xmlns:a14="http://schemas.microsoft.com/office/drawing/2010/main">
                <a:noFill/>
              </a14:hiddenFill>
            </a:ext>
          </a:extLst>
        </xdr:spPr>
      </xdr:sp>
      <xdr:sp macro="" textlink="">
        <xdr:nvSpPr>
          <xdr:cNvPr id="8" name="Line 1058"/>
          <xdr:cNvSpPr>
            <a:spLocks noChangeShapeType="1"/>
          </xdr:cNvSpPr>
        </xdr:nvSpPr>
        <xdr:spPr bwMode="auto">
          <a:xfrm flipH="1">
            <a:off x="72" y="395"/>
            <a:ext cx="72" cy="0"/>
          </a:xfrm>
          <a:prstGeom prst="line">
            <a:avLst/>
          </a:prstGeom>
          <a:noFill/>
          <a:ln w="12700">
            <a:solidFill>
              <a:srgbClr xmlns:mc="http://schemas.openxmlformats.org/markup-compatibility/2006" xmlns:a14="http://schemas.microsoft.com/office/drawing/2010/main" val="000000" mc:Ignorable="a14" a14:legacySpreadsheetColorIndex="8"/>
            </a:solidFill>
            <a:prstDash val="lgDash"/>
            <a:round/>
            <a:headEnd/>
            <a:tailEnd/>
          </a:ln>
          <a:extLst>
            <a:ext uri="{909E8E84-426E-40DD-AFC4-6F175D3DCCD1}">
              <a14:hiddenFill xmlns:a14="http://schemas.microsoft.com/office/drawing/2010/main">
                <a:noFill/>
              </a14:hiddenFill>
            </a:ext>
          </a:extLst>
        </xdr:spPr>
      </xdr:sp>
      <xdr:sp macro="" textlink="">
        <xdr:nvSpPr>
          <xdr:cNvPr id="9" name="Line 1059"/>
          <xdr:cNvSpPr>
            <a:spLocks noChangeShapeType="1"/>
          </xdr:cNvSpPr>
        </xdr:nvSpPr>
        <xdr:spPr bwMode="auto">
          <a:xfrm flipH="1">
            <a:off x="72" y="176"/>
            <a:ext cx="72" cy="0"/>
          </a:xfrm>
          <a:prstGeom prst="line">
            <a:avLst/>
          </a:prstGeom>
          <a:noFill/>
          <a:ln w="12700">
            <a:solidFill>
              <a:srgbClr xmlns:mc="http://schemas.openxmlformats.org/markup-compatibility/2006" xmlns:a14="http://schemas.microsoft.com/office/drawing/2010/main" val="000000" mc:Ignorable="a14" a14:legacySpreadsheetColorIndex="8"/>
            </a:solidFill>
            <a:prstDash val="lgDash"/>
            <a:round/>
            <a:headEnd/>
            <a:tailEnd/>
          </a:ln>
          <a:extLst>
            <a:ext uri="{909E8E84-426E-40DD-AFC4-6F175D3DCCD1}">
              <a14:hiddenFill xmlns:a14="http://schemas.microsoft.com/office/drawing/2010/main">
                <a:noFill/>
              </a14:hiddenFill>
            </a:ext>
          </a:extLst>
        </xdr:spPr>
      </xdr:sp>
      <xdr:cxnSp macro="">
        <xdr:nvCxnSpPr>
          <xdr:cNvPr id="10" name="AutoShape 1060"/>
          <xdr:cNvCxnSpPr>
            <a:cxnSpLocks noChangeShapeType="1"/>
            <a:stCxn id="9" idx="1"/>
            <a:endCxn id="8" idx="1"/>
          </xdr:cNvCxnSpPr>
        </xdr:nvCxnSpPr>
        <xdr:spPr bwMode="auto">
          <a:xfrm>
            <a:off x="72" y="176"/>
            <a:ext cx="0" cy="219"/>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cxnSp>
      <xdr:cxnSp macro="">
        <xdr:nvCxnSpPr>
          <xdr:cNvPr id="11" name="AutoShape 1061"/>
          <xdr:cNvCxnSpPr>
            <a:cxnSpLocks noChangeShapeType="1"/>
            <a:stCxn id="7" idx="1"/>
            <a:endCxn id="5" idx="1"/>
          </xdr:cNvCxnSpPr>
        </xdr:nvCxnSpPr>
        <xdr:spPr bwMode="auto">
          <a:xfrm>
            <a:off x="325" y="474"/>
            <a:ext cx="61"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cxnSp>
      <xdr:sp macro="" textlink="">
        <xdr:nvSpPr>
          <xdr:cNvPr id="12" name="Line 1062"/>
          <xdr:cNvSpPr>
            <a:spLocks noChangeShapeType="1"/>
          </xdr:cNvSpPr>
        </xdr:nvSpPr>
        <xdr:spPr bwMode="auto">
          <a:xfrm>
            <a:off x="279" y="359"/>
            <a:ext cx="0" cy="81"/>
          </a:xfrm>
          <a:prstGeom prst="line">
            <a:avLst/>
          </a:prstGeom>
          <a:noFill/>
          <a:ln w="12700">
            <a:solidFill>
              <a:srgbClr xmlns:mc="http://schemas.openxmlformats.org/markup-compatibility/2006" xmlns:a14="http://schemas.microsoft.com/office/drawing/2010/main" val="000000" mc:Ignorable="a14" a14:legacySpreadsheetColorIndex="8"/>
            </a:solidFill>
            <a:prstDash val="lgDash"/>
            <a:round/>
            <a:headEnd/>
            <a:tailEnd/>
          </a:ln>
          <a:extLst>
            <a:ext uri="{909E8E84-426E-40DD-AFC4-6F175D3DCCD1}">
              <a14:hiddenFill xmlns:a14="http://schemas.microsoft.com/office/drawing/2010/main">
                <a:noFill/>
              </a14:hiddenFill>
            </a:ext>
          </a:extLst>
        </xdr:spPr>
      </xdr:sp>
      <xdr:cxnSp macro="">
        <xdr:nvCxnSpPr>
          <xdr:cNvPr id="13" name="AutoShape 1063"/>
          <xdr:cNvCxnSpPr>
            <a:cxnSpLocks noChangeShapeType="1"/>
            <a:stCxn id="12" idx="1"/>
            <a:endCxn id="33" idx="1"/>
          </xdr:cNvCxnSpPr>
        </xdr:nvCxnSpPr>
        <xdr:spPr bwMode="auto">
          <a:xfrm flipH="1">
            <a:off x="187" y="440"/>
            <a:ext cx="92" cy="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cxnSp>
      <xdr:sp macro="" textlink="">
        <xdr:nvSpPr>
          <xdr:cNvPr id="14" name="Line 1064"/>
          <xdr:cNvSpPr>
            <a:spLocks noChangeShapeType="1"/>
          </xdr:cNvSpPr>
        </xdr:nvSpPr>
        <xdr:spPr bwMode="auto">
          <a:xfrm flipH="1">
            <a:off x="114" y="372"/>
            <a:ext cx="72" cy="0"/>
          </a:xfrm>
          <a:prstGeom prst="line">
            <a:avLst/>
          </a:prstGeom>
          <a:noFill/>
          <a:ln w="12700">
            <a:solidFill>
              <a:srgbClr xmlns:mc="http://schemas.openxmlformats.org/markup-compatibility/2006" xmlns:a14="http://schemas.microsoft.com/office/drawing/2010/main" val="000000" mc:Ignorable="a14" a14:legacySpreadsheetColorIndex="8"/>
            </a:solidFill>
            <a:prstDash val="lgDash"/>
            <a:round/>
            <a:headEnd/>
            <a:tailEnd/>
          </a:ln>
          <a:extLst>
            <a:ext uri="{909E8E84-426E-40DD-AFC4-6F175D3DCCD1}">
              <a14:hiddenFill xmlns:a14="http://schemas.microsoft.com/office/drawing/2010/main">
                <a:noFill/>
              </a14:hiddenFill>
            </a:ext>
          </a:extLst>
        </xdr:spPr>
      </xdr:sp>
      <xdr:sp macro="" textlink="">
        <xdr:nvSpPr>
          <xdr:cNvPr id="15" name="Line 1065"/>
          <xdr:cNvSpPr>
            <a:spLocks noChangeShapeType="1"/>
          </xdr:cNvSpPr>
        </xdr:nvSpPr>
        <xdr:spPr bwMode="auto">
          <a:xfrm flipH="1">
            <a:off x="114" y="202"/>
            <a:ext cx="72" cy="0"/>
          </a:xfrm>
          <a:prstGeom prst="line">
            <a:avLst/>
          </a:prstGeom>
          <a:noFill/>
          <a:ln w="12700">
            <a:solidFill>
              <a:srgbClr xmlns:mc="http://schemas.openxmlformats.org/markup-compatibility/2006" xmlns:a14="http://schemas.microsoft.com/office/drawing/2010/main" val="000000" mc:Ignorable="a14" a14:legacySpreadsheetColorIndex="8"/>
            </a:solidFill>
            <a:prstDash val="lgDash"/>
            <a:round/>
            <a:headEnd/>
            <a:tailEnd/>
          </a:ln>
          <a:extLst>
            <a:ext uri="{909E8E84-426E-40DD-AFC4-6F175D3DCCD1}">
              <a14:hiddenFill xmlns:a14="http://schemas.microsoft.com/office/drawing/2010/main">
                <a:noFill/>
              </a14:hiddenFill>
            </a:ext>
          </a:extLst>
        </xdr:spPr>
      </xdr:sp>
      <xdr:cxnSp macro="">
        <xdr:nvCxnSpPr>
          <xdr:cNvPr id="16" name="AutoShape 1066"/>
          <xdr:cNvCxnSpPr>
            <a:cxnSpLocks noChangeShapeType="1"/>
            <a:stCxn id="15" idx="1"/>
            <a:endCxn id="14" idx="1"/>
          </xdr:cNvCxnSpPr>
        </xdr:nvCxnSpPr>
        <xdr:spPr bwMode="auto">
          <a:xfrm>
            <a:off x="114" y="202"/>
            <a:ext cx="0" cy="17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cxnSp>
      <xdr:sp macro="" textlink="">
        <xdr:nvSpPr>
          <xdr:cNvPr id="17" name="Line 1067"/>
          <xdr:cNvSpPr>
            <a:spLocks noChangeShapeType="1"/>
          </xdr:cNvSpPr>
        </xdr:nvSpPr>
        <xdr:spPr bwMode="auto">
          <a:xfrm flipH="1">
            <a:off x="424" y="405"/>
            <a:ext cx="18"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 name="Line 1068"/>
          <xdr:cNvSpPr>
            <a:spLocks noChangeShapeType="1"/>
          </xdr:cNvSpPr>
        </xdr:nvSpPr>
        <xdr:spPr bwMode="auto">
          <a:xfrm>
            <a:off x="392" y="405"/>
            <a:ext cx="21"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9" name="WordArt 1069"/>
          <xdr:cNvSpPr>
            <a:spLocks noChangeArrowheads="1" noChangeShapeType="1" noTextEdit="1"/>
          </xdr:cNvSpPr>
        </xdr:nvSpPr>
        <xdr:spPr bwMode="auto">
          <a:xfrm>
            <a:off x="202" y="266"/>
            <a:ext cx="19" cy="24"/>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w="9525">
                  <a:solidFill>
                    <a:srgbClr val="000000"/>
                  </a:solidFill>
                  <a:round/>
                  <a:headEnd/>
                  <a:tailEnd/>
                </a:ln>
                <a:solidFill>
                  <a:srgbClr xmlns:mc="http://schemas.openxmlformats.org/markup-compatibility/2006" xmlns:a14="http://schemas.microsoft.com/office/drawing/2010/main" val="969696" mc:Ignorable="a14" a14:legacySpreadsheetColorIndex="55"/>
                </a:solidFill>
                <a:effectLst/>
                <a:latin typeface="ＭＳ Ｐゴシック" panose="020B0600070205080204" pitchFamily="50" charset="-128"/>
                <a:ea typeface="ＭＳ Ｐゴシック" panose="020B0600070205080204" pitchFamily="50" charset="-128"/>
              </a:rPr>
              <a:t>A</a:t>
            </a:r>
            <a:endParaRPr lang="ja-JP" altLang="en-US" sz="3600" kern="10" spc="0">
              <a:ln w="9525">
                <a:solidFill>
                  <a:srgbClr val="000000"/>
                </a:solidFill>
                <a:round/>
                <a:headEnd/>
                <a:tailEnd/>
              </a:ln>
              <a:solidFill>
                <a:srgbClr xmlns:mc="http://schemas.openxmlformats.org/markup-compatibility/2006" xmlns:a14="http://schemas.microsoft.com/office/drawing/2010/main" val="969696" mc:Ignorable="a14" a14:legacySpreadsheetColorIndex="55"/>
              </a:solidFill>
              <a:effectLst/>
              <a:latin typeface="ＭＳ Ｐゴシック" panose="020B0600070205080204" pitchFamily="50" charset="-128"/>
              <a:ea typeface="ＭＳ Ｐゴシック" panose="020B0600070205080204" pitchFamily="50" charset="-128"/>
            </a:endParaRPr>
          </a:p>
        </xdr:txBody>
      </xdr:sp>
      <xdr:sp macro="" textlink="">
        <xdr:nvSpPr>
          <xdr:cNvPr id="20" name="WordArt 1070"/>
          <xdr:cNvSpPr>
            <a:spLocks noChangeArrowheads="1" noChangeShapeType="1" noTextEdit="1"/>
          </xdr:cNvSpPr>
        </xdr:nvSpPr>
        <xdr:spPr bwMode="auto">
          <a:xfrm>
            <a:off x="345" y="265"/>
            <a:ext cx="19" cy="24"/>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w="9525">
                  <a:solidFill>
                    <a:srgbClr val="000000"/>
                  </a:solidFill>
                  <a:round/>
                  <a:headEnd/>
                  <a:tailEnd/>
                </a:ln>
                <a:solidFill>
                  <a:srgbClr xmlns:mc="http://schemas.openxmlformats.org/markup-compatibility/2006" xmlns:a14="http://schemas.microsoft.com/office/drawing/2010/main" val="969696" mc:Ignorable="a14" a14:legacySpreadsheetColorIndex="55"/>
                </a:solidFill>
                <a:effectLst/>
                <a:latin typeface="ＭＳ Ｐゴシック" panose="020B0600070205080204" pitchFamily="50" charset="-128"/>
                <a:ea typeface="ＭＳ Ｐゴシック" panose="020B0600070205080204" pitchFamily="50" charset="-128"/>
              </a:rPr>
              <a:t>B</a:t>
            </a:r>
            <a:endParaRPr lang="ja-JP" altLang="en-US" sz="3600" kern="10" spc="0">
              <a:ln w="9525">
                <a:solidFill>
                  <a:srgbClr val="000000"/>
                </a:solidFill>
                <a:round/>
                <a:headEnd/>
                <a:tailEnd/>
              </a:ln>
              <a:solidFill>
                <a:srgbClr xmlns:mc="http://schemas.openxmlformats.org/markup-compatibility/2006" xmlns:a14="http://schemas.microsoft.com/office/drawing/2010/main" val="969696" mc:Ignorable="a14" a14:legacySpreadsheetColorIndex="55"/>
              </a:solidFill>
              <a:effectLst/>
              <a:latin typeface="ＭＳ Ｐゴシック" panose="020B0600070205080204" pitchFamily="50" charset="-128"/>
              <a:ea typeface="ＭＳ Ｐゴシック" panose="020B0600070205080204" pitchFamily="50" charset="-128"/>
            </a:endParaRPr>
          </a:p>
        </xdr:txBody>
      </xdr:sp>
      <xdr:grpSp>
        <xdr:nvGrpSpPr>
          <xdr:cNvPr id="21" name="Group 1071"/>
          <xdr:cNvGrpSpPr>
            <a:grpSpLocks/>
          </xdr:cNvGrpSpPr>
        </xdr:nvGrpSpPr>
        <xdr:grpSpPr bwMode="auto">
          <a:xfrm>
            <a:off x="482" y="225"/>
            <a:ext cx="22" cy="25"/>
            <a:chOff x="590" y="241"/>
            <a:chExt cx="27" cy="31"/>
          </a:xfrm>
        </xdr:grpSpPr>
        <xdr:sp macro="" textlink="">
          <xdr:nvSpPr>
            <xdr:cNvPr id="79" name="Line 1072"/>
            <xdr:cNvSpPr>
              <a:spLocks noChangeShapeType="1"/>
            </xdr:cNvSpPr>
          </xdr:nvSpPr>
          <xdr:spPr bwMode="auto">
            <a:xfrm>
              <a:off x="617" y="241"/>
              <a:ext cx="0" cy="3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0" name="Line 1073"/>
            <xdr:cNvSpPr>
              <a:spLocks noChangeShapeType="1"/>
            </xdr:cNvSpPr>
          </xdr:nvSpPr>
          <xdr:spPr bwMode="auto">
            <a:xfrm>
              <a:off x="612" y="247"/>
              <a:ext cx="0" cy="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1" name="Line 1074"/>
            <xdr:cNvSpPr>
              <a:spLocks noChangeShapeType="1"/>
            </xdr:cNvSpPr>
          </xdr:nvSpPr>
          <xdr:spPr bwMode="auto">
            <a:xfrm>
              <a:off x="607" y="25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2" name="Line 1075"/>
            <xdr:cNvSpPr>
              <a:spLocks noChangeShapeType="1"/>
            </xdr:cNvSpPr>
          </xdr:nvSpPr>
          <xdr:spPr bwMode="auto">
            <a:xfrm flipH="1">
              <a:off x="590" y="256"/>
              <a:ext cx="1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22" name="Group 1076"/>
          <xdr:cNvGrpSpPr>
            <a:grpSpLocks/>
          </xdr:cNvGrpSpPr>
        </xdr:nvGrpSpPr>
        <xdr:grpSpPr bwMode="auto">
          <a:xfrm>
            <a:off x="484" y="315"/>
            <a:ext cx="22" cy="25"/>
            <a:chOff x="590" y="241"/>
            <a:chExt cx="27" cy="31"/>
          </a:xfrm>
        </xdr:grpSpPr>
        <xdr:sp macro="" textlink="">
          <xdr:nvSpPr>
            <xdr:cNvPr id="75" name="Line 1077"/>
            <xdr:cNvSpPr>
              <a:spLocks noChangeShapeType="1"/>
            </xdr:cNvSpPr>
          </xdr:nvSpPr>
          <xdr:spPr bwMode="auto">
            <a:xfrm>
              <a:off x="617" y="241"/>
              <a:ext cx="0" cy="3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6" name="Line 1078"/>
            <xdr:cNvSpPr>
              <a:spLocks noChangeShapeType="1"/>
            </xdr:cNvSpPr>
          </xdr:nvSpPr>
          <xdr:spPr bwMode="auto">
            <a:xfrm>
              <a:off x="612" y="247"/>
              <a:ext cx="0" cy="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7" name="Line 1079"/>
            <xdr:cNvSpPr>
              <a:spLocks noChangeShapeType="1"/>
            </xdr:cNvSpPr>
          </xdr:nvSpPr>
          <xdr:spPr bwMode="auto">
            <a:xfrm>
              <a:off x="607" y="25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8" name="Line 1080"/>
            <xdr:cNvSpPr>
              <a:spLocks noChangeShapeType="1"/>
            </xdr:cNvSpPr>
          </xdr:nvSpPr>
          <xdr:spPr bwMode="auto">
            <a:xfrm flipH="1">
              <a:off x="590" y="256"/>
              <a:ext cx="1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23" name="Group 1081"/>
          <xdr:cNvGrpSpPr>
            <a:grpSpLocks/>
          </xdr:cNvGrpSpPr>
        </xdr:nvGrpSpPr>
        <xdr:grpSpPr bwMode="auto">
          <a:xfrm rot="-5400000">
            <a:off x="345" y="179"/>
            <a:ext cx="22" cy="25"/>
            <a:chOff x="590" y="241"/>
            <a:chExt cx="27" cy="31"/>
          </a:xfrm>
        </xdr:grpSpPr>
        <xdr:sp macro="" textlink="">
          <xdr:nvSpPr>
            <xdr:cNvPr id="71" name="Line 1082"/>
            <xdr:cNvSpPr>
              <a:spLocks noChangeShapeType="1"/>
            </xdr:cNvSpPr>
          </xdr:nvSpPr>
          <xdr:spPr bwMode="auto">
            <a:xfrm>
              <a:off x="617" y="241"/>
              <a:ext cx="0" cy="3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2" name="Line 1083"/>
            <xdr:cNvSpPr>
              <a:spLocks noChangeShapeType="1"/>
            </xdr:cNvSpPr>
          </xdr:nvSpPr>
          <xdr:spPr bwMode="auto">
            <a:xfrm>
              <a:off x="612" y="247"/>
              <a:ext cx="0" cy="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3" name="Line 1084"/>
            <xdr:cNvSpPr>
              <a:spLocks noChangeShapeType="1"/>
            </xdr:cNvSpPr>
          </xdr:nvSpPr>
          <xdr:spPr bwMode="auto">
            <a:xfrm>
              <a:off x="607" y="25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4" name="Line 1085"/>
            <xdr:cNvSpPr>
              <a:spLocks noChangeShapeType="1"/>
            </xdr:cNvSpPr>
          </xdr:nvSpPr>
          <xdr:spPr bwMode="auto">
            <a:xfrm flipH="1">
              <a:off x="590" y="256"/>
              <a:ext cx="1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24" name="Group 1086"/>
          <xdr:cNvGrpSpPr>
            <a:grpSpLocks/>
          </xdr:cNvGrpSpPr>
        </xdr:nvGrpSpPr>
        <xdr:grpSpPr bwMode="auto">
          <a:xfrm rot="-5400000">
            <a:off x="207" y="179"/>
            <a:ext cx="22" cy="25"/>
            <a:chOff x="590" y="241"/>
            <a:chExt cx="27" cy="31"/>
          </a:xfrm>
        </xdr:grpSpPr>
        <xdr:sp macro="" textlink="">
          <xdr:nvSpPr>
            <xdr:cNvPr id="67" name="Line 1087"/>
            <xdr:cNvSpPr>
              <a:spLocks noChangeShapeType="1"/>
            </xdr:cNvSpPr>
          </xdr:nvSpPr>
          <xdr:spPr bwMode="auto">
            <a:xfrm>
              <a:off x="617" y="241"/>
              <a:ext cx="0" cy="3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8" name="Line 1088"/>
            <xdr:cNvSpPr>
              <a:spLocks noChangeShapeType="1"/>
            </xdr:cNvSpPr>
          </xdr:nvSpPr>
          <xdr:spPr bwMode="auto">
            <a:xfrm>
              <a:off x="612" y="247"/>
              <a:ext cx="0" cy="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9" name="Line 1089"/>
            <xdr:cNvSpPr>
              <a:spLocks noChangeShapeType="1"/>
            </xdr:cNvSpPr>
          </xdr:nvSpPr>
          <xdr:spPr bwMode="auto">
            <a:xfrm>
              <a:off x="607" y="252"/>
              <a:ext cx="0" cy="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0" name="Line 1090"/>
            <xdr:cNvSpPr>
              <a:spLocks noChangeShapeType="1"/>
            </xdr:cNvSpPr>
          </xdr:nvSpPr>
          <xdr:spPr bwMode="auto">
            <a:xfrm flipH="1">
              <a:off x="590" y="256"/>
              <a:ext cx="1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25" name="Group 1091"/>
          <xdr:cNvGrpSpPr>
            <a:grpSpLocks/>
          </xdr:cNvGrpSpPr>
        </xdr:nvGrpSpPr>
        <xdr:grpSpPr bwMode="auto">
          <a:xfrm>
            <a:off x="157" y="229"/>
            <a:ext cx="21" cy="25"/>
            <a:chOff x="606" y="265"/>
            <a:chExt cx="21" cy="25"/>
          </a:xfrm>
        </xdr:grpSpPr>
        <xdr:sp macro="" textlink="">
          <xdr:nvSpPr>
            <xdr:cNvPr id="63" name="Line 1092"/>
            <xdr:cNvSpPr>
              <a:spLocks noChangeShapeType="1"/>
            </xdr:cNvSpPr>
          </xdr:nvSpPr>
          <xdr:spPr bwMode="auto">
            <a:xfrm rot="10800000">
              <a:off x="606" y="265"/>
              <a:ext cx="0" cy="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4" name="Line 1093"/>
            <xdr:cNvSpPr>
              <a:spLocks noChangeShapeType="1"/>
            </xdr:cNvSpPr>
          </xdr:nvSpPr>
          <xdr:spPr bwMode="auto">
            <a:xfrm rot="10800000">
              <a:off x="610" y="270"/>
              <a:ext cx="0" cy="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5" name="Line 1094"/>
            <xdr:cNvSpPr>
              <a:spLocks noChangeShapeType="1"/>
            </xdr:cNvSpPr>
          </xdr:nvSpPr>
          <xdr:spPr bwMode="auto">
            <a:xfrm rot="10800000">
              <a:off x="614" y="274"/>
              <a:ext cx="0" cy="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6" name="Line 1095"/>
            <xdr:cNvSpPr>
              <a:spLocks noChangeShapeType="1"/>
            </xdr:cNvSpPr>
          </xdr:nvSpPr>
          <xdr:spPr bwMode="auto">
            <a:xfrm rot="10800000" flipH="1">
              <a:off x="616" y="278"/>
              <a:ext cx="1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26" name="Group 1096"/>
          <xdr:cNvGrpSpPr>
            <a:grpSpLocks/>
          </xdr:cNvGrpSpPr>
        </xdr:nvGrpSpPr>
        <xdr:grpSpPr bwMode="auto">
          <a:xfrm>
            <a:off x="157" y="315"/>
            <a:ext cx="21" cy="25"/>
            <a:chOff x="606" y="265"/>
            <a:chExt cx="21" cy="25"/>
          </a:xfrm>
        </xdr:grpSpPr>
        <xdr:sp macro="" textlink="">
          <xdr:nvSpPr>
            <xdr:cNvPr id="59" name="Line 1097"/>
            <xdr:cNvSpPr>
              <a:spLocks noChangeShapeType="1"/>
            </xdr:cNvSpPr>
          </xdr:nvSpPr>
          <xdr:spPr bwMode="auto">
            <a:xfrm rot="10800000">
              <a:off x="606" y="265"/>
              <a:ext cx="0" cy="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0" name="Line 1098"/>
            <xdr:cNvSpPr>
              <a:spLocks noChangeShapeType="1"/>
            </xdr:cNvSpPr>
          </xdr:nvSpPr>
          <xdr:spPr bwMode="auto">
            <a:xfrm rot="10800000">
              <a:off x="610" y="270"/>
              <a:ext cx="0" cy="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 name="Line 1099"/>
            <xdr:cNvSpPr>
              <a:spLocks noChangeShapeType="1"/>
            </xdr:cNvSpPr>
          </xdr:nvSpPr>
          <xdr:spPr bwMode="auto">
            <a:xfrm rot="10800000">
              <a:off x="614" y="274"/>
              <a:ext cx="0" cy="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2" name="Line 1100"/>
            <xdr:cNvSpPr>
              <a:spLocks noChangeShapeType="1"/>
            </xdr:cNvSpPr>
          </xdr:nvSpPr>
          <xdr:spPr bwMode="auto">
            <a:xfrm rot="10800000" flipH="1">
              <a:off x="616" y="278"/>
              <a:ext cx="1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27" name="Group 1101"/>
          <xdr:cNvGrpSpPr>
            <a:grpSpLocks/>
          </xdr:cNvGrpSpPr>
        </xdr:nvGrpSpPr>
        <xdr:grpSpPr bwMode="auto">
          <a:xfrm rot="16200000">
            <a:off x="347" y="373"/>
            <a:ext cx="16" cy="22"/>
            <a:chOff x="606" y="265"/>
            <a:chExt cx="21" cy="25"/>
          </a:xfrm>
        </xdr:grpSpPr>
        <xdr:sp macro="" textlink="">
          <xdr:nvSpPr>
            <xdr:cNvPr id="55" name="Line 1102"/>
            <xdr:cNvSpPr>
              <a:spLocks noChangeShapeType="1"/>
            </xdr:cNvSpPr>
          </xdr:nvSpPr>
          <xdr:spPr bwMode="auto">
            <a:xfrm rot="10800000">
              <a:off x="606" y="265"/>
              <a:ext cx="0" cy="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6" name="Line 1103"/>
            <xdr:cNvSpPr>
              <a:spLocks noChangeShapeType="1"/>
            </xdr:cNvSpPr>
          </xdr:nvSpPr>
          <xdr:spPr bwMode="auto">
            <a:xfrm rot="10800000">
              <a:off x="610" y="270"/>
              <a:ext cx="0" cy="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7" name="Line 1104"/>
            <xdr:cNvSpPr>
              <a:spLocks noChangeShapeType="1"/>
            </xdr:cNvSpPr>
          </xdr:nvSpPr>
          <xdr:spPr bwMode="auto">
            <a:xfrm rot="10800000">
              <a:off x="614" y="274"/>
              <a:ext cx="0" cy="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8" name="Line 1105"/>
            <xdr:cNvSpPr>
              <a:spLocks noChangeShapeType="1"/>
            </xdr:cNvSpPr>
          </xdr:nvSpPr>
          <xdr:spPr bwMode="auto">
            <a:xfrm rot="10800000" flipH="1">
              <a:off x="616" y="278"/>
              <a:ext cx="1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28" name="Group 1106"/>
          <xdr:cNvGrpSpPr>
            <a:grpSpLocks/>
          </xdr:cNvGrpSpPr>
        </xdr:nvGrpSpPr>
        <xdr:grpSpPr bwMode="auto">
          <a:xfrm rot="16200000">
            <a:off x="205" y="373"/>
            <a:ext cx="16" cy="22"/>
            <a:chOff x="606" y="265"/>
            <a:chExt cx="21" cy="25"/>
          </a:xfrm>
        </xdr:grpSpPr>
        <xdr:sp macro="" textlink="">
          <xdr:nvSpPr>
            <xdr:cNvPr id="51" name="Line 1107"/>
            <xdr:cNvSpPr>
              <a:spLocks noChangeShapeType="1"/>
            </xdr:cNvSpPr>
          </xdr:nvSpPr>
          <xdr:spPr bwMode="auto">
            <a:xfrm rot="10800000">
              <a:off x="606" y="265"/>
              <a:ext cx="0" cy="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2" name="Line 1108"/>
            <xdr:cNvSpPr>
              <a:spLocks noChangeShapeType="1"/>
            </xdr:cNvSpPr>
          </xdr:nvSpPr>
          <xdr:spPr bwMode="auto">
            <a:xfrm rot="10800000">
              <a:off x="610" y="270"/>
              <a:ext cx="0" cy="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3" name="Line 1109"/>
            <xdr:cNvSpPr>
              <a:spLocks noChangeShapeType="1"/>
            </xdr:cNvSpPr>
          </xdr:nvSpPr>
          <xdr:spPr bwMode="auto">
            <a:xfrm rot="10800000">
              <a:off x="614" y="274"/>
              <a:ext cx="0" cy="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4" name="Line 1110"/>
            <xdr:cNvSpPr>
              <a:spLocks noChangeShapeType="1"/>
            </xdr:cNvSpPr>
          </xdr:nvSpPr>
          <xdr:spPr bwMode="auto">
            <a:xfrm rot="10800000" flipH="1">
              <a:off x="616" y="278"/>
              <a:ext cx="1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grpSp>
        <xdr:nvGrpSpPr>
          <xdr:cNvPr id="29" name="Group 1111"/>
          <xdr:cNvGrpSpPr>
            <a:grpSpLocks/>
          </xdr:cNvGrpSpPr>
        </xdr:nvGrpSpPr>
        <xdr:grpSpPr bwMode="auto">
          <a:xfrm>
            <a:off x="53" y="494"/>
            <a:ext cx="556" cy="50"/>
            <a:chOff x="72" y="373"/>
            <a:chExt cx="556" cy="50"/>
          </a:xfrm>
        </xdr:grpSpPr>
        <xdr:grpSp>
          <xdr:nvGrpSpPr>
            <xdr:cNvPr id="45" name="Group 1112"/>
            <xdr:cNvGrpSpPr>
              <a:grpSpLocks/>
            </xdr:cNvGrpSpPr>
          </xdr:nvGrpSpPr>
          <xdr:grpSpPr bwMode="auto">
            <a:xfrm>
              <a:off x="72" y="373"/>
              <a:ext cx="423" cy="50"/>
              <a:chOff x="72" y="373"/>
              <a:chExt cx="424" cy="50"/>
            </a:xfrm>
          </xdr:grpSpPr>
          <xdr:sp macro="" textlink="">
            <xdr:nvSpPr>
              <xdr:cNvPr id="48" name="Line 1113"/>
              <xdr:cNvSpPr>
                <a:spLocks noChangeShapeType="1"/>
              </xdr:cNvSpPr>
            </xdr:nvSpPr>
            <xdr:spPr bwMode="auto">
              <a:xfrm>
                <a:off x="72" y="373"/>
                <a:ext cx="92"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9" name="Line 1114"/>
              <xdr:cNvSpPr>
                <a:spLocks noChangeShapeType="1"/>
              </xdr:cNvSpPr>
            </xdr:nvSpPr>
            <xdr:spPr bwMode="auto">
              <a:xfrm>
                <a:off x="206" y="423"/>
                <a:ext cx="29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xnSp macro="">
            <xdr:nvCxnSpPr>
              <xdr:cNvPr id="50" name="AutoShape 1115"/>
              <xdr:cNvCxnSpPr>
                <a:cxnSpLocks noChangeShapeType="1"/>
                <a:stCxn id="49" idx="0"/>
                <a:endCxn id="48" idx="1"/>
              </xdr:cNvCxnSpPr>
            </xdr:nvCxnSpPr>
            <xdr:spPr bwMode="auto">
              <a:xfrm flipH="1" flipV="1">
                <a:off x="164" y="373"/>
                <a:ext cx="42" cy="50"/>
              </a:xfrm>
              <a:prstGeom prst="straightConnector1">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sp macro="" textlink="">
          <xdr:nvSpPr>
            <xdr:cNvPr id="46" name="Line 1116"/>
            <xdr:cNvSpPr>
              <a:spLocks noChangeShapeType="1"/>
            </xdr:cNvSpPr>
          </xdr:nvSpPr>
          <xdr:spPr bwMode="auto">
            <a:xfrm>
              <a:off x="538" y="373"/>
              <a:ext cx="9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xnSp macro="">
          <xdr:nvCxnSpPr>
            <xdr:cNvPr id="47" name="AutoShape 1117"/>
            <xdr:cNvCxnSpPr>
              <a:cxnSpLocks noChangeShapeType="1"/>
              <a:stCxn id="46" idx="0"/>
              <a:endCxn id="49" idx="1"/>
            </xdr:cNvCxnSpPr>
          </xdr:nvCxnSpPr>
          <xdr:spPr bwMode="auto">
            <a:xfrm flipH="1">
              <a:off x="495" y="373"/>
              <a:ext cx="43" cy="50"/>
            </a:xfrm>
            <a:prstGeom prst="straightConnector1">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grpSp>
        <xdr:nvGrpSpPr>
          <xdr:cNvPr id="30" name="Group 1118"/>
          <xdr:cNvGrpSpPr>
            <a:grpSpLocks/>
          </xdr:cNvGrpSpPr>
        </xdr:nvGrpSpPr>
        <xdr:grpSpPr bwMode="auto">
          <a:xfrm>
            <a:off x="244" y="497"/>
            <a:ext cx="81" cy="46"/>
            <a:chOff x="263" y="320"/>
            <a:chExt cx="81" cy="45"/>
          </a:xfrm>
        </xdr:grpSpPr>
        <xdr:sp macro="" textlink="">
          <xdr:nvSpPr>
            <xdr:cNvPr id="41" name="Line 1119"/>
            <xdr:cNvSpPr>
              <a:spLocks noChangeShapeType="1"/>
            </xdr:cNvSpPr>
          </xdr:nvSpPr>
          <xdr:spPr bwMode="auto">
            <a:xfrm>
              <a:off x="263" y="365"/>
              <a:ext cx="8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2" name="Line 1120"/>
            <xdr:cNvSpPr>
              <a:spLocks noChangeShapeType="1"/>
            </xdr:cNvSpPr>
          </xdr:nvSpPr>
          <xdr:spPr bwMode="auto">
            <a:xfrm>
              <a:off x="297" y="320"/>
              <a:ext cx="1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xnSp macro="">
          <xdr:nvCxnSpPr>
            <xdr:cNvPr id="43" name="AutoShape 1121"/>
            <xdr:cNvCxnSpPr>
              <a:cxnSpLocks noChangeShapeType="1"/>
              <a:stCxn id="41" idx="0"/>
              <a:endCxn id="42" idx="0"/>
            </xdr:cNvCxnSpPr>
          </xdr:nvCxnSpPr>
          <xdr:spPr bwMode="auto">
            <a:xfrm flipV="1">
              <a:off x="263" y="320"/>
              <a:ext cx="34" cy="4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xnSp macro="">
          <xdr:nvCxnSpPr>
            <xdr:cNvPr id="44" name="AutoShape 1122"/>
            <xdr:cNvCxnSpPr>
              <a:cxnSpLocks noChangeShapeType="1"/>
              <a:stCxn id="41" idx="1"/>
              <a:endCxn id="42" idx="1"/>
            </xdr:cNvCxnSpPr>
          </xdr:nvCxnSpPr>
          <xdr:spPr bwMode="auto">
            <a:xfrm flipH="1" flipV="1">
              <a:off x="310" y="320"/>
              <a:ext cx="34" cy="4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grpSp>
        <xdr:nvGrpSpPr>
          <xdr:cNvPr id="31" name="Group 1123"/>
          <xdr:cNvGrpSpPr>
            <a:grpSpLocks/>
          </xdr:cNvGrpSpPr>
        </xdr:nvGrpSpPr>
        <xdr:grpSpPr bwMode="auto">
          <a:xfrm>
            <a:off x="387" y="497"/>
            <a:ext cx="65" cy="46"/>
            <a:chOff x="406" y="518"/>
            <a:chExt cx="65" cy="45"/>
          </a:xfrm>
        </xdr:grpSpPr>
        <xdr:sp macro="" textlink="">
          <xdr:nvSpPr>
            <xdr:cNvPr id="39" name="Rectangle 1124"/>
            <xdr:cNvSpPr>
              <a:spLocks noChangeArrowheads="1"/>
            </xdr:cNvSpPr>
          </xdr:nvSpPr>
          <xdr:spPr bwMode="auto">
            <a:xfrm>
              <a:off x="406" y="518"/>
              <a:ext cx="65" cy="4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0" name="Rectangle 1125" descr="20%"/>
            <xdr:cNvSpPr>
              <a:spLocks noChangeArrowheads="1"/>
            </xdr:cNvSpPr>
          </xdr:nvSpPr>
          <xdr:spPr bwMode="auto">
            <a:xfrm>
              <a:off x="432" y="518"/>
              <a:ext cx="11" cy="45"/>
            </a:xfrm>
            <a:prstGeom prst="rect">
              <a:avLst/>
            </a:prstGeom>
            <a:blipFill dpi="0" rotWithShape="0">
              <a:blip xmlns:r="http://schemas.openxmlformats.org/officeDocument/2006/relationships" r:embed="rId1"/>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xnSp macro="">
        <xdr:nvCxnSpPr>
          <xdr:cNvPr id="32" name="AutoShape 1126"/>
          <xdr:cNvCxnSpPr>
            <a:cxnSpLocks noChangeShapeType="1"/>
          </xdr:cNvCxnSpPr>
        </xdr:nvCxnSpPr>
        <xdr:spPr bwMode="auto">
          <a:xfrm>
            <a:off x="135" y="494"/>
            <a:ext cx="0" cy="49"/>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cxnSp>
      <xdr:sp macro="" textlink="">
        <xdr:nvSpPr>
          <xdr:cNvPr id="33" name="Line 1127"/>
          <xdr:cNvSpPr>
            <a:spLocks noChangeShapeType="1"/>
          </xdr:cNvSpPr>
        </xdr:nvSpPr>
        <xdr:spPr bwMode="auto">
          <a:xfrm>
            <a:off x="187" y="359"/>
            <a:ext cx="0" cy="81"/>
          </a:xfrm>
          <a:prstGeom prst="line">
            <a:avLst/>
          </a:prstGeom>
          <a:noFill/>
          <a:ln w="12700">
            <a:solidFill>
              <a:srgbClr xmlns:mc="http://schemas.openxmlformats.org/markup-compatibility/2006" xmlns:a14="http://schemas.microsoft.com/office/drawing/2010/main" val="000000" mc:Ignorable="a14" a14:legacySpreadsheetColorIndex="8"/>
            </a:solidFill>
            <a:prstDash val="lgDash"/>
            <a:round/>
            <a:headEnd/>
            <a:tailEnd/>
          </a:ln>
          <a:extLst>
            <a:ext uri="{909E8E84-426E-40DD-AFC4-6F175D3DCCD1}">
              <a14:hiddenFill xmlns:a14="http://schemas.microsoft.com/office/drawing/2010/main">
                <a:noFill/>
              </a14:hiddenFill>
            </a:ext>
          </a:extLst>
        </xdr:spPr>
      </xdr:sp>
      <xdr:sp macro="" textlink="">
        <xdr:nvSpPr>
          <xdr:cNvPr id="34" name="Line 1128"/>
          <xdr:cNvSpPr>
            <a:spLocks noChangeShapeType="1"/>
          </xdr:cNvSpPr>
        </xdr:nvSpPr>
        <xdr:spPr bwMode="auto">
          <a:xfrm>
            <a:off x="477" y="544"/>
            <a:ext cx="55"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5" name="Line 1129"/>
          <xdr:cNvSpPr>
            <a:spLocks noChangeShapeType="1"/>
          </xdr:cNvSpPr>
        </xdr:nvSpPr>
        <xdr:spPr bwMode="auto">
          <a:xfrm>
            <a:off x="484" y="536"/>
            <a:ext cx="47"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 name="Line 1130"/>
          <xdr:cNvSpPr>
            <a:spLocks noChangeShapeType="1"/>
          </xdr:cNvSpPr>
        </xdr:nvSpPr>
        <xdr:spPr bwMode="auto">
          <a:xfrm>
            <a:off x="526" y="540"/>
            <a:ext cx="35"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7" name="Line 1131"/>
          <xdr:cNvSpPr>
            <a:spLocks noChangeShapeType="1"/>
          </xdr:cNvSpPr>
        </xdr:nvSpPr>
        <xdr:spPr bwMode="auto">
          <a:xfrm>
            <a:off x="145" y="494"/>
            <a:ext cx="375"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 name="Line 1132"/>
          <xdr:cNvSpPr>
            <a:spLocks noChangeShapeType="1"/>
          </xdr:cNvSpPr>
        </xdr:nvSpPr>
        <xdr:spPr bwMode="auto">
          <a:xfrm flipH="1">
            <a:off x="126" y="543"/>
            <a:ext cx="79" cy="1"/>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2</xdr:col>
      <xdr:colOff>561975</xdr:colOff>
      <xdr:row>27</xdr:row>
      <xdr:rowOff>66675</xdr:rowOff>
    </xdr:from>
    <xdr:to>
      <xdr:col>5</xdr:col>
      <xdr:colOff>304800</xdr:colOff>
      <xdr:row>27</xdr:row>
      <xdr:rowOff>228600</xdr:rowOff>
    </xdr:to>
    <xdr:grpSp>
      <xdr:nvGrpSpPr>
        <xdr:cNvPr id="110" name="Group 1135"/>
        <xdr:cNvGrpSpPr>
          <a:grpSpLocks/>
        </xdr:cNvGrpSpPr>
      </xdr:nvGrpSpPr>
      <xdr:grpSpPr bwMode="auto">
        <a:xfrm>
          <a:off x="3028950" y="5905500"/>
          <a:ext cx="1438275" cy="161925"/>
          <a:chOff x="695" y="602"/>
          <a:chExt cx="171" cy="22"/>
        </a:xfrm>
      </xdr:grpSpPr>
      <xdr:sp macro="" textlink="">
        <xdr:nvSpPr>
          <xdr:cNvPr id="111" name="Line 1136"/>
          <xdr:cNvSpPr>
            <a:spLocks noChangeShapeType="1"/>
          </xdr:cNvSpPr>
        </xdr:nvSpPr>
        <xdr:spPr bwMode="auto">
          <a:xfrm>
            <a:off x="711" y="602"/>
            <a:ext cx="15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2" name="Line 1137"/>
          <xdr:cNvSpPr>
            <a:spLocks noChangeShapeType="1"/>
          </xdr:cNvSpPr>
        </xdr:nvSpPr>
        <xdr:spPr bwMode="auto">
          <a:xfrm flipV="1">
            <a:off x="695" y="614"/>
            <a:ext cx="4" cy="6"/>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3" name="Line 1138"/>
          <xdr:cNvSpPr>
            <a:spLocks noChangeShapeType="1"/>
          </xdr:cNvSpPr>
        </xdr:nvSpPr>
        <xdr:spPr bwMode="auto">
          <a:xfrm>
            <a:off x="699" y="612"/>
            <a:ext cx="5" cy="12"/>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14" name="Line 1139"/>
          <xdr:cNvSpPr>
            <a:spLocks noChangeShapeType="1"/>
          </xdr:cNvSpPr>
        </xdr:nvSpPr>
        <xdr:spPr bwMode="auto">
          <a:xfrm flipV="1">
            <a:off x="705" y="603"/>
            <a:ext cx="6" cy="2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457200</xdr:colOff>
      <xdr:row>7</xdr:row>
      <xdr:rowOff>161925</xdr:rowOff>
    </xdr:from>
    <xdr:to>
      <xdr:col>0</xdr:col>
      <xdr:colOff>657225</xdr:colOff>
      <xdr:row>8</xdr:row>
      <xdr:rowOff>85725</xdr:rowOff>
    </xdr:to>
    <xdr:sp macro="" textlink="">
      <xdr:nvSpPr>
        <xdr:cNvPr id="115" name="Rectangle 1141"/>
        <xdr:cNvSpPr>
          <a:spLocks noChangeArrowheads="1"/>
        </xdr:cNvSpPr>
      </xdr:nvSpPr>
      <xdr:spPr bwMode="auto">
        <a:xfrm>
          <a:off x="457200" y="1362075"/>
          <a:ext cx="200025"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h1</a:t>
          </a:r>
        </a:p>
      </xdr:txBody>
    </xdr:sp>
    <xdr:clientData/>
  </xdr:twoCellAnchor>
  <xdr:twoCellAnchor>
    <xdr:from>
      <xdr:col>2</xdr:col>
      <xdr:colOff>561975</xdr:colOff>
      <xdr:row>8</xdr:row>
      <xdr:rowOff>9525</xdr:rowOff>
    </xdr:from>
    <xdr:to>
      <xdr:col>2</xdr:col>
      <xdr:colOff>762000</xdr:colOff>
      <xdr:row>8</xdr:row>
      <xdr:rowOff>152400</xdr:rowOff>
    </xdr:to>
    <xdr:sp macro="" textlink="">
      <xdr:nvSpPr>
        <xdr:cNvPr id="116" name="Rectangle 1142"/>
        <xdr:cNvSpPr>
          <a:spLocks noChangeArrowheads="1"/>
        </xdr:cNvSpPr>
      </xdr:nvSpPr>
      <xdr:spPr bwMode="auto">
        <a:xfrm>
          <a:off x="1933575" y="1381125"/>
          <a:ext cx="1238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h2</a:t>
          </a:r>
        </a:p>
      </xdr:txBody>
    </xdr:sp>
    <xdr:clientData/>
  </xdr:twoCellAnchor>
  <xdr:twoCellAnchor>
    <xdr:from>
      <xdr:col>1</xdr:col>
      <xdr:colOff>381000</xdr:colOff>
      <xdr:row>6</xdr:row>
      <xdr:rowOff>28575</xdr:rowOff>
    </xdr:from>
    <xdr:to>
      <xdr:col>1</xdr:col>
      <xdr:colOff>581025</xdr:colOff>
      <xdr:row>6</xdr:row>
      <xdr:rowOff>171450</xdr:rowOff>
    </xdr:to>
    <xdr:sp macro="" textlink="">
      <xdr:nvSpPr>
        <xdr:cNvPr id="117" name="Rectangle 1143"/>
        <xdr:cNvSpPr>
          <a:spLocks noChangeArrowheads="1"/>
        </xdr:cNvSpPr>
      </xdr:nvSpPr>
      <xdr:spPr bwMode="auto">
        <a:xfrm>
          <a:off x="1066800" y="1057275"/>
          <a:ext cx="2000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w</a:t>
          </a:r>
        </a:p>
      </xdr:txBody>
    </xdr:sp>
    <xdr:clientData/>
  </xdr:twoCellAnchor>
  <xdr:twoCellAnchor>
    <xdr:from>
      <xdr:col>0</xdr:col>
      <xdr:colOff>152400</xdr:colOff>
      <xdr:row>3</xdr:row>
      <xdr:rowOff>85725</xdr:rowOff>
    </xdr:from>
    <xdr:to>
      <xdr:col>0</xdr:col>
      <xdr:colOff>352425</xdr:colOff>
      <xdr:row>4</xdr:row>
      <xdr:rowOff>9525</xdr:rowOff>
    </xdr:to>
    <xdr:sp macro="" textlink="">
      <xdr:nvSpPr>
        <xdr:cNvPr id="118" name="Rectangle 1144"/>
        <xdr:cNvSpPr>
          <a:spLocks noChangeArrowheads="1"/>
        </xdr:cNvSpPr>
      </xdr:nvSpPr>
      <xdr:spPr bwMode="auto">
        <a:xfrm>
          <a:off x="152400" y="600075"/>
          <a:ext cx="200025" cy="9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561975</xdr:colOff>
      <xdr:row>14</xdr:row>
      <xdr:rowOff>38100</xdr:rowOff>
    </xdr:from>
    <xdr:to>
      <xdr:col>5</xdr:col>
      <xdr:colOff>247650</xdr:colOff>
      <xdr:row>14</xdr:row>
      <xdr:rowOff>257175</xdr:rowOff>
    </xdr:to>
    <xdr:grpSp>
      <xdr:nvGrpSpPr>
        <xdr:cNvPr id="2" name="Group 1"/>
        <xdr:cNvGrpSpPr>
          <a:grpSpLocks/>
        </xdr:cNvGrpSpPr>
      </xdr:nvGrpSpPr>
      <xdr:grpSpPr bwMode="auto">
        <a:xfrm>
          <a:off x="3028950" y="3152775"/>
          <a:ext cx="1419225" cy="219075"/>
          <a:chOff x="695" y="602"/>
          <a:chExt cx="171" cy="22"/>
        </a:xfrm>
      </xdr:grpSpPr>
      <xdr:sp macro="" textlink="">
        <xdr:nvSpPr>
          <xdr:cNvPr id="3" name="Line 2"/>
          <xdr:cNvSpPr>
            <a:spLocks noChangeShapeType="1"/>
          </xdr:cNvSpPr>
        </xdr:nvSpPr>
        <xdr:spPr bwMode="auto">
          <a:xfrm>
            <a:off x="711" y="602"/>
            <a:ext cx="15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3"/>
          <xdr:cNvSpPr>
            <a:spLocks noChangeShapeType="1"/>
          </xdr:cNvSpPr>
        </xdr:nvSpPr>
        <xdr:spPr bwMode="auto">
          <a:xfrm flipV="1">
            <a:off x="695" y="614"/>
            <a:ext cx="4" cy="6"/>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 name="Line 4"/>
          <xdr:cNvSpPr>
            <a:spLocks noChangeShapeType="1"/>
          </xdr:cNvSpPr>
        </xdr:nvSpPr>
        <xdr:spPr bwMode="auto">
          <a:xfrm>
            <a:off x="699" y="612"/>
            <a:ext cx="5" cy="12"/>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 name="Line 5"/>
          <xdr:cNvSpPr>
            <a:spLocks noChangeShapeType="1"/>
          </xdr:cNvSpPr>
        </xdr:nvSpPr>
        <xdr:spPr bwMode="auto">
          <a:xfrm flipV="1">
            <a:off x="705" y="603"/>
            <a:ext cx="6" cy="2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tabSelected="1" view="pageBreakPreview" zoomScaleNormal="55" zoomScaleSheetLayoutView="100" workbookViewId="0">
      <selection activeCell="D1" sqref="D1:F1"/>
    </sheetView>
  </sheetViews>
  <sheetFormatPr defaultRowHeight="18.75" customHeight="1" x14ac:dyDescent="0.15"/>
  <cols>
    <col min="1" max="19" width="12.5" style="1" customWidth="1"/>
    <col min="20" max="16384" width="9" style="1"/>
  </cols>
  <sheetData>
    <row r="1" spans="1:19" ht="18.75" customHeight="1" x14ac:dyDescent="0.15">
      <c r="A1" s="68"/>
      <c r="B1" s="68"/>
      <c r="C1" s="97"/>
      <c r="D1" s="98" t="s">
        <v>107</v>
      </c>
      <c r="E1" s="98"/>
      <c r="F1" s="98"/>
      <c r="G1" s="97"/>
      <c r="H1" s="97"/>
      <c r="I1" s="97"/>
      <c r="J1" s="97"/>
      <c r="K1" s="97"/>
      <c r="L1" s="97"/>
      <c r="M1" s="97"/>
      <c r="N1" s="97"/>
      <c r="O1" s="97"/>
      <c r="P1" s="97"/>
      <c r="Q1" s="97"/>
      <c r="R1" s="97"/>
      <c r="S1" s="97"/>
    </row>
    <row r="40" spans="9:9" ht="18.75" customHeight="1" x14ac:dyDescent="0.15">
      <c r="I40" s="96"/>
    </row>
  </sheetData>
  <mergeCells count="1">
    <mergeCell ref="D1:F1"/>
  </mergeCells>
  <phoneticPr fontId="1"/>
  <printOptions horizontalCentered="1" verticalCentered="1"/>
  <pageMargins left="0.98425196850393704" right="0.47244094488188981" top="0.78740157480314965" bottom="0.39370078740157483" header="0.19685039370078741" footer="0.19685039370078741"/>
  <pageSetup paperSize="9" scale="75"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view="pageBreakPreview" zoomScale="55" zoomScaleNormal="55" zoomScaleSheetLayoutView="55" workbookViewId="0">
      <selection activeCell="D1" sqref="D1"/>
    </sheetView>
  </sheetViews>
  <sheetFormatPr defaultRowHeight="18.75" customHeight="1" x14ac:dyDescent="0.15"/>
  <cols>
    <col min="1" max="19" width="12.5" style="1" customWidth="1"/>
    <col min="20" max="16384" width="9" style="1"/>
  </cols>
  <sheetData>
    <row r="1" spans="1:19" ht="18.75" customHeight="1" x14ac:dyDescent="0.15">
      <c r="A1" s="68"/>
      <c r="B1" s="68"/>
      <c r="C1" s="69"/>
      <c r="D1" s="68" t="s">
        <v>106</v>
      </c>
      <c r="E1" s="68"/>
      <c r="F1" s="68"/>
      <c r="G1" s="69"/>
      <c r="H1" s="69"/>
      <c r="I1" s="69"/>
      <c r="J1" s="69"/>
      <c r="K1" s="69"/>
      <c r="L1" s="69"/>
      <c r="M1" s="69"/>
      <c r="N1" s="69"/>
      <c r="O1" s="69"/>
      <c r="P1" s="69"/>
      <c r="Q1" s="69"/>
      <c r="R1" s="69"/>
      <c r="S1" s="69"/>
    </row>
    <row r="40" spans="9:9" ht="18.75" customHeight="1" x14ac:dyDescent="0.15">
      <c r="I40" s="96"/>
    </row>
  </sheetData>
  <phoneticPr fontId="1"/>
  <printOptions horizontalCentered="1" verticalCentered="1"/>
  <pageMargins left="0.98425196850393704" right="0.47244094488188981" top="0.78740157480314965" bottom="0.39370078740157483" header="0.19685039370078741" footer="0.19685039370078741"/>
  <pageSetup paperSize="9" scale="52"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9"/>
  <sheetViews>
    <sheetView view="pageBreakPreview" zoomScaleNormal="70" zoomScaleSheetLayoutView="100" workbookViewId="0">
      <selection sqref="A1:J1"/>
    </sheetView>
  </sheetViews>
  <sheetFormatPr defaultRowHeight="13.5" x14ac:dyDescent="0.15"/>
  <cols>
    <col min="1" max="1" width="23.75" style="1" bestFit="1" customWidth="1"/>
    <col min="2" max="2" width="8.625" style="1" bestFit="1" customWidth="1"/>
    <col min="3" max="3" width="11.5" style="1" customWidth="1"/>
    <col min="4" max="4" width="4.5" style="1" bestFit="1" customWidth="1"/>
    <col min="5" max="7" width="6.25" style="1" customWidth="1"/>
    <col min="8" max="8" width="11.25" style="1" customWidth="1"/>
    <col min="9" max="9" width="7.875" style="1" bestFit="1" customWidth="1"/>
    <col min="10" max="10" width="10.75" style="1" bestFit="1" customWidth="1"/>
    <col min="11" max="16384" width="9" style="1"/>
  </cols>
  <sheetData>
    <row r="1" spans="1:11" s="2" customFormat="1" ht="17.25" customHeight="1" x14ac:dyDescent="0.15">
      <c r="A1" s="99" t="s">
        <v>80</v>
      </c>
      <c r="B1" s="99"/>
      <c r="C1" s="99"/>
      <c r="D1" s="99"/>
      <c r="E1" s="99"/>
      <c r="F1" s="99"/>
      <c r="G1" s="99"/>
      <c r="H1" s="99"/>
      <c r="I1" s="99"/>
      <c r="J1" s="99"/>
      <c r="K1" s="79"/>
    </row>
    <row r="2" spans="1:11" s="2" customFormat="1" ht="17.25" customHeight="1" x14ac:dyDescent="0.15">
      <c r="D2" s="78"/>
      <c r="E2" s="77" t="s">
        <v>79</v>
      </c>
      <c r="F2" s="76">
        <v>2</v>
      </c>
      <c r="G2" s="75" t="s">
        <v>72</v>
      </c>
      <c r="H2" s="74"/>
      <c r="I2" s="119" t="s">
        <v>78</v>
      </c>
      <c r="J2" s="120"/>
    </row>
    <row r="3" spans="1:11" s="2" customFormat="1" ht="17.25" customHeight="1" x14ac:dyDescent="0.15">
      <c r="E3" s="71" t="s">
        <v>77</v>
      </c>
      <c r="F3" s="73">
        <v>0.3</v>
      </c>
      <c r="G3" s="69" t="s">
        <v>72</v>
      </c>
      <c r="H3" s="68"/>
      <c r="I3" s="121" t="s">
        <v>76</v>
      </c>
      <c r="J3" s="122"/>
    </row>
    <row r="4" spans="1:11" s="2" customFormat="1" ht="17.25" customHeight="1" x14ac:dyDescent="0.15">
      <c r="E4" s="71" t="s">
        <v>75</v>
      </c>
      <c r="F4" s="73">
        <v>0.5</v>
      </c>
      <c r="G4" s="69" t="s">
        <v>72</v>
      </c>
      <c r="H4" s="68"/>
      <c r="I4" s="121" t="s">
        <v>74</v>
      </c>
      <c r="J4" s="122"/>
    </row>
    <row r="5" spans="1:11" s="2" customFormat="1" ht="17.25" customHeight="1" x14ac:dyDescent="0.15">
      <c r="E5" s="71" t="s">
        <v>73</v>
      </c>
      <c r="F5" s="72">
        <v>18</v>
      </c>
      <c r="G5" s="69" t="s">
        <v>72</v>
      </c>
      <c r="H5" s="68"/>
      <c r="I5" s="121" t="s">
        <v>71</v>
      </c>
      <c r="J5" s="122"/>
    </row>
    <row r="6" spans="1:11" s="2" customFormat="1" ht="17.25" customHeight="1" x14ac:dyDescent="0.15">
      <c r="E6" s="71" t="s">
        <v>70</v>
      </c>
      <c r="F6" s="121" t="s">
        <v>69</v>
      </c>
      <c r="G6" s="121"/>
      <c r="H6" s="121"/>
      <c r="I6" s="121"/>
      <c r="J6" s="122"/>
    </row>
    <row r="7" spans="1:11" s="2" customFormat="1" ht="17.25" customHeight="1" x14ac:dyDescent="0.15">
      <c r="E7" s="71" t="s">
        <v>68</v>
      </c>
      <c r="F7" s="70">
        <f>(F5*2-F2*2)*F2/2</f>
        <v>32</v>
      </c>
      <c r="G7" s="69" t="s">
        <v>67</v>
      </c>
      <c r="H7" s="68"/>
      <c r="I7" s="121" t="s">
        <v>66</v>
      </c>
      <c r="J7" s="122"/>
    </row>
    <row r="8" spans="1:11" s="2" customFormat="1" ht="17.25" customHeight="1" x14ac:dyDescent="0.15">
      <c r="E8" s="67"/>
      <c r="F8" s="66"/>
      <c r="G8" s="140" t="s">
        <v>65</v>
      </c>
      <c r="H8" s="140"/>
      <c r="I8" s="140"/>
      <c r="J8" s="141"/>
    </row>
    <row r="9" spans="1:11" s="2" customFormat="1" ht="18" customHeight="1" x14ac:dyDescent="0.15">
      <c r="A9" s="62"/>
      <c r="B9" s="62"/>
      <c r="C9" s="62"/>
      <c r="E9" s="65" t="s">
        <v>64</v>
      </c>
      <c r="F9" s="64">
        <v>0.84499999999999997</v>
      </c>
      <c r="G9" s="64" t="s">
        <v>63</v>
      </c>
      <c r="H9" s="63"/>
      <c r="I9" s="138" t="s">
        <v>62</v>
      </c>
      <c r="J9" s="139"/>
    </row>
    <row r="10" spans="1:11" s="9" customFormat="1" ht="15.75" customHeight="1" x14ac:dyDescent="0.15">
      <c r="A10" s="62"/>
      <c r="B10" s="62"/>
      <c r="C10" s="62"/>
      <c r="D10" s="2"/>
      <c r="E10" s="2"/>
      <c r="F10" s="2"/>
      <c r="G10" s="2"/>
      <c r="H10" s="2"/>
      <c r="I10" s="2"/>
      <c r="J10" s="2"/>
      <c r="K10" s="2"/>
    </row>
    <row r="11" spans="1:11" s="9" customFormat="1" ht="18" customHeight="1" x14ac:dyDescent="0.15">
      <c r="A11" s="61" t="s">
        <v>61</v>
      </c>
      <c r="B11" s="44" t="s">
        <v>44</v>
      </c>
      <c r="C11" s="133" t="s">
        <v>43</v>
      </c>
      <c r="D11" s="133"/>
      <c r="E11" s="133"/>
      <c r="F11" s="133"/>
      <c r="G11" s="133"/>
      <c r="H11" s="133"/>
      <c r="I11" s="133"/>
      <c r="J11" s="134"/>
    </row>
    <row r="12" spans="1:11" s="9" customFormat="1" ht="18" customHeight="1" x14ac:dyDescent="0.15">
      <c r="A12" s="61" t="s">
        <v>60</v>
      </c>
      <c r="B12" s="7" t="s">
        <v>41</v>
      </c>
      <c r="C12" s="133" t="s">
        <v>59</v>
      </c>
      <c r="D12" s="133"/>
      <c r="E12" s="133"/>
      <c r="F12" s="133"/>
      <c r="G12" s="133"/>
      <c r="H12" s="133"/>
      <c r="I12" s="133"/>
      <c r="J12" s="134"/>
    </row>
    <row r="13" spans="1:11" s="9" customFormat="1" ht="15" customHeight="1" x14ac:dyDescent="0.15"/>
    <row r="14" spans="1:11" s="9" customFormat="1" ht="18" customHeight="1" x14ac:dyDescent="0.15">
      <c r="A14" s="61" t="s">
        <v>58</v>
      </c>
      <c r="B14" s="60" t="s">
        <v>25</v>
      </c>
      <c r="C14" s="133" t="s">
        <v>24</v>
      </c>
      <c r="D14" s="133"/>
      <c r="E14" s="133"/>
      <c r="F14" s="133"/>
      <c r="G14" s="133"/>
      <c r="H14" s="133" t="s">
        <v>57</v>
      </c>
      <c r="I14" s="133"/>
      <c r="J14" s="134"/>
    </row>
    <row r="15" spans="1:11" s="9" customFormat="1" ht="16.5" customHeight="1" x14ac:dyDescent="0.15">
      <c r="A15" s="113" t="s">
        <v>56</v>
      </c>
      <c r="B15" s="106" t="s">
        <v>30</v>
      </c>
      <c r="C15" s="34" t="s">
        <v>29</v>
      </c>
      <c r="D15" s="117" t="s">
        <v>5</v>
      </c>
      <c r="E15" s="132">
        <f>I15</f>
        <v>11000</v>
      </c>
      <c r="F15" s="132"/>
      <c r="G15" s="23"/>
      <c r="H15" s="22" t="s">
        <v>55</v>
      </c>
      <c r="I15" s="59">
        <v>11000</v>
      </c>
      <c r="J15" s="28" t="s">
        <v>52</v>
      </c>
    </row>
    <row r="16" spans="1:11" s="9" customFormat="1" ht="19.5" customHeight="1" x14ac:dyDescent="0.15">
      <c r="A16" s="113"/>
      <c r="B16" s="107"/>
      <c r="C16" s="30" t="s">
        <v>28</v>
      </c>
      <c r="D16" s="118"/>
      <c r="E16" s="7" t="s">
        <v>54</v>
      </c>
      <c r="F16" s="58">
        <f>I16</f>
        <v>125</v>
      </c>
      <c r="G16" s="48"/>
      <c r="H16" s="7" t="s">
        <v>53</v>
      </c>
      <c r="I16" s="48">
        <v>125</v>
      </c>
      <c r="J16" s="57" t="s">
        <v>52</v>
      </c>
    </row>
    <row r="17" spans="1:12" s="9" customFormat="1" ht="16.5" customHeight="1" x14ac:dyDescent="0.15">
      <c r="A17" s="108" t="s">
        <v>51</v>
      </c>
      <c r="B17" s="106" t="s">
        <v>38</v>
      </c>
      <c r="C17" s="34" t="s">
        <v>37</v>
      </c>
      <c r="D17" s="117" t="s">
        <v>5</v>
      </c>
      <c r="E17" s="130" t="s">
        <v>37</v>
      </c>
      <c r="F17" s="130"/>
      <c r="G17" s="23"/>
      <c r="H17" s="23"/>
      <c r="I17" s="23"/>
      <c r="J17" s="28"/>
    </row>
    <row r="18" spans="1:12" s="9" customFormat="1" ht="16.5" customHeight="1" x14ac:dyDescent="0.15">
      <c r="A18" s="108"/>
      <c r="B18" s="107"/>
      <c r="C18" s="30" t="s">
        <v>36</v>
      </c>
      <c r="D18" s="118"/>
      <c r="E18" s="118" t="s">
        <v>50</v>
      </c>
      <c r="F18" s="118"/>
      <c r="G18" s="48"/>
      <c r="H18" s="48"/>
      <c r="I18" s="48"/>
      <c r="J18" s="57"/>
    </row>
    <row r="19" spans="1:12" s="9" customFormat="1" ht="18" customHeight="1" x14ac:dyDescent="0.15">
      <c r="A19" s="56" t="s">
        <v>49</v>
      </c>
      <c r="B19" s="55" t="s">
        <v>48</v>
      </c>
      <c r="C19" s="54">
        <v>0.7</v>
      </c>
      <c r="D19" s="135" t="s">
        <v>47</v>
      </c>
      <c r="E19" s="136"/>
      <c r="F19" s="136"/>
      <c r="G19" s="136"/>
      <c r="H19" s="137"/>
      <c r="I19" s="53" t="s">
        <v>46</v>
      </c>
      <c r="J19" s="52">
        <v>0.5</v>
      </c>
    </row>
    <row r="20" spans="1:12" s="9" customFormat="1" ht="15" customHeight="1" x14ac:dyDescent="0.15">
      <c r="A20" s="51"/>
      <c r="B20" s="39"/>
      <c r="D20" s="16"/>
      <c r="E20" s="50"/>
      <c r="F20" s="50"/>
    </row>
    <row r="21" spans="1:12" s="9" customFormat="1" ht="18" customHeight="1" x14ac:dyDescent="0.15">
      <c r="A21" s="111" t="s">
        <v>45</v>
      </c>
      <c r="B21" s="22" t="s">
        <v>44</v>
      </c>
      <c r="C21" s="126" t="s">
        <v>43</v>
      </c>
      <c r="D21" s="126"/>
      <c r="E21" s="126"/>
      <c r="F21" s="126"/>
      <c r="G21" s="126"/>
      <c r="H21" s="126"/>
      <c r="I21" s="23"/>
      <c r="J21" s="28"/>
    </row>
    <row r="22" spans="1:12" s="9" customFormat="1" ht="18" customHeight="1" x14ac:dyDescent="0.15">
      <c r="A22" s="114"/>
      <c r="B22" s="12" t="s">
        <v>42</v>
      </c>
      <c r="C22" s="124" t="str">
        <f>"0.00046×("&amp;F2&amp;"^2－"&amp;F3&amp;"^2)／("&amp;F2&amp;"×"&amp;F4&amp;"×2)"</f>
        <v>0.00046×(2^2－0.3^2)／(2×0.5×2)</v>
      </c>
      <c r="D22" s="125"/>
      <c r="E22" s="125"/>
      <c r="F22" s="125"/>
      <c r="G22" s="125"/>
      <c r="H22" s="125"/>
      <c r="I22" s="19" t="s">
        <v>5</v>
      </c>
      <c r="J22" s="49">
        <f>ROUND(0.00046*(F2^2-F3^2)/(F2*2*F4),5)</f>
        <v>8.9999999999999998E-4</v>
      </c>
    </row>
    <row r="23" spans="1:12" s="9" customFormat="1" ht="18" customHeight="1" x14ac:dyDescent="0.15">
      <c r="A23" s="112"/>
      <c r="B23" s="7" t="s">
        <v>41</v>
      </c>
      <c r="C23" s="102" t="s">
        <v>40</v>
      </c>
      <c r="D23" s="102"/>
      <c r="E23" s="102"/>
      <c r="F23" s="48"/>
      <c r="G23" s="102" t="str">
        <f>J22&amp;"×"&amp;F7</f>
        <v>0.0009×32</v>
      </c>
      <c r="H23" s="102"/>
      <c r="I23" s="48" t="s">
        <v>5</v>
      </c>
      <c r="J23" s="47">
        <f>ROUND(0.00046*(F2^2-F3^2)/(F2*2*F4)*F7,4)</f>
        <v>2.8799999999999999E-2</v>
      </c>
      <c r="L23" s="19"/>
    </row>
    <row r="24" spans="1:12" s="9" customFormat="1" ht="15" customHeight="1" x14ac:dyDescent="0.15">
      <c r="B24" s="16"/>
      <c r="C24" s="19"/>
      <c r="D24" s="19"/>
      <c r="E24" s="19"/>
      <c r="F24" s="19"/>
      <c r="G24" s="19"/>
      <c r="H24" s="19"/>
      <c r="I24" s="19"/>
      <c r="J24" s="19"/>
      <c r="K24" s="19"/>
    </row>
    <row r="25" spans="1:12" s="9" customFormat="1" ht="16.5" customHeight="1" x14ac:dyDescent="0.15">
      <c r="A25" s="111" t="s">
        <v>39</v>
      </c>
      <c r="B25" s="115" t="s">
        <v>38</v>
      </c>
      <c r="C25" s="34" t="s">
        <v>37</v>
      </c>
      <c r="D25" s="117" t="s">
        <v>5</v>
      </c>
      <c r="E25" s="130" t="str">
        <f>360&amp;"×"&amp;J23</f>
        <v>360×0.0288</v>
      </c>
      <c r="F25" s="130"/>
      <c r="G25" s="130"/>
      <c r="H25" s="117" t="s">
        <v>5</v>
      </c>
      <c r="I25" s="103">
        <f>ROUND((360*0.00046*(F2^2-F3^2)/(F2*2*F4)*F7)/(C19*F9),2)</f>
        <v>17.510000000000002</v>
      </c>
      <c r="J25" s="46"/>
      <c r="K25" s="39"/>
    </row>
    <row r="26" spans="1:12" s="9" customFormat="1" ht="16.5" customHeight="1" x14ac:dyDescent="0.15">
      <c r="A26" s="112"/>
      <c r="B26" s="116"/>
      <c r="C26" s="30" t="s">
        <v>36</v>
      </c>
      <c r="D26" s="118"/>
      <c r="E26" s="118" t="str">
        <f>C19&amp;"×"&amp;F9</f>
        <v>0.7×0.845</v>
      </c>
      <c r="F26" s="118"/>
      <c r="G26" s="118"/>
      <c r="H26" s="118"/>
      <c r="I26" s="104"/>
      <c r="J26" s="29"/>
      <c r="K26" s="39"/>
    </row>
    <row r="27" spans="1:12" s="9" customFormat="1" ht="15" customHeight="1" x14ac:dyDescent="0.15"/>
    <row r="28" spans="1:12" s="9" customFormat="1" ht="22.5" customHeight="1" x14ac:dyDescent="0.15">
      <c r="A28" s="45" t="s">
        <v>35</v>
      </c>
      <c r="B28" s="44" t="s">
        <v>34</v>
      </c>
      <c r="C28" s="105" t="str">
        <f>"－"&amp;I16&amp;"+ 　　"&amp;I15&amp;"×"&amp;I16&amp;"/（k×rc）"</f>
        <v>－125+ 　　11000×125/（k×rc）</v>
      </c>
      <c r="D28" s="105"/>
      <c r="E28" s="105"/>
      <c r="F28" s="105"/>
      <c r="G28" s="43" t="s">
        <v>5</v>
      </c>
      <c r="H28" s="42">
        <f>-I16+(I15*I16/J19/I25)^(1/2)</f>
        <v>271.29927139365111</v>
      </c>
      <c r="I28" s="41" t="s">
        <v>33</v>
      </c>
      <c r="J28" s="40">
        <f>ROUND(IF(H28&lt;=120,120,H28),2)</f>
        <v>271.3</v>
      </c>
      <c r="K28" s="39"/>
    </row>
    <row r="29" spans="1:12" s="9" customFormat="1" ht="15" customHeight="1" x14ac:dyDescent="0.15">
      <c r="D29" s="38"/>
      <c r="G29" s="37"/>
      <c r="H29" s="36"/>
      <c r="J29" s="35" t="s">
        <v>32</v>
      </c>
    </row>
    <row r="30" spans="1:12" s="9" customFormat="1" ht="16.5" customHeight="1" x14ac:dyDescent="0.15">
      <c r="A30" s="109" t="s">
        <v>31</v>
      </c>
      <c r="B30" s="115" t="s">
        <v>30</v>
      </c>
      <c r="C30" s="34" t="s">
        <v>29</v>
      </c>
      <c r="D30" s="117" t="s">
        <v>5</v>
      </c>
      <c r="E30" s="132">
        <f>I15</f>
        <v>11000</v>
      </c>
      <c r="F30" s="132"/>
      <c r="G30" s="117" t="s">
        <v>5</v>
      </c>
      <c r="H30" s="33">
        <v>11000</v>
      </c>
      <c r="I30" s="117" t="s">
        <v>5</v>
      </c>
      <c r="J30" s="100">
        <f>ROUND(I15/(J28+I16),2)</f>
        <v>27.76</v>
      </c>
    </row>
    <row r="31" spans="1:12" s="9" customFormat="1" ht="19.5" customHeight="1" x14ac:dyDescent="0.15">
      <c r="A31" s="110"/>
      <c r="B31" s="116"/>
      <c r="C31" s="30" t="s">
        <v>28</v>
      </c>
      <c r="D31" s="118"/>
      <c r="E31" s="7" t="s">
        <v>27</v>
      </c>
      <c r="F31" s="6">
        <f>I16</f>
        <v>125</v>
      </c>
      <c r="G31" s="118"/>
      <c r="H31" s="30" t="str">
        <f>J28&amp;"+"&amp;I16</f>
        <v>271.3+125</v>
      </c>
      <c r="I31" s="118"/>
      <c r="J31" s="101"/>
    </row>
    <row r="32" spans="1:12" s="9" customFormat="1" ht="15" customHeight="1" x14ac:dyDescent="0.15">
      <c r="A32" s="32"/>
      <c r="B32" s="19"/>
      <c r="C32" s="31"/>
      <c r="D32" s="19"/>
      <c r="E32" s="19"/>
      <c r="F32" s="19"/>
      <c r="G32" s="19"/>
      <c r="H32" s="19"/>
      <c r="I32" s="19"/>
      <c r="J32" s="19"/>
    </row>
    <row r="33" spans="1:11" s="9" customFormat="1" ht="18" customHeight="1" x14ac:dyDescent="0.15">
      <c r="A33" s="109" t="s">
        <v>26</v>
      </c>
      <c r="B33" s="22" t="s">
        <v>25</v>
      </c>
      <c r="C33" s="126" t="s">
        <v>24</v>
      </c>
      <c r="D33" s="126"/>
      <c r="E33" s="126"/>
      <c r="F33" s="126"/>
      <c r="G33" s="126"/>
      <c r="H33" s="126"/>
      <c r="I33" s="23"/>
      <c r="J33" s="28"/>
    </row>
    <row r="34" spans="1:11" s="9" customFormat="1" ht="17.25" customHeight="1" x14ac:dyDescent="0.15">
      <c r="A34" s="110"/>
      <c r="B34" s="7" t="s">
        <v>20</v>
      </c>
      <c r="C34" s="102" t="str">
        <f>"("&amp;J30&amp;"－"&amp;J19&amp;"×"&amp;I25&amp;"）×60×"&amp;J28&amp;"×"&amp;C19&amp;"×"&amp;F9&amp;"／360"</f>
        <v>(27.76－0.5×17.51）×60×271.3×0.7×0.845／360</v>
      </c>
      <c r="D34" s="102"/>
      <c r="E34" s="102"/>
      <c r="F34" s="102"/>
      <c r="G34" s="102"/>
      <c r="H34" s="102"/>
      <c r="I34" s="30" t="s">
        <v>5</v>
      </c>
      <c r="J34" s="29">
        <f>ROUND((J30-J19*I25)*60*J28*C19*F9/360,2)</f>
        <v>508.3</v>
      </c>
    </row>
    <row r="35" spans="1:11" s="9" customFormat="1" ht="15" customHeight="1" x14ac:dyDescent="0.15"/>
    <row r="36" spans="1:11" s="9" customFormat="1" ht="18" customHeight="1" x14ac:dyDescent="0.15">
      <c r="A36" s="109" t="s">
        <v>23</v>
      </c>
      <c r="B36" s="22" t="s">
        <v>22</v>
      </c>
      <c r="C36" s="23" t="s">
        <v>21</v>
      </c>
      <c r="D36" s="21" t="s">
        <v>5</v>
      </c>
      <c r="E36" s="23" t="str">
        <f>"1.1×"&amp;J34&amp;""</f>
        <v>1.1×508.3</v>
      </c>
      <c r="F36" s="23"/>
      <c r="G36" s="21"/>
      <c r="H36" s="23"/>
      <c r="I36" s="23"/>
      <c r="J36" s="28"/>
    </row>
    <row r="37" spans="1:11" s="9" customFormat="1" ht="18" customHeight="1" x14ac:dyDescent="0.15">
      <c r="A37" s="112"/>
      <c r="B37" s="7" t="s">
        <v>20</v>
      </c>
      <c r="C37" s="27">
        <f>ROUND(1.1*J34,2)</f>
        <v>559.13</v>
      </c>
      <c r="D37" s="26" t="s">
        <v>19</v>
      </c>
      <c r="E37" s="26"/>
      <c r="F37" s="26"/>
      <c r="G37" s="26"/>
      <c r="H37" s="26"/>
      <c r="I37" s="26"/>
      <c r="J37" s="25"/>
    </row>
    <row r="38" spans="1:11" s="9" customFormat="1" ht="15" customHeight="1" x14ac:dyDescent="0.15"/>
    <row r="39" spans="1:11" s="9" customFormat="1" ht="18" customHeight="1" x14ac:dyDescent="0.15">
      <c r="A39" s="111" t="s">
        <v>18</v>
      </c>
      <c r="B39" s="24" t="s">
        <v>17</v>
      </c>
      <c r="C39" s="22" t="s">
        <v>15</v>
      </c>
      <c r="D39" s="21" t="s">
        <v>5</v>
      </c>
      <c r="E39" s="131">
        <v>9</v>
      </c>
      <c r="F39" s="131"/>
      <c r="G39" s="23"/>
      <c r="H39" s="22" t="s">
        <v>14</v>
      </c>
      <c r="I39" s="21" t="s">
        <v>5</v>
      </c>
      <c r="J39" s="20">
        <f>E39-2*E42</f>
        <v>5</v>
      </c>
    </row>
    <row r="40" spans="1:11" s="9" customFormat="1" ht="18" customHeight="1" x14ac:dyDescent="0.15">
      <c r="A40" s="114"/>
      <c r="B40" s="13" t="s">
        <v>16</v>
      </c>
      <c r="C40" s="12" t="s">
        <v>15</v>
      </c>
      <c r="D40" s="11" t="s">
        <v>5</v>
      </c>
      <c r="E40" s="123">
        <v>12</v>
      </c>
      <c r="F40" s="123"/>
      <c r="G40" s="19"/>
      <c r="H40" s="12" t="s">
        <v>14</v>
      </c>
      <c r="I40" s="11" t="s">
        <v>5</v>
      </c>
      <c r="J40" s="18">
        <f>E40-E42</f>
        <v>10</v>
      </c>
    </row>
    <row r="41" spans="1:11" s="9" customFormat="1" ht="18" customHeight="1" x14ac:dyDescent="0.15">
      <c r="A41" s="114"/>
      <c r="B41" s="127" t="s">
        <v>13</v>
      </c>
      <c r="C41" s="128"/>
      <c r="D41" s="11" t="s">
        <v>5</v>
      </c>
      <c r="E41" s="123">
        <f>F5</f>
        <v>18</v>
      </c>
      <c r="F41" s="123"/>
      <c r="G41" s="128" t="s">
        <v>12</v>
      </c>
      <c r="H41" s="128"/>
      <c r="I41" s="11" t="s">
        <v>5</v>
      </c>
      <c r="J41" s="18">
        <f>F5-2*F2</f>
        <v>14</v>
      </c>
    </row>
    <row r="42" spans="1:11" s="9" customFormat="1" ht="18" customHeight="1" x14ac:dyDescent="0.15">
      <c r="A42" s="114"/>
      <c r="B42" s="17"/>
      <c r="C42" s="16" t="s">
        <v>11</v>
      </c>
      <c r="D42" s="11" t="s">
        <v>5</v>
      </c>
      <c r="E42" s="123">
        <f>F2</f>
        <v>2</v>
      </c>
      <c r="F42" s="123"/>
      <c r="G42" s="12"/>
      <c r="H42" s="15"/>
      <c r="I42" s="11"/>
      <c r="J42" s="14" t="s">
        <v>10</v>
      </c>
    </row>
    <row r="43" spans="1:11" s="9" customFormat="1" ht="18" customHeight="1" x14ac:dyDescent="0.15">
      <c r="A43" s="114"/>
      <c r="B43" s="13" t="s">
        <v>9</v>
      </c>
      <c r="C43" s="12" t="s">
        <v>8</v>
      </c>
      <c r="D43" s="125" t="str">
        <f>"("&amp;E39&amp;"×"&amp;E41&amp;"＋"&amp;J39&amp;"×"&amp;J41&amp;"）×"&amp;E42&amp;"／2"</f>
        <v>(9×18＋5×14）×2／2</v>
      </c>
      <c r="E43" s="125"/>
      <c r="F43" s="125"/>
      <c r="G43" s="125"/>
      <c r="H43" s="125"/>
      <c r="I43" s="11" t="s">
        <v>5</v>
      </c>
      <c r="J43" s="10">
        <f>(E39*E41+J39*J41)*E42/2</f>
        <v>232</v>
      </c>
    </row>
    <row r="44" spans="1:11" s="9" customFormat="1" ht="18" customHeight="1" x14ac:dyDescent="0.15">
      <c r="A44" s="114"/>
      <c r="B44" s="13" t="s">
        <v>7</v>
      </c>
      <c r="C44" s="12" t="s">
        <v>6</v>
      </c>
      <c r="D44" s="125" t="str">
        <f>"("&amp;E40&amp;"×"&amp;E41&amp;"＋"&amp;J40&amp;"×"&amp;J41&amp;"）×"&amp;E42&amp;"／2"</f>
        <v>(12×18＋10×14）×2／2</v>
      </c>
      <c r="E44" s="125"/>
      <c r="F44" s="125"/>
      <c r="G44" s="125"/>
      <c r="H44" s="125"/>
      <c r="I44" s="11" t="s">
        <v>5</v>
      </c>
      <c r="J44" s="10">
        <f>(E40*E41+J40*J41)*E42/2</f>
        <v>356</v>
      </c>
    </row>
    <row r="45" spans="1:11" s="2" customFormat="1" ht="18" customHeight="1" x14ac:dyDescent="0.15">
      <c r="A45" s="112"/>
      <c r="B45" s="8" t="s">
        <v>4</v>
      </c>
      <c r="C45" s="7" t="s">
        <v>3</v>
      </c>
      <c r="D45" s="102" t="str">
        <f>J43&amp;"+"&amp;J44&amp;" ＝ "</f>
        <v xml:space="preserve">232+356 ＝ </v>
      </c>
      <c r="E45" s="102"/>
      <c r="F45" s="102"/>
      <c r="G45" s="5">
        <f>J43+J44</f>
        <v>588</v>
      </c>
      <c r="H45" s="6" t="s">
        <v>2</v>
      </c>
      <c r="I45" s="5">
        <f>C37</f>
        <v>559.13</v>
      </c>
      <c r="J45" s="4" t="s">
        <v>1</v>
      </c>
      <c r="K45" s="3"/>
    </row>
    <row r="46" spans="1:11" s="2" customFormat="1" ht="17.25" customHeight="1" x14ac:dyDescent="0.15">
      <c r="A46" s="129" t="s">
        <v>0</v>
      </c>
      <c r="B46" s="129"/>
      <c r="C46" s="129"/>
      <c r="D46" s="129"/>
      <c r="E46" s="129"/>
      <c r="F46" s="129"/>
      <c r="G46" s="129"/>
      <c r="H46" s="129"/>
      <c r="I46" s="129"/>
      <c r="J46" s="129"/>
    </row>
    <row r="47" spans="1:11" s="2" customFormat="1" ht="17.25" customHeight="1" x14ac:dyDescent="0.15"/>
    <row r="48" spans="1:11" s="2" customFormat="1" ht="17.25" customHeight="1" x14ac:dyDescent="0.15"/>
    <row r="49" spans="1:11" s="2" customFormat="1" ht="17.25" customHeight="1" x14ac:dyDescent="0.15"/>
    <row r="50" spans="1:11" s="2" customFormat="1" ht="17.25" customHeight="1" x14ac:dyDescent="0.15"/>
    <row r="51" spans="1:11" s="2" customFormat="1" ht="17.25" customHeight="1" x14ac:dyDescent="0.15"/>
    <row r="52" spans="1:11" s="2" customFormat="1" ht="17.25" customHeight="1" x14ac:dyDescent="0.15"/>
    <row r="53" spans="1:11" s="2" customFormat="1" ht="17.25" customHeight="1" x14ac:dyDescent="0.15"/>
    <row r="54" spans="1:11" s="2" customFormat="1" ht="17.25" customHeight="1" x14ac:dyDescent="0.15"/>
    <row r="55" spans="1:11" s="2" customFormat="1" ht="17.25" customHeight="1" x14ac:dyDescent="0.15"/>
    <row r="56" spans="1:11" s="2" customFormat="1" ht="17.25" customHeight="1" x14ac:dyDescent="0.15"/>
    <row r="57" spans="1:11" s="2" customFormat="1" ht="17.25" customHeight="1" x14ac:dyDescent="0.15"/>
    <row r="58" spans="1:11" s="2" customFormat="1" ht="17.25" customHeight="1" x14ac:dyDescent="0.15"/>
    <row r="59" spans="1:11" s="2" customFormat="1" ht="17.25" customHeight="1" x14ac:dyDescent="0.15"/>
    <row r="60" spans="1:11" s="2" customFormat="1" ht="17.25" customHeight="1" x14ac:dyDescent="0.15"/>
    <row r="61" spans="1:11" s="2" customFormat="1" ht="17.25" customHeight="1" x14ac:dyDescent="0.15"/>
    <row r="62" spans="1:11" s="2" customFormat="1" ht="17.25" customHeight="1" x14ac:dyDescent="0.15"/>
    <row r="63" spans="1:11" s="2" customFormat="1" ht="17.25" customHeight="1" x14ac:dyDescent="0.15">
      <c r="C63" s="1"/>
      <c r="D63" s="1"/>
      <c r="E63" s="1"/>
      <c r="F63" s="1"/>
      <c r="G63" s="1"/>
      <c r="H63" s="1"/>
      <c r="I63" s="1"/>
      <c r="J63" s="1"/>
      <c r="K63" s="1"/>
    </row>
    <row r="64" spans="1:11" ht="17.25" customHeight="1" x14ac:dyDescent="0.15">
      <c r="A64" s="2"/>
      <c r="B64" s="2"/>
    </row>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sheetData>
  <mergeCells count="58">
    <mergeCell ref="D45:F45"/>
    <mergeCell ref="F6:J6"/>
    <mergeCell ref="E15:F15"/>
    <mergeCell ref="E18:F18"/>
    <mergeCell ref="I5:J5"/>
    <mergeCell ref="I7:J7"/>
    <mergeCell ref="C11:J11"/>
    <mergeCell ref="C12:J12"/>
    <mergeCell ref="C14:G14"/>
    <mergeCell ref="H14:J14"/>
    <mergeCell ref="D19:H19"/>
    <mergeCell ref="E17:F17"/>
    <mergeCell ref="D15:D16"/>
    <mergeCell ref="I9:J9"/>
    <mergeCell ref="G8:J8"/>
    <mergeCell ref="A46:J46"/>
    <mergeCell ref="E25:G25"/>
    <mergeCell ref="E26:G26"/>
    <mergeCell ref="H25:H26"/>
    <mergeCell ref="C33:H33"/>
    <mergeCell ref="A36:A37"/>
    <mergeCell ref="A39:A45"/>
    <mergeCell ref="A33:A34"/>
    <mergeCell ref="D43:H43"/>
    <mergeCell ref="D44:H44"/>
    <mergeCell ref="G30:G31"/>
    <mergeCell ref="E39:F39"/>
    <mergeCell ref="E40:F40"/>
    <mergeCell ref="D30:D31"/>
    <mergeCell ref="E30:F30"/>
    <mergeCell ref="B30:B31"/>
    <mergeCell ref="I3:J3"/>
    <mergeCell ref="I4:J4"/>
    <mergeCell ref="E42:F42"/>
    <mergeCell ref="C22:H22"/>
    <mergeCell ref="D17:D18"/>
    <mergeCell ref="C21:H21"/>
    <mergeCell ref="C23:E23"/>
    <mergeCell ref="I30:I31"/>
    <mergeCell ref="B41:C41"/>
    <mergeCell ref="G41:H41"/>
    <mergeCell ref="E41:F41"/>
    <mergeCell ref="A1:J1"/>
    <mergeCell ref="J30:J31"/>
    <mergeCell ref="C34:H34"/>
    <mergeCell ref="I25:I26"/>
    <mergeCell ref="C28:F28"/>
    <mergeCell ref="B15:B16"/>
    <mergeCell ref="A17:A18"/>
    <mergeCell ref="B17:B18"/>
    <mergeCell ref="A30:A31"/>
    <mergeCell ref="A25:A26"/>
    <mergeCell ref="A15:A16"/>
    <mergeCell ref="A21:A23"/>
    <mergeCell ref="G23:H23"/>
    <mergeCell ref="B25:B26"/>
    <mergeCell ref="D25:D26"/>
    <mergeCell ref="I2:J2"/>
  </mergeCells>
  <phoneticPr fontId="1"/>
  <printOptions horizontalCentered="1" verticalCentered="1"/>
  <pageMargins left="0.39370078740157483" right="0.39370078740157483" top="0.86614173228346458" bottom="0.78740157480314965" header="0.51181102362204722" footer="0.51181102362204722"/>
  <pageSetup paperSize="9"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8"/>
  <sheetViews>
    <sheetView view="pageBreakPreview" zoomScaleNormal="70" zoomScaleSheetLayoutView="100" workbookViewId="0">
      <selection sqref="A1:K1"/>
    </sheetView>
  </sheetViews>
  <sheetFormatPr defaultRowHeight="13.5" x14ac:dyDescent="0.15"/>
  <cols>
    <col min="1" max="1" width="23.75" style="1" bestFit="1" customWidth="1"/>
    <col min="2" max="2" width="8.625" style="1" bestFit="1" customWidth="1"/>
    <col min="3" max="3" width="11.5" style="1" customWidth="1"/>
    <col min="4" max="4" width="5" style="1" customWidth="1"/>
    <col min="5" max="6" width="6.25" style="1" customWidth="1"/>
    <col min="7" max="7" width="4.875" style="1" customWidth="1"/>
    <col min="8" max="8" width="7.5" style="1" customWidth="1"/>
    <col min="9" max="9" width="4.625" style="1" customWidth="1"/>
    <col min="10" max="10" width="7.875" style="1" customWidth="1"/>
    <col min="11" max="11" width="10.5" style="1" bestFit="1" customWidth="1"/>
    <col min="12" max="13" width="9" style="1"/>
    <col min="14" max="14" width="10" style="1" bestFit="1" customWidth="1"/>
    <col min="15" max="16384" width="9" style="1"/>
  </cols>
  <sheetData>
    <row r="1" spans="1:12" x14ac:dyDescent="0.15">
      <c r="A1" s="142" t="s">
        <v>105</v>
      </c>
      <c r="B1" s="142"/>
      <c r="C1" s="142"/>
      <c r="D1" s="142"/>
      <c r="E1" s="142"/>
      <c r="F1" s="142"/>
      <c r="G1" s="142"/>
      <c r="H1" s="142"/>
      <c r="I1" s="142"/>
      <c r="J1" s="142"/>
      <c r="K1" s="142"/>
    </row>
    <row r="2" spans="1:12" s="9" customFormat="1" ht="18" customHeight="1" x14ac:dyDescent="0.15">
      <c r="A2" s="61" t="s">
        <v>60</v>
      </c>
      <c r="B2" s="60" t="s">
        <v>41</v>
      </c>
      <c r="C2" s="95">
        <v>0.01</v>
      </c>
      <c r="D2" s="94" t="s">
        <v>104</v>
      </c>
      <c r="E2" s="94"/>
      <c r="F2" s="94"/>
      <c r="G2" s="94"/>
      <c r="H2" s="94"/>
      <c r="I2" s="94"/>
      <c r="J2" s="94"/>
      <c r="K2" s="93"/>
    </row>
    <row r="3" spans="1:12" s="9" customFormat="1" ht="16.5" customHeight="1" x14ac:dyDescent="0.15"/>
    <row r="4" spans="1:12" s="9" customFormat="1" ht="18" customHeight="1" x14ac:dyDescent="0.15">
      <c r="A4" s="61" t="s">
        <v>58</v>
      </c>
      <c r="B4" s="60" t="s">
        <v>25</v>
      </c>
      <c r="C4" s="133" t="s">
        <v>24</v>
      </c>
      <c r="D4" s="133"/>
      <c r="E4" s="133"/>
      <c r="F4" s="133"/>
      <c r="G4" s="133"/>
      <c r="H4" s="144" t="s">
        <v>57</v>
      </c>
      <c r="I4" s="144"/>
      <c r="J4" s="144"/>
      <c r="K4" s="145"/>
    </row>
    <row r="5" spans="1:12" s="9" customFormat="1" ht="18" customHeight="1" x14ac:dyDescent="0.15">
      <c r="A5" s="113" t="s">
        <v>56</v>
      </c>
      <c r="B5" s="106" t="s">
        <v>30</v>
      </c>
      <c r="C5" s="34" t="s">
        <v>29</v>
      </c>
      <c r="D5" s="117" t="s">
        <v>5</v>
      </c>
      <c r="E5" s="132">
        <f>J5</f>
        <v>11000</v>
      </c>
      <c r="F5" s="132"/>
      <c r="G5" s="23"/>
      <c r="H5" s="23"/>
      <c r="I5" s="22" t="s">
        <v>55</v>
      </c>
      <c r="J5" s="59">
        <v>11000</v>
      </c>
      <c r="K5" s="28" t="s">
        <v>52</v>
      </c>
    </row>
    <row r="6" spans="1:12" s="9" customFormat="1" ht="20.25" customHeight="1" x14ac:dyDescent="0.15">
      <c r="A6" s="113"/>
      <c r="B6" s="107"/>
      <c r="C6" s="30" t="s">
        <v>28</v>
      </c>
      <c r="D6" s="118"/>
      <c r="E6" s="7" t="s">
        <v>54</v>
      </c>
      <c r="F6" s="58">
        <f>J6</f>
        <v>125</v>
      </c>
      <c r="G6" s="48"/>
      <c r="H6" s="48"/>
      <c r="I6" s="7" t="s">
        <v>53</v>
      </c>
      <c r="J6" s="48">
        <v>125</v>
      </c>
      <c r="K6" s="57" t="s">
        <v>52</v>
      </c>
    </row>
    <row r="7" spans="1:12" s="9" customFormat="1" ht="18" customHeight="1" x14ac:dyDescent="0.15">
      <c r="A7" s="108" t="s">
        <v>51</v>
      </c>
      <c r="B7" s="106" t="s">
        <v>38</v>
      </c>
      <c r="C7" s="34" t="s">
        <v>37</v>
      </c>
      <c r="D7" s="117" t="s">
        <v>5</v>
      </c>
      <c r="E7" s="130" t="s">
        <v>37</v>
      </c>
      <c r="F7" s="130"/>
      <c r="G7" s="23"/>
      <c r="H7" s="23"/>
      <c r="I7" s="23"/>
      <c r="J7" s="23"/>
      <c r="K7" s="28"/>
    </row>
    <row r="8" spans="1:12" s="9" customFormat="1" ht="18" customHeight="1" x14ac:dyDescent="0.15">
      <c r="A8" s="108"/>
      <c r="B8" s="107"/>
      <c r="C8" s="30" t="s">
        <v>36</v>
      </c>
      <c r="D8" s="118"/>
      <c r="E8" s="118" t="s">
        <v>50</v>
      </c>
      <c r="F8" s="118"/>
      <c r="G8" s="48"/>
      <c r="H8" s="48"/>
      <c r="I8" s="48"/>
      <c r="J8" s="48"/>
      <c r="K8" s="57"/>
    </row>
    <row r="9" spans="1:12" s="9" customFormat="1" ht="18" customHeight="1" x14ac:dyDescent="0.15">
      <c r="A9" s="56" t="s">
        <v>49</v>
      </c>
      <c r="B9" s="55" t="s">
        <v>48</v>
      </c>
      <c r="C9" s="54">
        <v>0.7</v>
      </c>
      <c r="D9" s="135" t="s">
        <v>103</v>
      </c>
      <c r="E9" s="136"/>
      <c r="F9" s="136"/>
      <c r="G9" s="136"/>
      <c r="H9" s="136"/>
      <c r="I9" s="137"/>
      <c r="J9" s="53" t="s">
        <v>46</v>
      </c>
      <c r="K9" s="92">
        <v>1</v>
      </c>
    </row>
    <row r="10" spans="1:12" s="9" customFormat="1" ht="18" customHeight="1" x14ac:dyDescent="0.15">
      <c r="H10" s="146" t="s">
        <v>102</v>
      </c>
      <c r="I10" s="147"/>
      <c r="J10" s="64">
        <v>0.84499999999999997</v>
      </c>
      <c r="K10" s="91" t="s">
        <v>101</v>
      </c>
    </row>
    <row r="11" spans="1:12" s="9" customFormat="1" ht="16.5" customHeight="1" x14ac:dyDescent="0.15">
      <c r="B11" s="16"/>
      <c r="C11" s="19"/>
      <c r="D11" s="19"/>
      <c r="E11" s="19"/>
      <c r="F11" s="19"/>
      <c r="G11" s="19"/>
      <c r="H11" s="19"/>
      <c r="I11" s="19"/>
      <c r="J11" s="19"/>
      <c r="K11" s="48"/>
    </row>
    <row r="12" spans="1:12" s="9" customFormat="1" ht="18" customHeight="1" x14ac:dyDescent="0.15">
      <c r="A12" s="111" t="s">
        <v>100</v>
      </c>
      <c r="B12" s="115" t="s">
        <v>38</v>
      </c>
      <c r="C12" s="34" t="s">
        <v>37</v>
      </c>
      <c r="D12" s="117" t="s">
        <v>5</v>
      </c>
      <c r="E12" s="130" t="str">
        <f>360&amp;"×"&amp;C2</f>
        <v>360×0.01</v>
      </c>
      <c r="F12" s="130"/>
      <c r="G12" s="130"/>
      <c r="H12" s="117" t="s">
        <v>5</v>
      </c>
      <c r="I12" s="103">
        <f>ROUND((360*C2/C9/J10),2)</f>
        <v>6.09</v>
      </c>
      <c r="J12" s="103"/>
      <c r="K12" s="46"/>
      <c r="L12" s="39"/>
    </row>
    <row r="13" spans="1:12" s="9" customFormat="1" ht="18" customHeight="1" x14ac:dyDescent="0.15">
      <c r="A13" s="112"/>
      <c r="B13" s="116"/>
      <c r="C13" s="30" t="s">
        <v>36</v>
      </c>
      <c r="D13" s="118"/>
      <c r="E13" s="118" t="str">
        <f>C9&amp;"×"&amp;J10</f>
        <v>0.7×0.845</v>
      </c>
      <c r="F13" s="118"/>
      <c r="G13" s="118"/>
      <c r="H13" s="118"/>
      <c r="I13" s="104"/>
      <c r="J13" s="104"/>
      <c r="K13" s="29"/>
      <c r="L13" s="39"/>
    </row>
    <row r="14" spans="1:12" s="9" customFormat="1" ht="16.5" customHeight="1" x14ac:dyDescent="0.15"/>
    <row r="15" spans="1:12" s="9" customFormat="1" ht="25.5" customHeight="1" x14ac:dyDescent="0.15">
      <c r="A15" s="45" t="s">
        <v>99</v>
      </c>
      <c r="B15" s="44" t="s">
        <v>34</v>
      </c>
      <c r="C15" s="105" t="str">
        <f>"－"&amp;J6&amp;"+ 　　"&amp;J5&amp;"×"&amp;J6&amp;"/（k×rc）"</f>
        <v>－125+ 　　11000×125/（k×rc）</v>
      </c>
      <c r="D15" s="105"/>
      <c r="E15" s="105"/>
      <c r="F15" s="105"/>
      <c r="G15" s="43" t="s">
        <v>5</v>
      </c>
      <c r="H15" s="143">
        <f>-J6+(J5*J6/K9/I12)^(1/2)</f>
        <v>350.16309532546558</v>
      </c>
      <c r="I15" s="143"/>
      <c r="J15" s="41" t="s">
        <v>33</v>
      </c>
      <c r="K15" s="40">
        <f>ROUND(IF(H15&lt;=120,120,H15),2)</f>
        <v>350.16</v>
      </c>
      <c r="L15" s="39"/>
    </row>
    <row r="16" spans="1:12" s="9" customFormat="1" ht="16.5" customHeight="1" x14ac:dyDescent="0.15">
      <c r="B16" s="90"/>
      <c r="D16" s="38"/>
      <c r="G16" s="35"/>
      <c r="H16" s="35"/>
      <c r="I16" s="89"/>
      <c r="J16" s="16"/>
      <c r="K16" s="35" t="s">
        <v>32</v>
      </c>
    </row>
    <row r="17" spans="1:11" s="9" customFormat="1" ht="18" customHeight="1" x14ac:dyDescent="0.15">
      <c r="A17" s="109" t="s">
        <v>98</v>
      </c>
      <c r="B17" s="115" t="s">
        <v>30</v>
      </c>
      <c r="C17" s="34" t="s">
        <v>29</v>
      </c>
      <c r="D17" s="117" t="s">
        <v>5</v>
      </c>
      <c r="E17" s="132">
        <f>J5</f>
        <v>11000</v>
      </c>
      <c r="F17" s="132"/>
      <c r="G17" s="117" t="s">
        <v>5</v>
      </c>
      <c r="H17" s="132">
        <v>11000</v>
      </c>
      <c r="I17" s="132"/>
      <c r="J17" s="117" t="s">
        <v>5</v>
      </c>
      <c r="K17" s="100">
        <f>ROUND(J5/(K15+J6),2)</f>
        <v>23.15</v>
      </c>
    </row>
    <row r="18" spans="1:11" s="9" customFormat="1" ht="20.25" customHeight="1" x14ac:dyDescent="0.15">
      <c r="A18" s="110"/>
      <c r="B18" s="116"/>
      <c r="C18" s="30" t="s">
        <v>28</v>
      </c>
      <c r="D18" s="118"/>
      <c r="E18" s="7" t="s">
        <v>27</v>
      </c>
      <c r="F18" s="6">
        <f>J6</f>
        <v>125</v>
      </c>
      <c r="G18" s="118"/>
      <c r="H18" s="118" t="str">
        <f>K15&amp;"+"&amp;J6</f>
        <v>350.16+125</v>
      </c>
      <c r="I18" s="118"/>
      <c r="J18" s="118"/>
      <c r="K18" s="101"/>
    </row>
    <row r="19" spans="1:11" s="9" customFormat="1" ht="16.5" customHeight="1" x14ac:dyDescent="0.15">
      <c r="A19" s="32"/>
      <c r="B19" s="19"/>
      <c r="C19" s="31"/>
      <c r="D19" s="19"/>
      <c r="E19" s="19"/>
      <c r="F19" s="19"/>
      <c r="G19" s="19"/>
      <c r="H19" s="19"/>
      <c r="I19" s="19"/>
      <c r="J19" s="19"/>
      <c r="K19" s="19"/>
    </row>
    <row r="20" spans="1:11" s="9" customFormat="1" ht="18" customHeight="1" x14ac:dyDescent="0.15">
      <c r="A20" s="109" t="s">
        <v>97</v>
      </c>
      <c r="B20" s="22" t="s">
        <v>25</v>
      </c>
      <c r="C20" s="126" t="s">
        <v>24</v>
      </c>
      <c r="D20" s="126"/>
      <c r="E20" s="126"/>
      <c r="F20" s="126"/>
      <c r="G20" s="126"/>
      <c r="H20" s="126"/>
      <c r="I20" s="126"/>
      <c r="J20" s="23"/>
      <c r="K20" s="28"/>
    </row>
    <row r="21" spans="1:11" s="9" customFormat="1" ht="18" customHeight="1" x14ac:dyDescent="0.15">
      <c r="A21" s="110"/>
      <c r="B21" s="7" t="s">
        <v>20</v>
      </c>
      <c r="C21" s="102" t="str">
        <f>"("&amp;K17&amp;"－"&amp;K9&amp;"×"&amp;I12&amp;"）×60×"&amp;K15&amp;"×"&amp;C9&amp;"×"&amp;J10&amp;"／360"</f>
        <v>(23.15－1×6.09）×60×350.16×0.7×0.845／360</v>
      </c>
      <c r="D21" s="102"/>
      <c r="E21" s="102"/>
      <c r="F21" s="102"/>
      <c r="G21" s="102"/>
      <c r="H21" s="102"/>
      <c r="I21" s="102"/>
      <c r="J21" s="30" t="s">
        <v>5</v>
      </c>
      <c r="K21" s="29">
        <f>ROUND((K17-K9*I12)*60*K15*C9*J10/360,2)</f>
        <v>588.91</v>
      </c>
    </row>
    <row r="22" spans="1:11" s="9" customFormat="1" ht="16.5" customHeight="1" x14ac:dyDescent="0.15"/>
    <row r="23" spans="1:11" s="9" customFormat="1" ht="18" customHeight="1" x14ac:dyDescent="0.15">
      <c r="A23" s="109" t="s">
        <v>96</v>
      </c>
      <c r="B23" s="22" t="s">
        <v>22</v>
      </c>
      <c r="C23" s="23" t="s">
        <v>21</v>
      </c>
      <c r="D23" s="21" t="s">
        <v>5</v>
      </c>
      <c r="E23" s="23" t="str">
        <f>"1.1×"&amp;K21&amp;""</f>
        <v>1.1×588.91</v>
      </c>
      <c r="F23" s="23"/>
      <c r="G23" s="21"/>
      <c r="H23" s="21"/>
      <c r="I23" s="23"/>
      <c r="J23" s="23"/>
      <c r="K23" s="28"/>
    </row>
    <row r="24" spans="1:11" s="9" customFormat="1" ht="18" customHeight="1" x14ac:dyDescent="0.15">
      <c r="A24" s="112"/>
      <c r="B24" s="7" t="s">
        <v>20</v>
      </c>
      <c r="C24" s="27">
        <f>ROUND(1.1*K21,2)</f>
        <v>647.79999999999995</v>
      </c>
      <c r="D24" s="26" t="s">
        <v>19</v>
      </c>
      <c r="E24" s="26"/>
      <c r="F24" s="26"/>
      <c r="G24" s="26"/>
      <c r="H24" s="26"/>
      <c r="I24" s="26"/>
      <c r="J24" s="26"/>
      <c r="K24" s="25"/>
    </row>
    <row r="25" spans="1:11" s="9" customFormat="1" ht="16.5" customHeight="1" x14ac:dyDescent="0.15"/>
    <row r="26" spans="1:11" s="9" customFormat="1" ht="18" customHeight="1" x14ac:dyDescent="0.15">
      <c r="A26" s="111" t="s">
        <v>95</v>
      </c>
      <c r="B26" s="88" t="s">
        <v>94</v>
      </c>
      <c r="C26" s="22" t="s">
        <v>93</v>
      </c>
      <c r="D26" s="21" t="s">
        <v>5</v>
      </c>
      <c r="E26" s="131">
        <v>21</v>
      </c>
      <c r="F26" s="131"/>
      <c r="G26" s="23"/>
      <c r="H26" s="23"/>
      <c r="I26" s="22" t="s">
        <v>92</v>
      </c>
      <c r="J26" s="21" t="s">
        <v>5</v>
      </c>
      <c r="K26" s="20">
        <v>21</v>
      </c>
    </row>
    <row r="27" spans="1:11" s="9" customFormat="1" ht="18" customHeight="1" x14ac:dyDescent="0.15">
      <c r="A27" s="114"/>
      <c r="B27" s="87"/>
      <c r="C27" s="12" t="s">
        <v>91</v>
      </c>
      <c r="D27" s="11" t="s">
        <v>5</v>
      </c>
      <c r="E27" s="123">
        <f>E26-2*E28</f>
        <v>17</v>
      </c>
      <c r="F27" s="123"/>
      <c r="G27" s="19"/>
      <c r="H27" s="19"/>
      <c r="I27" s="12" t="s">
        <v>90</v>
      </c>
      <c r="J27" s="11" t="s">
        <v>5</v>
      </c>
      <c r="K27" s="18">
        <f>K26-2*E28</f>
        <v>17</v>
      </c>
    </row>
    <row r="28" spans="1:11" s="9" customFormat="1" ht="18" customHeight="1" x14ac:dyDescent="0.15">
      <c r="A28" s="114"/>
      <c r="B28" s="17"/>
      <c r="C28" s="12" t="s">
        <v>89</v>
      </c>
      <c r="D28" s="11" t="s">
        <v>5</v>
      </c>
      <c r="E28" s="123">
        <v>2</v>
      </c>
      <c r="F28" s="123"/>
      <c r="G28" s="86"/>
      <c r="H28" s="86"/>
      <c r="I28" s="12"/>
      <c r="J28" s="11"/>
      <c r="K28" s="14" t="s">
        <v>10</v>
      </c>
    </row>
    <row r="29" spans="1:11" s="9" customFormat="1" ht="18" customHeight="1" x14ac:dyDescent="0.15">
      <c r="A29" s="114"/>
      <c r="B29" s="17" t="s">
        <v>88</v>
      </c>
      <c r="C29" s="125" t="str">
        <f>"("&amp;E26&amp;"×"&amp;K26&amp;"＋"&amp;E27&amp;"×"&amp;K27&amp;"）×"&amp;E28&amp;"/2"</f>
        <v>(21×21＋17×17）×2/2</v>
      </c>
      <c r="D29" s="125"/>
      <c r="E29" s="125"/>
      <c r="F29" s="125"/>
      <c r="G29" s="85" t="s">
        <v>87</v>
      </c>
      <c r="H29" s="84">
        <f>E26*K26</f>
        <v>441</v>
      </c>
      <c r="I29" s="11" t="s">
        <v>86</v>
      </c>
      <c r="J29" s="83">
        <f>E27*K27</f>
        <v>289</v>
      </c>
      <c r="K29" s="82" t="str">
        <f>"）×"&amp;E28&amp;"/2"</f>
        <v>）×2/2</v>
      </c>
    </row>
    <row r="30" spans="1:11" s="9" customFormat="1" ht="18" customHeight="1" x14ac:dyDescent="0.15">
      <c r="A30" s="112"/>
      <c r="B30" s="55" t="s">
        <v>5</v>
      </c>
      <c r="C30" s="81">
        <f>(H29+J29)*E28/2</f>
        <v>730</v>
      </c>
      <c r="D30" s="48" t="s">
        <v>19</v>
      </c>
      <c r="E30" s="6" t="s">
        <v>85</v>
      </c>
      <c r="F30" s="149">
        <f>C24</f>
        <v>647.79999999999995</v>
      </c>
      <c r="G30" s="149"/>
      <c r="H30" s="6" t="s">
        <v>1</v>
      </c>
      <c r="I30" s="48"/>
      <c r="J30" s="48"/>
      <c r="K30" s="57"/>
    </row>
    <row r="31" spans="1:11" s="2" customFormat="1" ht="17.25" customHeight="1" x14ac:dyDescent="0.15">
      <c r="A31" s="62"/>
      <c r="B31" s="148" t="s">
        <v>84</v>
      </c>
      <c r="C31" s="148"/>
      <c r="D31" s="148"/>
      <c r="E31" s="148"/>
      <c r="F31" s="148"/>
      <c r="G31" s="148"/>
      <c r="H31" s="148"/>
      <c r="I31" s="148"/>
      <c r="J31" s="148"/>
      <c r="K31" s="148"/>
    </row>
    <row r="32" spans="1:11" s="2" customFormat="1" ht="17.25" customHeight="1" x14ac:dyDescent="0.15">
      <c r="B32" s="80"/>
      <c r="C32" s="80"/>
      <c r="D32" s="80"/>
      <c r="E32" s="80"/>
      <c r="F32" s="80"/>
      <c r="G32" s="80"/>
      <c r="H32" s="80"/>
      <c r="I32" s="80"/>
      <c r="J32" s="80"/>
      <c r="K32" s="80"/>
    </row>
    <row r="33" spans="1:1" s="2" customFormat="1" ht="17.25" customHeight="1" x14ac:dyDescent="0.15">
      <c r="A33" s="9" t="s">
        <v>83</v>
      </c>
    </row>
    <row r="34" spans="1:1" s="2" customFormat="1" ht="17.25" customHeight="1" x14ac:dyDescent="0.15">
      <c r="A34" s="9" t="s">
        <v>82</v>
      </c>
    </row>
    <row r="35" spans="1:1" s="2" customFormat="1" ht="17.25" customHeight="1" x14ac:dyDescent="0.15">
      <c r="A35" s="9" t="s">
        <v>81</v>
      </c>
    </row>
    <row r="36" spans="1:1" s="2" customFormat="1" ht="17.25" customHeight="1" x14ac:dyDescent="0.15"/>
    <row r="37" spans="1:1" s="2" customFormat="1" ht="17.25" customHeight="1" x14ac:dyDescent="0.15"/>
    <row r="38" spans="1:1" s="2" customFormat="1" ht="17.25" customHeight="1" x14ac:dyDescent="0.15"/>
    <row r="39" spans="1:1" s="2" customFormat="1" ht="17.25" customHeight="1" x14ac:dyDescent="0.15"/>
    <row r="40" spans="1:1" s="2" customFormat="1" ht="17.25" customHeight="1" x14ac:dyDescent="0.15"/>
    <row r="41" spans="1:1" s="2" customFormat="1" ht="17.25" customHeight="1" x14ac:dyDescent="0.15"/>
    <row r="42" spans="1:1" s="2" customFormat="1" ht="17.25" customHeight="1" x14ac:dyDescent="0.15"/>
    <row r="43" spans="1:1" s="2" customFormat="1" ht="17.25" customHeight="1" x14ac:dyDescent="0.15"/>
    <row r="44" spans="1:1" s="2" customFormat="1" ht="17.25" customHeight="1" x14ac:dyDescent="0.15"/>
    <row r="45" spans="1:1" s="2" customFormat="1" ht="17.25" customHeight="1" x14ac:dyDescent="0.15"/>
    <row r="46" spans="1:1" s="2" customFormat="1" ht="17.25" customHeight="1" x14ac:dyDescent="0.15"/>
    <row r="47" spans="1:1" s="2" customFormat="1" ht="17.25" customHeight="1" x14ac:dyDescent="0.15"/>
    <row r="48" spans="1:1" s="2" customFormat="1" ht="17.25" customHeight="1" x14ac:dyDescent="0.15"/>
    <row r="49" spans="1:12" s="2" customFormat="1" ht="17.25" customHeight="1" x14ac:dyDescent="0.15">
      <c r="C49" s="1"/>
      <c r="D49" s="1"/>
      <c r="E49" s="1"/>
      <c r="F49" s="1"/>
      <c r="G49" s="1"/>
      <c r="H49" s="1"/>
      <c r="I49" s="1"/>
      <c r="J49" s="1"/>
      <c r="K49" s="1"/>
    </row>
    <row r="50" spans="1:12" s="2" customFormat="1" ht="17.25" customHeight="1" x14ac:dyDescent="0.15">
      <c r="C50" s="1"/>
      <c r="D50" s="1"/>
      <c r="E50" s="1"/>
      <c r="F50" s="1"/>
      <c r="G50" s="1"/>
      <c r="H50" s="1"/>
      <c r="I50" s="1"/>
      <c r="J50" s="1"/>
      <c r="K50" s="1"/>
      <c r="L50" s="1"/>
    </row>
    <row r="51" spans="1:12" s="2" customFormat="1" ht="17.25" customHeight="1" x14ac:dyDescent="0.15">
      <c r="B51" s="1"/>
      <c r="C51" s="1"/>
      <c r="D51" s="1"/>
      <c r="E51" s="1"/>
      <c r="F51" s="1"/>
      <c r="G51" s="1"/>
      <c r="H51" s="1"/>
      <c r="I51" s="1"/>
      <c r="J51" s="1"/>
      <c r="K51" s="1"/>
      <c r="L51" s="1"/>
    </row>
    <row r="52" spans="1:12" s="2" customFormat="1" ht="17.25" customHeight="1" x14ac:dyDescent="0.15">
      <c r="A52" s="1"/>
      <c r="B52" s="1"/>
      <c r="C52" s="1"/>
      <c r="D52" s="1"/>
      <c r="E52" s="1"/>
      <c r="F52" s="1"/>
      <c r="G52" s="1"/>
      <c r="H52" s="1"/>
      <c r="I52" s="1"/>
      <c r="J52" s="1"/>
      <c r="K52" s="1"/>
      <c r="L52" s="1"/>
    </row>
    <row r="53" spans="1:12" ht="17.25" customHeight="1" x14ac:dyDescent="0.15"/>
    <row r="54" spans="1:12" ht="17.25" customHeight="1" x14ac:dyDescent="0.15"/>
    <row r="55" spans="1:12" ht="17.25" customHeight="1" x14ac:dyDescent="0.15"/>
    <row r="56" spans="1:12" ht="17.25" customHeight="1" x14ac:dyDescent="0.15"/>
    <row r="57" spans="1:12" ht="17.25" customHeight="1" x14ac:dyDescent="0.15"/>
    <row r="58" spans="1:12" ht="17.25" customHeight="1" x14ac:dyDescent="0.15"/>
    <row r="59" spans="1:12" ht="17.25" customHeight="1" x14ac:dyDescent="0.15"/>
    <row r="60" spans="1:12" ht="17.25" customHeight="1" x14ac:dyDescent="0.15"/>
    <row r="61" spans="1:12" ht="17.25" customHeight="1" x14ac:dyDescent="0.15"/>
    <row r="62" spans="1:12" ht="17.25" customHeight="1" x14ac:dyDescent="0.15"/>
    <row r="63" spans="1:12" ht="17.25" customHeight="1" x14ac:dyDescent="0.15"/>
    <row r="64" spans="1:12" ht="17.25" customHeight="1" x14ac:dyDescent="0.15"/>
    <row r="65" ht="17.25" customHeight="1" x14ac:dyDescent="0.15"/>
    <row r="66" ht="17.25" customHeight="1" x14ac:dyDescent="0.15"/>
    <row r="67" ht="17.25" customHeight="1" x14ac:dyDescent="0.15"/>
    <row r="68" ht="17.25" customHeight="1" x14ac:dyDescent="0.15"/>
  </sheetData>
  <mergeCells count="43">
    <mergeCell ref="B31:K31"/>
    <mergeCell ref="A5:A6"/>
    <mergeCell ref="B5:B6"/>
    <mergeCell ref="D5:D6"/>
    <mergeCell ref="A7:A8"/>
    <mergeCell ref="B7:B8"/>
    <mergeCell ref="D7:D8"/>
    <mergeCell ref="B12:B13"/>
    <mergeCell ref="F30:G30"/>
    <mergeCell ref="K17:K18"/>
    <mergeCell ref="A20:A21"/>
    <mergeCell ref="E12:G12"/>
    <mergeCell ref="E13:G13"/>
    <mergeCell ref="A17:A18"/>
    <mergeCell ref="B17:B18"/>
    <mergeCell ref="A12:A13"/>
    <mergeCell ref="E26:F26"/>
    <mergeCell ref="A23:A24"/>
    <mergeCell ref="C21:I21"/>
    <mergeCell ref="E5:F5"/>
    <mergeCell ref="E28:F28"/>
    <mergeCell ref="E27:F27"/>
    <mergeCell ref="E17:F17"/>
    <mergeCell ref="C20:I20"/>
    <mergeCell ref="H10:I10"/>
    <mergeCell ref="D12:D13"/>
    <mergeCell ref="I12:J13"/>
    <mergeCell ref="A1:K1"/>
    <mergeCell ref="C29:F29"/>
    <mergeCell ref="A26:A30"/>
    <mergeCell ref="H15:I15"/>
    <mergeCell ref="H12:H13"/>
    <mergeCell ref="H17:I17"/>
    <mergeCell ref="H18:I18"/>
    <mergeCell ref="J17:J18"/>
    <mergeCell ref="E8:F8"/>
    <mergeCell ref="E7:F7"/>
    <mergeCell ref="C4:G4"/>
    <mergeCell ref="D9:I9"/>
    <mergeCell ref="C15:F15"/>
    <mergeCell ref="G17:G18"/>
    <mergeCell ref="D17:D18"/>
    <mergeCell ref="H4:K4"/>
  </mergeCells>
  <phoneticPr fontId="1"/>
  <printOptions horizontalCentered="1" verticalCentered="1"/>
  <pageMargins left="0.39370078740157483" right="0.39370078740157483" top="0.98425196850393704" bottom="0.78740157480314965" header="0.51181102362204722" footer="0.51181102362204722"/>
  <pageSetup paperSize="9"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赤土等流出防止施設の構造図(例)</vt:lpstr>
      <vt:lpstr>濁水処理装置</vt:lpstr>
      <vt:lpstr>ろ過（簡易）</vt:lpstr>
      <vt:lpstr>凝集（簡易）</vt:lpstr>
      <vt:lpstr>'赤土等流出防止施設の構造図(例)'!Print_Area</vt:lpstr>
      <vt:lpstr>濁水処理装置!Print_Area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沖縄県</cp:lastModifiedBy>
  <dcterms:created xsi:type="dcterms:W3CDTF">2020-07-28T05:49:39Z</dcterms:created>
  <dcterms:modified xsi:type="dcterms:W3CDTF">2020-08-28T07:41:09Z</dcterms:modified>
</cp:coreProperties>
</file>